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D5A7FDDD-3462-435A-BB26-0B4585DF479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<sst xmlns="http://schemas.openxmlformats.org/spreadsheetml/2006/main" count="6986" uniqueCount="1749">
  <si>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</si>
  <si>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</si>
  <si>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</si>
  <si>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</si>
  <si>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</si>
  <si>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</si>
  <si>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</si>
  <si>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</si>
  <si>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</si>
  <si>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</si>
  <si>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</si>
  <si>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</si>
  <si>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</si>
  <si>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</si>
  <si>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</si>
  <si>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</si>
  <si>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</si>
  <si>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</si>
  <si>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</si>
  <si>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</si>
  <si>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</si>
  <si>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</si>
  <si>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</si>
  <si>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</si>
  <si>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</si>
  <si>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</si>
  <si>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</si>
  <si>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</si>
  <si>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</si>
  <si>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</si>
  <si>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</si>
  <si>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</si>
  <si>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</si>
  <si>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</si>
  <si>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</si>
  <si>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</si>
  <si>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</si>
  <si>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</si>
  <si>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</si>
  <si>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</si>
  <si>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</si>
  <si>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</si>
  <si>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</si>
  <si>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</si>
  <si>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</si>
  <si>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</si>
  <si>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</si>
  <si>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</si>
  <si>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</si>
  <si>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</si>
  <si>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</si>
  <si>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</si>
  <si>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</si>
  <si>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</si>
  <si>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</si>
  <si>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</si>
  <si>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</si>
  <si>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</si>
  <si>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</si>
  <si>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</si>
  <si>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</si>
  <si>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</si>
  <si>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</si>
  <si>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</si>
  <si>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</si>
  <si>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</si>
  <si>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</si>
  <si>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</si>
  <si>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</si>
  <si>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</si>
  <si>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</si>
  <si>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</si>
  <si>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</si>
  <si>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</si>
  <si>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</si>
  <si>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</si>
  <si>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</si>
  <si>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</si>
  <si>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</si>
  <si>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</si>
  <si>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</si>
  <si>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</si>
  <si>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</si>
  <si>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</si>
  <si>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</si>
  <si>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</si>
  <si>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</si>
  <si>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</si>
  <si>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</si>
  <si>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</si>
  <si>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</si>
  <si>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</si>
  <si>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</si>
  <si>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</si>
  <si>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</si>
  <si>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</si>
  <si>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</si>
  <si>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</si>
  <si>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</si>
  <si>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</si>
  <si>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</si>
  <si>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</si>
  <si>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</si>
  <si>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</si>
  <si>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</si>
  <si>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</si>
  <si>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</si>
  <si>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</si>
  <si>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</si>
  <si>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</si>
  <si>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</si>
  <si>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</si>
  <si>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</si>
  <si>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</si>
  <si>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</si>
  <si>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</si>
  <si>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</si>
  <si>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</si>
  <si>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</si>
  <si>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</si>
  <si>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</si>
  <si>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</si>
  <si>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</si>
  <si>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</si>
  <si>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</si>
  <si>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</si>
  <si>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</si>
  <si>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</si>
  <si>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</si>
  <si>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</si>
  <si>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</si>
  <si>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</si>
  <si>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</si>
  <si>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</si>
  <si>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</si>
  <si>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</si>
  <si>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</si>
  <si>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</si>
  <si>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</si>
  <si>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</si>
  <si>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</si>
  <si>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</si>
  <si>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</si>
  <si>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</si>
  <si>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</si>
  <si>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</si>
  <si>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</si>
  <si>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</si>
  <si>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</si>
  <si>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</si>
  <si>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</si>
  <si>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</si>
  <si>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</si>
  <si>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</si>
  <si>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</si>
  <si>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</si>
  <si>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</si>
  <si>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</si>
  <si>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</si>
  <si>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</si>
  <si>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</si>
  <si>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</si>
  <si>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</si>
  <si>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</si>
  <si>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</si>
  <si>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</si>
  <si>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</si>
  <si>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</si>
  <si>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</si>
  <si>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</si>
  <si>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</si>
  <si>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</si>
  <si>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</si>
  <si>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</si>
  <si>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</si>
  <si>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</si>
  <si>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</si>
  <si>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</si>
  <si>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</si>
  <si>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</si>
  <si>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</si>
  <si>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</si>
  <si>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</si>
  <si>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</si>
  <si>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</si>
  <si>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</si>
  <si>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</si>
  <si>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</si>
  <si>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</si>
  <si>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</si>
  <si>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</si>
  <si>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</si>
  <si>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</si>
  <si>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</si>
  <si>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</si>
  <si>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</si>
  <si>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</si>
  <si>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</si>
  <si>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</si>
  <si>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</si>
  <si>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</si>
  <si>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</si>
  <si>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</si>
  <si>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</si>
  <si>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</si>
  <si>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</si>
  <si>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</si>
  <si>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</si>
  <si>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</si>
  <si>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</si>
  <si>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</si>
  <si>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</si>
  <si>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</si>
  <si>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</si>
  <si>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</si>
  <si>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</si>
  <si>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</si>
  <si>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</si>
  <si>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</si>
  <si>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</si>
  <si>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</si>
  <si>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</si>
  <si>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</si>
  <si>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</si>
  <si>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</si>
  <si>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</si>
  <si>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</si>
  <si>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</si>
  <si>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</si>
  <si>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</si>
  <si>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</si>
  <si>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</si>
  <si>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</si>
  <si>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</si>
  <si>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</si>
  <si>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</si>
  <si>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</si>
  <si>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</si>
  <si>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</si>
  <si>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</si>
  <si>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</si>
  <si>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</si>
  <si>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</si>
  <si>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</si>
  <si>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</si>
  <si>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</si>
  <si>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</si>
  <si>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</si>
  <si>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</si>
  <si>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</si>
  <si>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</si>
  <si>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</si>
  <si>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</si>
  <si>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</si>
  <si>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</si>
  <si>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</si>
  <si>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</si>
  <si>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</si>
  <si>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</si>
  <si>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</si>
  <si>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</si>
  <si>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</si>
  <si>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</si>
  <si>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</si>
  <si>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</si>
  <si>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</si>
  <si>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</si>
  <si>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</si>
  <si>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</si>
  <si>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</si>
  <si>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</si>
  <si>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</si>
  <si>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</si>
  <si>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</si>
  <si>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</si>
  <si>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</si>
  <si>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</si>
  <si>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</si>
  <si>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</si>
  <si>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</si>
  <si>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</si>
  <si>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</si>
  <si>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</si>
  <si>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</si>
  <si>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</si>
  <si>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</si>
  <si>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</si>
  <si>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</si>
  <si>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</si>
  <si>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</si>
  <si>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</si>
  <si>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</si>
  <si>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</si>
  <si>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</si>
  <si>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</si>
  <si>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</si>
  <si>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</si>
  <si>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</si>
  <si>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</si>
  <si>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</si>
  <si>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</si>
  <si>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</si>
  <si>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</si>
  <si>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</si>
  <si>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</si>
  <si>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</si>
  <si>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</si>
  <si>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</si>
  <si>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</si>
  <si>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</si>
  <si>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</si>
  <si>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</si>
  <si>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</si>
  <si>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</si>
  <si>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</si>
  <si>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</si>
  <si>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</si>
  <si>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</si>
  <si>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</si>
  <si>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</si>
  <si>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</si>
  <si>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</si>
  <si>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</si>
  <si>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</si>
  <si>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</si>
  <si>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</si>
  <si>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</si>
  <si>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</si>
  <si>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</si>
  <si>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</si>
  <si>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</si>
  <si>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</si>
  <si>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</si>
  <si>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</si>
  <si>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</si>
  <si>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</si>
  <si>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</si>
  <si>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</si>
  <si>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</si>
  <si>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</si>
  <si>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</si>
  <si>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</si>
  <si>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</si>
  <si>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</si>
  <si>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</si>
  <si>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</si>
  <si>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</si>
  <si>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</si>
  <si>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</si>
  <si>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</si>
  <si>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</si>
  <si>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</si>
  <si>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</si>
  <si>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</si>
  <si>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</si>
  <si>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</si>
  <si>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</si>
  <si>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</si>
  <si>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</si>
  <si>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</si>
  <si>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</si>
  <si>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</si>
  <si>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</si>
  <si>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</si>
  <si>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</si>
  <si>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</si>
  <si>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</si>
  <si>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</si>
  <si>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</si>
  <si>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</si>
  <si>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</si>
  <si>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</si>
  <si>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</si>
  <si>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</si>
  <si>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</si>
  <si>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</si>
  <si>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</si>
  <si>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</si>
  <si>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</si>
  <si>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</si>
  <si>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</si>
  <si>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</si>
  <si>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</si>
  <si>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</si>
  <si>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</si>
  <si>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</si>
  <si>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</si>
  <si>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</si>
  <si>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</si>
  <si>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</si>
  <si>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</si>
  <si>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</si>
  <si>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</si>
  <si>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</si>
  <si>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</si>
  <si>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</si>
  <si>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</si>
  <si>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</si>
  <si>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</si>
  <si>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</si>
  <si>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</si>
  <si>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</si>
  <si>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</si>
  <si>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</si>
  <si>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</si>
  <si>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</si>
  <si>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</si>
  <si>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</si>
  <si>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</si>
  <si>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</si>
  <si>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</si>
  <si>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</si>
  <si>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</si>
  <si>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</si>
  <si>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</si>
  <si>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</si>
  <si>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</si>
  <si>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</si>
  <si>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</si>
  <si>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</si>
  <si>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</si>
  <si>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</si>
  <si>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</si>
  <si>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</si>
  <si>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</si>
  <si>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</si>
  <si>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</si>
  <si>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</si>
  <si>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</si>
  <si>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</si>
  <si>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</si>
  <si>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</si>
  <si>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</si>
  <si>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</si>
  <si>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</si>
  <si>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</si>
  <si>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</si>
  <si>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</si>
  <si>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</si>
  <si>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</si>
  <si>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</si>
  <si>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</si>
  <si>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</si>
  <si>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</si>
  <si>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</si>
  <si>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</si>
  <si>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</si>
  <si>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</si>
  <si>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</si>
  <si>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</si>
  <si>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</si>
  <si>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</si>
  <si>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</si>
  <si>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</si>
  <si>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</si>
  <si>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</si>
  <si>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</si>
  <si>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</si>
  <si>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</si>
  <si>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</si>
  <si>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</si>
  <si>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</si>
  <si>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</si>
  <si>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</si>
  <si>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</si>
  <si>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</si>
  <si>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</si>
  <si>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</si>
  <si>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</si>
  <si>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</si>
  <si>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</si>
  <si>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</si>
  <si>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</si>
  <si>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</si>
  <si>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</si>
  <si>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</si>
  <si>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</si>
  <si>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</si>
  <si>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</si>
  <si>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</si>
  <si>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</si>
  <si>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</si>
  <si>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</si>
  <si>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</si>
  <si>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</si>
  <si>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</si>
  <si>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</si>
  <si>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</si>
  <si>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</si>
  <si>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</si>
  <si>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</si>
  <si>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</si>
  <si>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</si>
  <si>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</si>
  <si>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</si>
  <si>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</si>
  <si>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</si>
  <si>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</si>
  <si>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</si>
  <si>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</si>
  <si>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</si>
  <si>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</si>
  <si>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</si>
  <si>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</si>
  <si>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</si>
  <si>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</si>
  <si>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</si>
  <si>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</si>
  <si>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</si>
  <si>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</si>
  <si>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</si>
  <si>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</si>
  <si>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</si>
  <si>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</si>
  <si>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</si>
  <si>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</si>
  <si>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</si>
  <si>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</si>
  <si>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</si>
  <si>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</si>
  <si>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</si>
  <si>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</si>
  <si>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</si>
  <si>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</si>
  <si>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</si>
  <si>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</si>
  <si>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</si>
  <si>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</si>
  <si>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</si>
  <si>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</si>
  <si>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</si>
  <si>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</si>
  <si>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</si>
  <si>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</si>
  <si>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</si>
  <si>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</si>
  <si>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</si>
  <si>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</si>
  <si>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</si>
  <si>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</si>
  <si>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</si>
  <si>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</si>
  <si>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</si>
  <si>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</si>
  <si>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</si>
  <si>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</si>
  <si>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</si>
  <si>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</si>
  <si>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</si>
  <si>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</si>
  <si>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</si>
  <si>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</si>
  <si>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</si>
  <si>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</si>
  <si>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</si>
  <si>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</si>
  <si>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</si>
  <si>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</si>
  <si>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</si>
  <si>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</si>
  <si>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</si>
  <si>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</si>
  <si>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</si>
  <si>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</si>
  <si>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</si>
  <si>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</si>
  <si>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</si>
  <si>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</si>
  <si>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</si>
  <si>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</si>
  <si>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</si>
  <si>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</si>
  <si>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</si>
  <si>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</si>
  <si>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</si>
  <si>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</si>
  <si>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</si>
  <si>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</si>
  <si>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</si>
  <si>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</si>
  <si>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</si>
  <si>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</si>
  <si>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</si>
  <si>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</si>
  <si>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</si>
  <si>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</si>
  <si>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</si>
  <si>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</si>
  <si>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</si>
  <si>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</si>
  <si>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</si>
  <si>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</si>
  <si>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</si>
  <si>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</si>
  <si>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</si>
  <si>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</si>
  <si>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</si>
  <si>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</si>
  <si>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</si>
  <si>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</si>
  <si>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</si>
  <si>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</si>
  <si>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</si>
  <si>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</si>
  <si>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</si>
  <si>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</si>
  <si>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</si>
  <si>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</si>
  <si>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</si>
  <si>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</si>
  <si>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</si>
  <si>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</si>
  <si>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</si>
  <si>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</si>
  <si>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</si>
  <si>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</si>
  <si>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</si>
  <si>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</si>
  <si>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</si>
  <si>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</si>
  <si>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</si>
  <si>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</si>
  <si>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</si>
  <si>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</si>
  <si>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</si>
  <si>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</si>
  <si>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</si>
  <si>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</si>
  <si>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</si>
  <si>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</si>
  <si>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</si>
  <si>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</si>
  <si>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</si>
  <si>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</si>
  <si>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</si>
  <si>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</si>
  <si>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</si>
  <si>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</si>
  <si>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</si>
  <si>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</si>
  <si>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</si>
  <si>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</si>
  <si>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</si>
  <si>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</si>
  <si>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</si>
  <si>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</si>
  <si>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</si>
  <si>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</si>
  <si>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</si>
  <si>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</si>
  <si>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</si>
  <si>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</si>
  <si>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</si>
  <si>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</si>
  <si>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</si>
  <si>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</si>
  <si>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</si>
  <si>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</si>
  <si>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</si>
  <si>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</si>
  <si>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</si>
  <si>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</si>
  <si>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</si>
  <si>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</si>
  <si>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</si>
  <si>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</si>
  <si>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</si>
  <si>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</si>
  <si>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</si>
  <si>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</si>
  <si>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</si>
  <si>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</si>
  <si>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</si>
  <si>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</si>
  <si>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</si>
  <si>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</si>
  <si>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</si>
  <si>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</si>
  <si>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</si>
  <si>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</si>
  <si>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</si>
  <si>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</si>
  <si>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</si>
  <si>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</si>
  <si>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</si>
  <si>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</si>
  <si>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</si>
  <si>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</si>
  <si>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</si>
  <si>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</si>
  <si>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</si>
  <si>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</si>
  <si>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</si>
  <si>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</si>
  <si>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</si>
  <si>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</si>
  <si>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</si>
  <si>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</si>
  <si>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</si>
  <si>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</si>
  <si>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</si>
  <si>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</si>
  <si>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</si>
  <si>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</si>
  <si>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</si>
  <si>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</si>
  <si>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</si>
  <si>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</si>
  <si>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</si>
  <si>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</si>
  <si>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</si>
  <si>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</si>
  <si>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</si>
  <si>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</si>
  <si>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</si>
  <si>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</si>
  <si>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</si>
  <si>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</si>
  <si>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</si>
  <si>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</si>
  <si>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</si>
  <si>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</si>
  <si>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</si>
  <si>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</si>
  <si>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</si>
  <si>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</si>
  <si>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</si>
  <si>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</si>
  <si>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</si>
  <si>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</si>
  <si>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</si>
  <si>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</si>
  <si>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</si>
  <si>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</si>
  <si>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</si>
  <si>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</si>
  <si>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</si>
  <si>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</si>
  <si>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</si>
  <si>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</si>
  <si>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</si>
  <si>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</si>
  <si>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</si>
  <si>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</si>
  <si>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</si>
  <si>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</si>
  <si>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</si>
  <si>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</si>
  <si>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</si>
  <si>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</si>
  <si>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</si>
  <si>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</si>
  <si>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</si>
  <si>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</si>
  <si>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</si>
  <si>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</si>
  <si>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</si>
  <si>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</si>
  <si>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</si>
  <si>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</si>
  <si>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</si>
  <si>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</si>
  <si>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</si>
  <si>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</si>
  <si>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</si>
  <si>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</si>
  <si>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</si>
  <si>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</si>
  <si>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</si>
  <si>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</si>
  <si>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</si>
  <si>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</si>
  <si>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</si>
  <si>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</si>
  <si>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</si>
  <si>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</si>
  <si>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</si>
  <si>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</si>
  <si>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</si>
  <si>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</si>
  <si>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</si>
  <si>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</si>
  <si>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</si>
  <si>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</si>
  <si>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</si>
  <si>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</si>
  <si>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</si>
  <si>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</si>
  <si>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</si>
  <si>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</si>
  <si>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</si>
  <si>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</si>
  <si>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</si>
  <si>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</si>
  <si>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</si>
  <si>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</si>
  <si>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</si>
  <si>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</si>
  <si>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</si>
  <si>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</si>
  <si>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</si>
  <si>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</si>
  <si>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</si>
  <si>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</si>
  <si>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</si>
  <si>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</si>
  <si>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</si>
  <si>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</si>
  <si>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</si>
  <si>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</si>
  <si>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</si>
  <si>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</si>
  <si>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</si>
  <si>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</si>
  <si>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</si>
  <si>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</si>
  <si>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</si>
  <si>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</si>
  <si>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</si>
  <si>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</si>
  <si>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</si>
  <si>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</si>
  <si>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</si>
  <si>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</si>
  <si>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</si>
  <si>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</si>
  <si>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</si>
  <si>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</si>
  <si>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</si>
  <si>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</si>
  <si>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</si>
  <si>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</si>
  <si>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</si>
  <si>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</si>
  <si>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</si>
  <si>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</si>
  <si>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</si>
  <si>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</si>
  <si>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</si>
  <si>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</si>
  <si>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</si>
  <si>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</si>
  <si>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</si>
  <si>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</si>
  <si>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</si>
  <si>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</si>
  <si>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</si>
  <si>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</si>
  <si>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</si>
  <si>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</si>
  <si>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</si>
  <si>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</si>
  <si>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</si>
  <si>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</si>
  <si>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</si>
  <si>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</si>
  <si>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</si>
  <si>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</si>
  <si>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</si>
  <si>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</si>
  <si>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</si>
  <si>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</si>
  <si>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</si>
  <si>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</si>
  <si>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</si>
  <si>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</si>
  <si>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</si>
  <si>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</si>
  <si>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</si>
  <si>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</si>
  <si>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</si>
  <si>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</si>
  <si>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</si>
  <si>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</si>
  <si>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</si>
  <si>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</si>
  <si>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</si>
  <si>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</si>
  <si>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</si>
  <si>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</si>
  <si>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</si>
  <si>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</si>
  <si>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</si>
  <si>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</si>
  <si>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</si>
  <si>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</si>
  <si>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</si>
  <si>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</si>
  <si>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</si>
  <si>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</si>
  <si>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</si>
  <si>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</si>
  <si>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</si>
  <si>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</si>
  <si>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</si>
  <si>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</si>
  <si>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</si>
  <si>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</si>
  <si>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</si>
  <si>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</si>
  <si>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</si>
  <si>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</si>
  <si>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</si>
  <si>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</si>
  <si>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</si>
  <si>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</si>
  <si>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</si>
  <si>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</si>
  <si>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</si>
  <si>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</si>
  <si>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</si>
  <si>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</si>
  <si>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</si>
  <si>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</si>
  <si>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</si>
  <si>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</si>
  <si>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</si>
  <si>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</si>
  <si>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</si>
  <si>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</si>
  <si>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</si>
  <si>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</si>
  <si>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</si>
  <si>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</si>
  <si>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</si>
  <si>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</si>
  <si>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</si>
  <si>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</si>
  <si>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</si>
  <si>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</si>
  <si>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</si>
  <si>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</si>
  <si>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</si>
  <si>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</si>
  <si>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</si>
  <si>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</si>
  <si>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</si>
  <si>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</si>
  <si>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</si>
  <si>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</si>
  <si>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</si>
  <si>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</si>
  <si>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</si>
  <si>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</si>
  <si>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</si>
  <si>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</si>
  <si>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</si>
  <si>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</si>
  <si>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</si>
  <si>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</si>
  <si>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</si>
  <si>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</si>
  <si>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</si>
  <si>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</si>
  <si>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</si>
  <si>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</si>
  <si>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</si>
  <si>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</si>
  <si>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</si>
  <si>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</si>
  <si>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</si>
  <si>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</si>
  <si>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</si>
  <si>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</si>
  <si>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</si>
  <si>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</si>
  <si>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</si>
  <si>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</si>
  <si>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</si>
  <si>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</si>
  <si>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</si>
  <si>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</si>
  <si>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</si>
  <si>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</si>
  <si>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</si>
  <si>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</si>
  <si>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</si>
  <si>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</si>
  <si>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</si>
  <si>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</si>
  <si>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</si>
  <si>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</si>
  <si>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</si>
  <si>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</si>
  <si>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</si>
  <si>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</si>
  <si>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</si>
  <si>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</si>
  <si>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</si>
  <si>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</si>
  <si>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</si>
  <si>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</si>
  <si>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</si>
  <si>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</si>
  <si>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</si>
  <si>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</si>
  <si>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</si>
  <si>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</si>
  <si>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</si>
  <si>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</si>
  <si>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</si>
  <si>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</si>
  <si>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</si>
  <si>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</si>
  <si>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</si>
  <si>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</si>
  <si>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</si>
  <si>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</si>
  <si>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</si>
  <si>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</si>
  <si>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</si>
  <si>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</si>
  <si>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</si>
  <si>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</si>
  <si>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</si>
  <si>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</si>
  <si>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</si>
  <si>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</si>
  <si>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</si>
  <si>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</si>
  <si>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</si>
  <si>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</si>
  <si>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</si>
  <si>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</si>
  <si>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</si>
  <si>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</si>
  <si>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</si>
  <si>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</si>
  <si>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</si>
  <si>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</si>
  <si>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</si>
  <si>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</si>
  <si>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</si>
  <si>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</si>
  <si>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</si>
  <si>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</si>
  <si>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</si>
  <si>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</si>
  <si>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</si>
  <si>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</si>
  <si>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</si>
  <si>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</si>
  <si>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</si>
  <si>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</si>
  <si>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</si>
  <si>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</si>
  <si>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</si>
  <si>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</si>
  <si>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</si>
  <si>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</si>
  <si>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</si>
  <si>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</si>
  <si>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</si>
  <si>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</si>
  <si>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</si>
  <si>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</si>
  <si>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</si>
  <si>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</si>
  <si>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</si>
  <si>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</si>
  <si>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</si>
  <si>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</si>
  <si>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</si>
  <si>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</si>
  <si>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</si>
  <si>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</si>
  <si>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</si>
  <si>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</si>
  <si>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</si>
  <si>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</si>
  <si>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</si>
  <si>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</si>
  <si>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</si>
  <si>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</si>
  <si>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</si>
  <si>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</si>
  <si>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</si>
  <si>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</si>
  <si>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</si>
  <si>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</si>
  <si>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</si>
  <si>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</si>
  <si>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</si>
  <si>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</si>
  <si>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</si>
  <si>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</si>
  <si>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</si>
  <si>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</si>
  <si>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</si>
  <si>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</si>
  <si>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</si>
  <si>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</si>
  <si>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</si>
  <si>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</si>
  <si>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</si>
  <si>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</si>
  <si>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</si>
  <si>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</si>
  <si>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</si>
  <si>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</si>
  <si>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</si>
  <si>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</si>
  <si>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</si>
  <si>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</si>
  <si>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</si>
  <si>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</si>
  <si>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</si>
  <si>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</si>
  <si>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</si>
  <si>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</si>
  <si>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</si>
  <si>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</si>
  <si>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</si>
  <si>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</si>
  <si>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</si>
  <si>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</si>
  <si>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</si>
  <si>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</si>
  <si>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</si>
  <si>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</si>
  <si>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</si>
  <si>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</si>
  <si>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</si>
  <si>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</si>
  <si>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</si>
  <si>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</si>
  <si>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</si>
  <si>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</si>
  <si>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</si>
  <si>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</si>
  <si>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</si>
  <si>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</si>
  <si>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</si>
  <si>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</si>
  <si>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</si>
  <si>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</si>
  <si>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</si>
  <si>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</si>
  <si>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</si>
  <si>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</si>
  <si>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</si>
  <si>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</si>
  <si>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</si>
  <si>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</si>
  <si>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</si>
  <si>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</si>
  <si>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</si>
  <si>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</si>
  <si>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</si>
  <si>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</si>
  <si>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</si>
  <si>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</si>
  <si>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</si>
  <si>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</si>
  <si>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</si>
  <si>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</si>
  <si>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</si>
  <si>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</si>
  <si>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</si>
  <si>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</si>
  <si>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</si>
  <si>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</si>
  <si>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</si>
  <si>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</si>
  <si>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</si>
  <si>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</si>
  <si>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</si>
  <si>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</si>
  <si>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</si>
  <si>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</si>
  <si>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</si>
  <si>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</si>
  <si>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</si>
  <si>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</si>
  <si>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</si>
  <si>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</si>
  <si>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</si>
  <si>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</si>
  <si>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</si>
  <si>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</si>
  <si>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</si>
  <si>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</si>
  <si>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</si>
  <si>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</si>
  <si>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</si>
  <si>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</si>
  <si>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</si>
  <si>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</si>
  <si>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</si>
  <si>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</si>
  <si>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</si>
  <si>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</si>
  <si>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</si>
  <si>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</si>
  <si>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</si>
  <si>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</si>
  <si>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</si>
  <si>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</si>
  <si>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</si>
  <si>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</si>
  <si>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</si>
  <si>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</si>
  <si>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</si>
  <si>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</si>
  <si>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</si>
  <si>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</si>
  <si>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</si>
  <si>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</si>
  <si>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</si>
  <si>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</si>
  <si>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</si>
  <si>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</si>
  <si>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</si>
  <si>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</si>
  <si>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</si>
  <si>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</si>
  <si>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</si>
  <si>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</si>
  <si>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</si>
  <si>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</si>
  <si>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</si>
  <si>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</si>
  <si>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</si>
  <si>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</si>
  <si>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</si>
  <si>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</si>
  <si>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</si>
  <si>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</si>
  <si>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</si>
  <si>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</si>
  <si>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</si>
  <si>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</si>
  <si>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</si>
  <si>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</si>
  <si>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</si>
  <si>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</si>
  <si>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</si>
  <si>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</si>
  <si>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</si>
  <si>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</si>
  <si>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</si>
  <si>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</si>
  <si>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</si>
  <si>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</si>
  <si>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</si>
  <si>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</si>
  <si>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</si>
  <si>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</si>
  <si>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</si>
  <si>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</si>
  <si>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</si>
  <si>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</si>
  <si>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</si>
  <si>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</si>
  <si>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</si>
  <si>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</si>
  <si>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</si>
  <si>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</si>
  <si>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</si>
  <si>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</si>
  <si>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</si>
  <si>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</si>
  <si>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</si>
  <si>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</si>
  <si>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</si>
  <si>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</si>
  <si>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</si>
  <si>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</si>
  <si>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</si>
  <si>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</si>
  <si>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</si>
  <si>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</si>
  <si>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</si>
  <si>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</si>
  <si>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</si>
  <si>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</si>
  <si>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</si>
  <si>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</si>
  <si>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</si>
  <si>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</si>
  <si>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</si>
  <si>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</si>
  <si>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</si>
  <si>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</si>
  <si>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</si>
  <si>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</si>
  <si>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</si>
  <si>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</si>
  <si>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</si>
  <si>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</si>
  <si>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</si>
  <si>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</si>
  <si>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</si>
  <si>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</si>
  <si>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</si>
  <si>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</si>
  <si>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</si>
  <si>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</si>
  <si>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</si>
  <si>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</si>
  <si>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</si>
  <si>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</si>
  <si>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</si>
  <si>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</si>
  <si>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</si>
  <si>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</si>
  <si>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</si>
  <si>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</si>
  <si>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</si>
  <si>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</si>
  <si>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</si>
  <si>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</si>
  <si>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</si>
  <si>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</si>
  <si>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</si>
  <si>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</si>
  <si>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</si>
  <si>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</si>
  <si>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</si>
  <si>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</si>
  <si>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</si>
  <si>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</si>
  <si>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</si>
  <si>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</si>
  <si>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</si>
  <si>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</si>
  <si>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</si>
  <si>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</si>
  <si>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</si>
  <si>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</si>
  <si>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</si>
  <si>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</si>
  <si>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</si>
  <si>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</si>
  <si>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</si>
  <si>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</si>
  <si>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</si>
  <si>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</si>
  <si>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</si>
  <si>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</si>
  <si>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</si>
  <si>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</si>
  <si>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</si>
  <si>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</si>
  <si>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</si>
  <si>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</si>
  <si>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</si>
  <si>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</si>
  <si>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</si>
  <si>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</si>
  <si>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</si>
  <si>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</si>
  <si>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</si>
  <si>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</si>
  <si>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</si>
  <si>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</si>
  <si>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</si>
  <si>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</si>
  <si>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</si>
  <si>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</si>
  <si>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</si>
  <si>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</si>
  <si>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</si>
  <si>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</si>
  <si>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</si>
  <si>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</si>
  <si>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</si>
  <si>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</si>
  <si>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</si>
  <si>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</si>
  <si>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</si>
  <si>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</si>
  <si>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</si>
  <si>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</si>
  <si>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</si>
  <si>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</si>
  <si>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</si>
  <si>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</si>
  <si>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</si>
  <si>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</si>
  <si>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</si>
  <si>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</si>
  <si>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</si>
  <si>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</si>
  <si>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</si>
  <si>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</si>
  <si>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</si>
  <si>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</si>
  <si>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</si>
  <si>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</si>
  <si>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</si>
  <si>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</si>
  <si>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</si>
  <si>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</si>
  <si>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</si>
  <si>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</si>
  <si>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</si>
  <si>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</si>
  <si>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</si>
  <si>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</si>
  <si>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</si>
  <si>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</si>
  <si>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</si>
  <si>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</si>
  <si>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</si>
  <si>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</si>
  <si>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</si>
  <si>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</si>
  <si>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</si>
  <si>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</si>
  <si>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</si>
  <si>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</si>
  <si>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</si>
  <si>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</si>
  <si>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</si>
  <si>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</si>
  <si>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</si>
  <si>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</si>
  <si>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</si>
  <si>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</si>
  <si>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</si>
  <si>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</si>
  <si>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</si>
  <si>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</si>
  <si>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</si>
  <si>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</si>
  <si>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</si>
  <si>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</si>
  <si>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</si>
  <si>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</si>
  <si>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</si>
  <si>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</si>
  <si>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</si>
  <si>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</si>
  <si>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</si>
  <si>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</si>
  <si>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</si>
  <si>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</si>
  <si>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</si>
  <si>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</si>
  <si>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</si>
  <si>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</si>
  <si>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</si>
  <si>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</si>
  <si>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</si>
  <si>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</si>
  <si>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</si>
  <si>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</si>
  <si>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</si>
  <si>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</si>
  <si>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</si>
  <si>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</si>
  <si>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</si>
  <si>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</si>
  <si>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</si>
  <si>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</si>
  <si>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</si>
  <si>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</si>
  <si>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</si>
  <si>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</si>
  <si>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</si>
  <si>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</si>
  <si>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</si>
  <si>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</si>
  <si>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</si>
  <si>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</si>
  <si>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</si>
  <si>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</si>
  <si>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</si>
  <si>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</si>
  <si>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</si>
  <si>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</si>
  <si>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</si>
  <si>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</si>
  <si>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</si>
  <si>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</si>
  <si>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</si>
  <si>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</si>
  <si>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</si>
  <si>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</si>
  <si>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</si>
  <si>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</si>
  <si>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</si>
  <si>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</si>
  <si>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</si>
  <si>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</si>
  <si>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</si>
  <si>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</si>
  <si>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</si>
  <si>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</si>
  <si>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</si>
  <si>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</si>
  <si>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</si>
  <si>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</si>
  <si>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</si>
  <si>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</si>
  <si>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</si>
  <si>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</si>
  <si>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</si>
  <si>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</si>
  <si>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</si>
  <si>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</si>
  <si>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</si>
  <si>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</si>
  <si>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</si>
  <si>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</si>
  <si>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</si>
  <si>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</si>
  <si>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</si>
  <si>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</si>
  <si>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</si>
  <si>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</si>
  <si>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</si>
  <si>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</si>
  <si>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</si>
  <si>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</si>
  <si>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</si>
  <si>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</si>
  <si>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</si>
  <si>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</si>
  <si>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</si>
  <si>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</si>
  <si>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</si>
  <si>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</si>
  <si>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</si>
  <si>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</si>
  <si>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</si>
  <si>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</si>
  <si>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</si>
  <si>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</si>
  <si>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</si>
  <si>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</si>
  <si>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</si>
  <si>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</si>
  <si>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</si>
  <si>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</si>
  <si>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</si>
  <si>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</si>
  <si>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</si>
  <si>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</si>
  <si>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</si>
  <si>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</si>
  <si>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</si>
  <si>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</si>
  <si>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</si>
  <si>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</si>
  <si>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</si>
  <si>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</si>
  <si>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</si>
  <si>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</si>
  <si>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</si>
  <si>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</si>
  <si>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</si>
  <si>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</si>
  <si>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</si>
  <si>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</si>
  <si>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</si>
  <si>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</si>
  <si>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</si>
  <si>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</si>
  <si>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</si>
  <si>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</si>
  <si>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</si>
  <si>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</si>
  <si>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</si>
  <si>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</si>
  <si>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</si>
  <si>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</si>
  <si>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</si>
  <si>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</si>
  <si>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</si>
  <si>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</si>
  <si>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</si>
  <si>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</si>
  <si>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</si>
  <si>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</si>
  <si>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</si>
  <si>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</si>
  <si>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</si>
  <si>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</si>
  <si>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</si>
  <si>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</si>
  <si>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</si>
  <si>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</si>
  <si>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</si>
  <si>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</si>
  <si>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</si>
  <si>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</si>
  <si>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</si>
  <si>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</si>
  <si>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</si>
  <si>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</si>
  <si>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</si>
  <si>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</si>
  <si>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</si>
  <si>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</si>
  <si>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</si>
  <si>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</si>
  <si>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</si>
  <si>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</si>
  <si>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</si>
  <si>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</si>
  <si>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</si>
  <si>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</si>
  <si>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</si>
  <si>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</si>
  <si>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</si>
  <si>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</si>
  <si>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</si>
  <si>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</si>
  <si>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</si>
  <si>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</si>
  <si>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</si>
  <si>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</si>
  <si>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</si>
  <si>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</si>
  <si>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</si>
  <si>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</si>
  <si>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</si>
  <si>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</si>
  <si>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</si>
  <si>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</si>
  <si>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</si>
  <si>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</si>
  <si>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</si>
  <si>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</si>
  <si>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</si>
  <si>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</si>
  <si>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</si>
  <si>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</si>
  <si>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</si>
  <si>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</si>
  <si>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</si>
  <si>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</si>
  <si>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</si>
  <si>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</si>
  <si>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</si>
  <si>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</si>
  <si>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</si>
  <si>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</si>
  <si>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</si>
  <si>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</si>
  <si>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</si>
  <si>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</si>
  <si>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</si>
  <si>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</si>
  <si>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</si>
  <si>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</si>
  <si>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</si>
  <si>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</si>
  <si>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</si>
  <si>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</si>
  <si>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</si>
  <si>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</si>
  <si>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</si>
  <si>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</si>
  <si>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</si>
  <si>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</si>
  <si>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</si>
  <si>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</si>
  <si>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</si>
  <si>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</si>
  <si>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</si>
  <si>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</si>
  <si>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</si>
  <si>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</si>
  <si>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</si>
  <si>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</si>
  <si>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</si>
  <si>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</si>
  <si>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</si>
  <si>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</si>
  <si>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</si>
  <si>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</si>
  <si>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</si>
  <si>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</si>
  <si>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</si>
  <si>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</si>
  <si>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</si>
  <si>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</si>
  <si>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</si>
  <si>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</si>
  <si>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</si>
  <si>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</si>
  <si>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</si>
  <si>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</si>
  <si>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</si>
  <si>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</si>
  <si>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</si>
  <si>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</si>
  <si>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</si>
  <si>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</si>
  <si>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</si>
  <si>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</si>
  <si>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</si>
  <si>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</si>
  <si>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</si>
  <si>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</si>
  <si>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</si>
  <si>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</si>
  <si>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</si>
  <si>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</si>
  <si>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</si>
  <si>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</si>
  <si>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</si>
  <si>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</si>
  <si>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</si>
  <si>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</si>
  <si>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</si>
  <si>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</si>
  <si>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</si>
  <si>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</si>
  <si>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</si>
  <si>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</si>
  <si>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</si>
  <si>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</si>
  <si>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</si>
  <si>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</si>
  <si>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</si>
  <si>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</si>
  <si>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</si>
  <si>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</si>
  <si>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</si>
  <si>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</si>
  <si>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</si>
  <si>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</si>
  <si>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</si>
  <si>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</si>
  <si>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</si>
  <si>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</si>
  <si>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</si>
  <si>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</si>
  <si>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</si>
  <si>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</si>
  <si>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</si>
  <si>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</si>
  <si>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</si>
  <si>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</si>
  <si>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</si>
  <si>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</si>
  <si>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</si>
  <si>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</si>
  <si>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</si>
  <si>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</si>
  <si>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</si>
  <si>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NM</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</si>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</sst>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99849</v>
      </c>
      <c r="D6" s="9" t="str">
        <f>IF($B6="N/A","N/A",IF(C6&lt;0,"No","Yes"))</f>
        <v>N/A</v>
      </c>
      <c r="E6" s="34">
        <v>119538</v>
      </c>
      <c r="F6" s="9" t="str">
        <f>IF($B6="N/A","N/A",IF(E6&lt;0,"No","Yes"))</f>
        <v>N/A</v>
      </c>
      <c r="G6" s="34">
        <v>190372</v>
      </c>
      <c r="H6" s="9" t="str">
        <f>IF($B6="N/A","N/A",IF(G6&lt;0,"No","Yes"))</f>
        <v>N/A</v>
      </c>
      <c r="I6" s="10">
        <v>19.72</v>
      </c>
      <c r="J6" s="10">
        <v>59.26</v>
      </c>
      <c r="K6" s="9" t="str">
        <f t="shared" ref="K6:K11" si="0">IF(J6="Div by 0", "N/A", IF(J6="N/A","N/A", IF(J6&gt;30, "No", IF(J6&lt;-30, "No", "Yes"))))</f>
        <v>No</v>
      </c>
    </row>
    <row r="7" spans="1:11" x14ac:dyDescent="0.25">
      <c r="A7" s="70" t="s">
        <v>445</v>
      </c>
      <c r="B7" s="89" t="s">
        <v>213</v>
      </c>
      <c r="C7" s="9">
        <v>64.325130947999995</v>
      </c>
      <c r="D7" s="9" t="str">
        <f t="shared" ref="D7:D11" si="1">IF($B7="N/A","N/A",IF(C7&lt;0,"No","Yes"))</f>
        <v>N/A</v>
      </c>
      <c r="E7" s="9">
        <v>61.966905920999999</v>
      </c>
      <c r="F7" s="9" t="str">
        <f t="shared" ref="F7:F11" si="2">IF($B7="N/A","N/A",IF(E7&lt;0,"No","Yes"))</f>
        <v>N/A</v>
      </c>
      <c r="G7" s="9">
        <v>63.431597084000003</v>
      </c>
      <c r="H7" s="9" t="str">
        <f t="shared" ref="H7:H11" si="3">IF($B7="N/A","N/A",IF(G7&lt;0,"No","Yes"))</f>
        <v>N/A</v>
      </c>
      <c r="I7" s="10">
        <v>-3.67</v>
      </c>
      <c r="J7" s="10">
        <v>2.3639999999999999</v>
      </c>
      <c r="K7" s="9" t="str">
        <f t="shared" si="0"/>
        <v>Yes</v>
      </c>
    </row>
    <row r="8" spans="1:11" x14ac:dyDescent="0.25">
      <c r="A8" s="70" t="s">
        <v>446</v>
      </c>
      <c r="B8" s="89" t="s">
        <v>213</v>
      </c>
      <c r="C8" s="9">
        <v>26.671273623000001</v>
      </c>
      <c r="D8" s="9" t="str">
        <f t="shared" si="1"/>
        <v>N/A</v>
      </c>
      <c r="E8" s="9">
        <v>28.694641035</v>
      </c>
      <c r="F8" s="9" t="str">
        <f t="shared" si="2"/>
        <v>N/A</v>
      </c>
      <c r="G8" s="9">
        <v>30.742966403</v>
      </c>
      <c r="H8" s="9" t="str">
        <f t="shared" si="3"/>
        <v>N/A</v>
      </c>
      <c r="I8" s="10">
        <v>7.5860000000000003</v>
      </c>
      <c r="J8" s="10">
        <v>7.1379999999999999</v>
      </c>
      <c r="K8" s="9" t="str">
        <f t="shared" si="0"/>
        <v>Yes</v>
      </c>
    </row>
    <row r="9" spans="1:11" x14ac:dyDescent="0.25">
      <c r="A9" s="70" t="s">
        <v>447</v>
      </c>
      <c r="B9" s="89" t="s">
        <v>213</v>
      </c>
      <c r="C9" s="9">
        <v>8.6029905157000002</v>
      </c>
      <c r="D9" s="9" t="str">
        <f t="shared" si="1"/>
        <v>N/A</v>
      </c>
      <c r="E9" s="9">
        <v>8.7888370224999992</v>
      </c>
      <c r="F9" s="9" t="str">
        <f t="shared" si="2"/>
        <v>N/A</v>
      </c>
      <c r="G9" s="9">
        <v>5.1110457419999999</v>
      </c>
      <c r="H9" s="9" t="str">
        <f t="shared" si="3"/>
        <v>N/A</v>
      </c>
      <c r="I9" s="10">
        <v>2.16</v>
      </c>
      <c r="J9" s="10">
        <v>-41.8</v>
      </c>
      <c r="K9" s="9" t="str">
        <f t="shared" si="0"/>
        <v>No</v>
      </c>
    </row>
    <row r="10" spans="1:11" x14ac:dyDescent="0.25">
      <c r="A10" s="70" t="s">
        <v>448</v>
      </c>
      <c r="B10" s="89" t="s">
        <v>213</v>
      </c>
      <c r="C10" s="9">
        <v>0.1281935723</v>
      </c>
      <c r="D10" s="9" t="str">
        <f t="shared" si="1"/>
        <v>N/A</v>
      </c>
      <c r="E10" s="9">
        <v>9.4530609500000001E-2</v>
      </c>
      <c r="F10" s="9" t="str">
        <f t="shared" si="2"/>
        <v>N/A</v>
      </c>
      <c r="G10" s="9">
        <v>4.41241359E-2</v>
      </c>
      <c r="H10" s="9" t="str">
        <f t="shared" si="3"/>
        <v>N/A</v>
      </c>
      <c r="I10" s="10">
        <v>-26.3</v>
      </c>
      <c r="J10" s="10">
        <v>-53.3</v>
      </c>
      <c r="K10" s="9" t="str">
        <f t="shared" si="0"/>
        <v>No</v>
      </c>
    </row>
    <row r="11" spans="1:11" x14ac:dyDescent="0.25">
      <c r="A11" s="70" t="s">
        <v>204</v>
      </c>
      <c r="B11" s="89" t="s">
        <v>213</v>
      </c>
      <c r="C11" s="9">
        <v>0</v>
      </c>
      <c r="D11" s="9" t="str">
        <f t="shared" si="1"/>
        <v>N/A</v>
      </c>
      <c r="E11" s="9">
        <v>0</v>
      </c>
      <c r="F11" s="9" t="str">
        <f t="shared" si="2"/>
        <v>N/A</v>
      </c>
      <c r="G11" s="9">
        <v>99.392242557000003</v>
      </c>
      <c r="H11" s="9" t="str">
        <f t="shared" si="3"/>
        <v>N/A</v>
      </c>
      <c r="I11" s="10" t="s">
        <v>1746</v>
      </c>
      <c r="J11" s="10" t="s">
        <v>1746</v>
      </c>
      <c r="K11" s="9" t="str">
        <f t="shared" si="0"/>
        <v>N/A</v>
      </c>
    </row>
    <row r="12" spans="1:11" x14ac:dyDescent="0.25">
      <c r="A12" s="70" t="s">
        <v>655</v>
      </c>
      <c r="B12" s="89" t="s">
        <v>213</v>
      </c>
      <c r="C12" s="9">
        <v>88.493625374000004</v>
      </c>
      <c r="D12" s="9" t="str">
        <f t="shared" ref="D12:D23" si="4">IF($B12="N/A","N/A",IF(C12&lt;0,"No","Yes"))</f>
        <v>N/A</v>
      </c>
      <c r="E12" s="9">
        <v>87.227492513000001</v>
      </c>
      <c r="F12" s="9" t="str">
        <f t="shared" ref="F12:F23" si="5">IF($B12="N/A","N/A",IF(E12&lt;0,"No","Yes"))</f>
        <v>N/A</v>
      </c>
      <c r="G12" s="9">
        <v>92.648603785999995</v>
      </c>
      <c r="H12" s="9" t="str">
        <f t="shared" ref="H12:H23" si="6">IF($B12="N/A","N/A",IF(G12&lt;0,"No","Yes"))</f>
        <v>N/A</v>
      </c>
      <c r="I12" s="10">
        <v>-1.43</v>
      </c>
      <c r="J12" s="10">
        <v>6.2149999999999999</v>
      </c>
      <c r="K12" s="9" t="str">
        <f t="shared" ref="K12:K23" si="7">IF(J12="Div by 0", "N/A", IF(J12="N/A","N/A", IF(J12&gt;30, "No", IF(J12&lt;-30, "No", "Yes"))))</f>
        <v>Yes</v>
      </c>
    </row>
    <row r="13" spans="1:11" x14ac:dyDescent="0.25">
      <c r="A13" s="70" t="s">
        <v>654</v>
      </c>
      <c r="B13" s="89" t="s">
        <v>213</v>
      </c>
      <c r="C13" s="9">
        <v>99.940018108000004</v>
      </c>
      <c r="D13" s="9" t="str">
        <f t="shared" si="4"/>
        <v>N/A</v>
      </c>
      <c r="E13" s="9">
        <v>99.871487483999999</v>
      </c>
      <c r="F13" s="9" t="str">
        <f t="shared" si="5"/>
        <v>N/A</v>
      </c>
      <c r="G13" s="9">
        <v>99.347987548999996</v>
      </c>
      <c r="H13" s="9" t="str">
        <f t="shared" si="6"/>
        <v>N/A</v>
      </c>
      <c r="I13" s="10">
        <v>-6.9000000000000006E-2</v>
      </c>
      <c r="J13" s="10">
        <v>-0.52400000000000002</v>
      </c>
      <c r="K13" s="9" t="str">
        <f t="shared" si="7"/>
        <v>Yes</v>
      </c>
    </row>
    <row r="14" spans="1:11" x14ac:dyDescent="0.25">
      <c r="A14" s="70" t="s">
        <v>855</v>
      </c>
      <c r="B14" s="89" t="s">
        <v>213</v>
      </c>
      <c r="C14" s="10">
        <v>13.917220605000001</v>
      </c>
      <c r="D14" s="9" t="str">
        <f t="shared" si="4"/>
        <v>N/A</v>
      </c>
      <c r="E14" s="10">
        <v>13.861114312</v>
      </c>
      <c r="F14" s="9" t="str">
        <f t="shared" si="5"/>
        <v>N/A</v>
      </c>
      <c r="G14" s="10">
        <v>17.889959880999999</v>
      </c>
      <c r="H14" s="9" t="str">
        <f t="shared" si="6"/>
        <v>N/A</v>
      </c>
      <c r="I14" s="10">
        <v>-0.40300000000000002</v>
      </c>
      <c r="J14" s="10">
        <v>29.07</v>
      </c>
      <c r="K14" s="9" t="str">
        <f t="shared" si="7"/>
        <v>Yes</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7.2108884400000003E-2</v>
      </c>
      <c r="D18" s="9" t="str">
        <f t="shared" si="4"/>
        <v>N/A</v>
      </c>
      <c r="E18" s="9">
        <v>9.8713379800000001E-2</v>
      </c>
      <c r="F18" s="9" t="str">
        <f t="shared" si="5"/>
        <v>N/A</v>
      </c>
      <c r="G18" s="9">
        <v>4.5699997899999997E-2</v>
      </c>
      <c r="H18" s="9" t="str">
        <f t="shared" si="6"/>
        <v>N/A</v>
      </c>
      <c r="I18" s="10">
        <v>36.89</v>
      </c>
      <c r="J18" s="10">
        <v>-53.7</v>
      </c>
      <c r="K18" s="9" t="str">
        <f t="shared" si="7"/>
        <v>No</v>
      </c>
    </row>
    <row r="19" spans="1:11" x14ac:dyDescent="0.25">
      <c r="A19" s="70" t="s">
        <v>205</v>
      </c>
      <c r="B19" s="89"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5">
      <c r="A20" s="70" t="s">
        <v>857</v>
      </c>
      <c r="B20" s="89" t="s">
        <v>213</v>
      </c>
      <c r="C20" s="10">
        <v>11.583333333000001</v>
      </c>
      <c r="D20" s="9" t="str">
        <f t="shared" si="4"/>
        <v>N/A</v>
      </c>
      <c r="E20" s="10">
        <v>12.203389831000001</v>
      </c>
      <c r="F20" s="9" t="str">
        <f t="shared" si="5"/>
        <v>N/A</v>
      </c>
      <c r="G20" s="10">
        <v>13.275862069</v>
      </c>
      <c r="H20" s="9" t="str">
        <f t="shared" si="6"/>
        <v>N/A</v>
      </c>
      <c r="I20" s="10">
        <v>5.3529999999999998</v>
      </c>
      <c r="J20" s="10">
        <v>8.7880000000000003</v>
      </c>
      <c r="K20" s="9" t="str">
        <f t="shared" si="7"/>
        <v>Yes</v>
      </c>
    </row>
    <row r="21" spans="1:11" x14ac:dyDescent="0.25">
      <c r="A21" s="70" t="s">
        <v>658</v>
      </c>
      <c r="B21" s="89" t="s">
        <v>213</v>
      </c>
      <c r="C21" s="9">
        <v>11.434265741000001</v>
      </c>
      <c r="D21" s="9" t="str">
        <f t="shared" si="4"/>
        <v>N/A</v>
      </c>
      <c r="E21" s="9">
        <v>12.673794107000001</v>
      </c>
      <c r="F21" s="9" t="str">
        <f t="shared" si="5"/>
        <v>N/A</v>
      </c>
      <c r="G21" s="9">
        <v>7.3056962158000003</v>
      </c>
      <c r="H21" s="9" t="str">
        <f t="shared" si="6"/>
        <v>N/A</v>
      </c>
      <c r="I21" s="10">
        <v>10.84</v>
      </c>
      <c r="J21" s="10">
        <v>-42.4</v>
      </c>
      <c r="K21" s="9" t="str">
        <f t="shared" si="7"/>
        <v>No</v>
      </c>
    </row>
    <row r="22" spans="1:11" x14ac:dyDescent="0.25">
      <c r="A22" s="70" t="s">
        <v>1722</v>
      </c>
      <c r="B22" s="89" t="s">
        <v>213</v>
      </c>
      <c r="C22" s="9">
        <v>99.886134710999997</v>
      </c>
      <c r="D22" s="9" t="str">
        <f t="shared" si="4"/>
        <v>N/A</v>
      </c>
      <c r="E22" s="9">
        <v>99.907590759000001</v>
      </c>
      <c r="F22" s="9" t="str">
        <f t="shared" si="5"/>
        <v>N/A</v>
      </c>
      <c r="G22" s="9">
        <v>100</v>
      </c>
      <c r="H22" s="9" t="str">
        <f t="shared" si="6"/>
        <v>N/A</v>
      </c>
      <c r="I22" s="10">
        <v>2.1499999999999998E-2</v>
      </c>
      <c r="J22" s="10">
        <v>9.2499999999999999E-2</v>
      </c>
      <c r="K22" s="9" t="str">
        <f t="shared" si="7"/>
        <v>Yes</v>
      </c>
    </row>
    <row r="23" spans="1:11" x14ac:dyDescent="0.25">
      <c r="A23" s="70" t="s">
        <v>858</v>
      </c>
      <c r="B23" s="89" t="s">
        <v>213</v>
      </c>
      <c r="C23" s="10">
        <v>10.644686074999999</v>
      </c>
      <c r="D23" s="9" t="str">
        <f t="shared" si="4"/>
        <v>N/A</v>
      </c>
      <c r="E23" s="10">
        <v>8.6125792812000004</v>
      </c>
      <c r="F23" s="9" t="str">
        <f t="shared" si="5"/>
        <v>N/A</v>
      </c>
      <c r="G23" s="10">
        <v>8.7348288754999999</v>
      </c>
      <c r="H23" s="9" t="str">
        <f t="shared" si="6"/>
        <v>N/A</v>
      </c>
      <c r="I23" s="10">
        <v>-19.100000000000001</v>
      </c>
      <c r="J23" s="10">
        <v>1.419</v>
      </c>
      <c r="K23" s="9" t="str">
        <f t="shared" si="7"/>
        <v>Yes</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99.435147072000007</v>
      </c>
      <c r="D25" s="9" t="str">
        <f>IF($B25="N/A","N/A",IF(C25&lt;0,"No","Yes"))</f>
        <v>N/A</v>
      </c>
      <c r="E25" s="9">
        <v>98.156234837</v>
      </c>
      <c r="F25" s="9" t="str">
        <f>IF($B25="N/A","N/A",IF(E25&lt;0,"No","Yes"))</f>
        <v>N/A</v>
      </c>
      <c r="G25" s="9">
        <v>79.042611308000005</v>
      </c>
      <c r="H25" s="9" t="str">
        <f>IF($B25="N/A","N/A",IF(G25&lt;0,"No","Yes"))</f>
        <v>N/A</v>
      </c>
      <c r="I25" s="10">
        <v>-1.29</v>
      </c>
      <c r="J25" s="10">
        <v>-19.5</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99.171749341999998</v>
      </c>
      <c r="D27" s="9" t="str">
        <f t="shared" ref="D27:D30" si="9">IF($B27="N/A","N/A",IF(C27&lt;0,"No","Yes"))</f>
        <v>N/A</v>
      </c>
      <c r="E27" s="9">
        <v>99.626896885999997</v>
      </c>
      <c r="F27" s="9" t="str">
        <f t="shared" ref="F27:F30" si="10">IF($B27="N/A","N/A",IF(E27&lt;0,"No","Yes"))</f>
        <v>N/A</v>
      </c>
      <c r="G27" s="9">
        <v>99.839262075999997</v>
      </c>
      <c r="H27" s="9" t="str">
        <f t="shared" ref="H27:H30" si="11">IF($B27="N/A","N/A",IF(G27&lt;0,"No","Yes"))</f>
        <v>N/A</v>
      </c>
      <c r="I27" s="10">
        <v>0.45889999999999997</v>
      </c>
      <c r="J27" s="10">
        <v>0.2132</v>
      </c>
      <c r="K27" s="9" t="str">
        <f t="shared" si="8"/>
        <v>Yes</v>
      </c>
    </row>
    <row r="28" spans="1:11" x14ac:dyDescent="0.25">
      <c r="A28" s="27" t="s">
        <v>374</v>
      </c>
      <c r="B28" s="89" t="s">
        <v>213</v>
      </c>
      <c r="C28" s="9">
        <v>3.8908752216</v>
      </c>
      <c r="D28" s="9" t="str">
        <f t="shared" si="9"/>
        <v>N/A</v>
      </c>
      <c r="E28" s="9">
        <v>3.0216332881999999</v>
      </c>
      <c r="F28" s="9" t="str">
        <f t="shared" si="10"/>
        <v>N/A</v>
      </c>
      <c r="G28" s="9">
        <v>2.7230895300000002</v>
      </c>
      <c r="H28" s="9" t="str">
        <f t="shared" si="11"/>
        <v>N/A</v>
      </c>
      <c r="I28" s="10">
        <v>-22.3</v>
      </c>
      <c r="J28" s="10">
        <v>-9.8800000000000008</v>
      </c>
      <c r="K28" s="9" t="str">
        <f t="shared" si="8"/>
        <v>Yes</v>
      </c>
    </row>
    <row r="29" spans="1:11" x14ac:dyDescent="0.25">
      <c r="A29" s="27" t="s">
        <v>376</v>
      </c>
      <c r="B29" s="89" t="s">
        <v>213</v>
      </c>
      <c r="C29" s="9">
        <v>93.440094543000001</v>
      </c>
      <c r="D29" s="9" t="str">
        <f t="shared" si="9"/>
        <v>N/A</v>
      </c>
      <c r="E29" s="9">
        <v>94.802489585000004</v>
      </c>
      <c r="F29" s="9" t="str">
        <f t="shared" si="10"/>
        <v>N/A</v>
      </c>
      <c r="G29" s="9">
        <v>94.719286449999998</v>
      </c>
      <c r="H29" s="9" t="str">
        <f t="shared" si="11"/>
        <v>N/A</v>
      </c>
      <c r="I29" s="10">
        <v>1.458</v>
      </c>
      <c r="J29" s="10">
        <v>-8.7999999999999995E-2</v>
      </c>
      <c r="K29" s="9" t="str">
        <f t="shared" si="8"/>
        <v>Yes</v>
      </c>
    </row>
    <row r="30" spans="1:11" x14ac:dyDescent="0.25">
      <c r="A30" s="27" t="s">
        <v>377</v>
      </c>
      <c r="B30" s="89" t="s">
        <v>213</v>
      </c>
      <c r="C30" s="9">
        <v>0.4136245731</v>
      </c>
      <c r="D30" s="9" t="str">
        <f t="shared" si="9"/>
        <v>N/A</v>
      </c>
      <c r="E30" s="9">
        <v>0.37644932990000002</v>
      </c>
      <c r="F30" s="9" t="str">
        <f t="shared" si="10"/>
        <v>N/A</v>
      </c>
      <c r="G30" s="9">
        <v>0.31727354860000001</v>
      </c>
      <c r="H30" s="9" t="str">
        <f t="shared" si="11"/>
        <v>N/A</v>
      </c>
      <c r="I30" s="10">
        <v>-8.99</v>
      </c>
      <c r="J30" s="10">
        <v>-15.7</v>
      </c>
      <c r="K30" s="9" t="str">
        <f t="shared" si="8"/>
        <v>Yes</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27597224</v>
      </c>
      <c r="D7" s="30" t="str">
        <f>IF($B7="N/A","N/A",IF(C7&gt;15,"No",IF(C7&lt;-15,"No","Yes")))</f>
        <v>N/A</v>
      </c>
      <c r="E7" s="29">
        <v>27695691</v>
      </c>
      <c r="F7" s="30" t="str">
        <f>IF($B7="N/A","N/A",IF(E7&gt;15,"No",IF(E7&lt;-15,"No","Yes")))</f>
        <v>N/A</v>
      </c>
      <c r="G7" s="29">
        <v>28190567</v>
      </c>
      <c r="H7" s="30" t="str">
        <f>IF($B7="N/A","N/A",IF(G7&gt;15,"No",IF(G7&lt;-15,"No","Yes")))</f>
        <v>N/A</v>
      </c>
      <c r="I7" s="31">
        <v>0.35680000000000001</v>
      </c>
      <c r="J7" s="31">
        <v>1.7869999999999999</v>
      </c>
      <c r="K7" s="30" t="str">
        <f t="shared" ref="K7:K54" si="0">IF(J7="Div by 0", "N/A", IF(J7="N/A","N/A", IF(J7&gt;30, "No", IF(J7&lt;-30, "No", "Yes"))))</f>
        <v>Yes</v>
      </c>
    </row>
    <row r="8" spans="1:11" x14ac:dyDescent="0.25">
      <c r="A8" s="73" t="s">
        <v>362</v>
      </c>
      <c r="B8" s="28" t="s">
        <v>213</v>
      </c>
      <c r="C8" s="124">
        <v>14.563095187</v>
      </c>
      <c r="D8" s="30" t="str">
        <f>IF($B8="N/A","N/A",IF(C8&gt;15,"No",IF(C8&lt;-15,"No","Yes")))</f>
        <v>N/A</v>
      </c>
      <c r="E8" s="32">
        <v>14.362504982999999</v>
      </c>
      <c r="F8" s="30" t="str">
        <f>IF($B8="N/A","N/A",IF(E8&gt;15,"No",IF(E8&lt;-15,"No","Yes")))</f>
        <v>N/A</v>
      </c>
      <c r="G8" s="32">
        <v>14.760969512000001</v>
      </c>
      <c r="H8" s="30" t="str">
        <f>IF($B8="N/A","N/A",IF(G8&gt;15,"No",IF(G8&lt;-15,"No","Yes")))</f>
        <v>N/A</v>
      </c>
      <c r="I8" s="31">
        <v>-1.38</v>
      </c>
      <c r="J8" s="31">
        <v>2.774</v>
      </c>
      <c r="K8" s="30" t="str">
        <f t="shared" si="0"/>
        <v>Yes</v>
      </c>
    </row>
    <row r="9" spans="1:11" x14ac:dyDescent="0.25">
      <c r="A9" s="73" t="s">
        <v>119</v>
      </c>
      <c r="B9" s="33" t="s">
        <v>213</v>
      </c>
      <c r="C9" s="82">
        <v>54.240292429</v>
      </c>
      <c r="D9" s="9" t="str">
        <f>IF($B9="N/A","N/A",IF(C9&gt;15,"No",IF(C9&lt;-15,"No","Yes")))</f>
        <v>N/A</v>
      </c>
      <c r="E9" s="9">
        <v>54.276266296999999</v>
      </c>
      <c r="F9" s="9" t="str">
        <f>IF($B9="N/A","N/A",IF(E9&gt;15,"No",IF(E9&lt;-15,"No","Yes")))</f>
        <v>N/A</v>
      </c>
      <c r="G9" s="9">
        <v>54.701329704000003</v>
      </c>
      <c r="H9" s="9" t="str">
        <f>IF($B9="N/A","N/A",IF(G9&gt;15,"No",IF(G9&lt;-15,"No","Yes")))</f>
        <v>N/A</v>
      </c>
      <c r="I9" s="10">
        <v>6.6299999999999998E-2</v>
      </c>
      <c r="J9" s="10">
        <v>0.78310000000000002</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31.196612384000002</v>
      </c>
      <c r="D11" s="9" t="str">
        <f>IF($B11="N/A","N/A",IF(C11&gt;15,"No",IF(C11&lt;-15,"No","Yes")))</f>
        <v>N/A</v>
      </c>
      <c r="E11" s="9">
        <v>31.36122872</v>
      </c>
      <c r="F11" s="9" t="str">
        <f>IF($B11="N/A","N/A",IF(E11&gt;15,"No",IF(E11&lt;-15,"No","Yes")))</f>
        <v>N/A</v>
      </c>
      <c r="G11" s="9">
        <v>30.537700784999998</v>
      </c>
      <c r="H11" s="9" t="str">
        <f>IF($B11="N/A","N/A",IF(G11&gt;15,"No",IF(G11&lt;-15,"No","Yes")))</f>
        <v>N/A</v>
      </c>
      <c r="I11" s="10">
        <v>0.52769999999999995</v>
      </c>
      <c r="J11" s="10">
        <v>-2.63</v>
      </c>
      <c r="K11" s="9" t="str">
        <f t="shared" si="0"/>
        <v>Yes</v>
      </c>
    </row>
    <row r="12" spans="1:11" x14ac:dyDescent="0.25">
      <c r="A12" s="73" t="s">
        <v>860</v>
      </c>
      <c r="B12" s="84" t="s">
        <v>214</v>
      </c>
      <c r="C12" s="82">
        <v>95.621215172999996</v>
      </c>
      <c r="D12" s="9" t="str">
        <f>IF(OR($B12="N/A",$C12="N/A"),"N/A",IF(C12&gt;100,"No",IF(C12&lt;95,"No","Yes")))</f>
        <v>Yes</v>
      </c>
      <c r="E12" s="82">
        <v>94.657633027000003</v>
      </c>
      <c r="F12" s="9" t="str">
        <f>IF(OR($B12="N/A",$E12="N/A"),"N/A",IF(E12&gt;100,"No",IF(E12&lt;95,"No","Yes")))</f>
        <v>No</v>
      </c>
      <c r="G12" s="82">
        <v>94.854818367999997</v>
      </c>
      <c r="H12" s="9" t="str">
        <f>IF($B12="N/A","N/A",IF(G12&gt;100,"No",IF(G12&lt;95,"No","Yes")))</f>
        <v>No</v>
      </c>
      <c r="I12" s="85">
        <v>-1.01</v>
      </c>
      <c r="J12" s="85">
        <v>0.20830000000000001</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80.304363453999997</v>
      </c>
      <c r="D15" s="9" t="str">
        <f>IF(OR($B15="N/A",$C15="N/A"),"N/A",IF(C15&gt;100,"No",IF(C15&lt;95,"No","Yes")))</f>
        <v>No</v>
      </c>
      <c r="E15" s="82">
        <v>86.831997000000001</v>
      </c>
      <c r="F15" s="9" t="str">
        <f>IF(OR($B15="N/A",$E15="N/A"),"N/A",IF(E15&gt;100,"No",IF(E15&lt;95,"No","Yes")))</f>
        <v>No</v>
      </c>
      <c r="G15" s="82">
        <v>92.589517744000005</v>
      </c>
      <c r="H15" s="9" t="str">
        <f>IF($B15="N/A","N/A",IF(G15&gt;100,"No",IF(G15&lt;95,"No","Yes")))</f>
        <v>No</v>
      </c>
      <c r="I15" s="85">
        <v>8.1289999999999996</v>
      </c>
      <c r="J15" s="85">
        <v>6.6310000000000002</v>
      </c>
      <c r="K15" s="9" t="str">
        <f t="shared" si="0"/>
        <v>Yes</v>
      </c>
    </row>
    <row r="16" spans="1:11" x14ac:dyDescent="0.25">
      <c r="A16" s="73" t="s">
        <v>331</v>
      </c>
      <c r="B16" s="33" t="s">
        <v>213</v>
      </c>
      <c r="C16" s="71">
        <v>4019010</v>
      </c>
      <c r="D16" s="9" t="str">
        <f>IF($B16="N/A","N/A",IF(C16&gt;15,"No",IF(C16&lt;-15,"No","Yes")))</f>
        <v>N/A</v>
      </c>
      <c r="E16" s="34">
        <v>3977795</v>
      </c>
      <c r="F16" s="9" t="str">
        <f>IF($B16="N/A","N/A",IF(E16&gt;15,"No",IF(E16&lt;-15,"No","Yes")))</f>
        <v>N/A</v>
      </c>
      <c r="G16" s="34">
        <v>4161201</v>
      </c>
      <c r="H16" s="9" t="str">
        <f>IF($B16="N/A","N/A",IF(G16&gt;15,"No",IF(G16&lt;-15,"No","Yes")))</f>
        <v>N/A</v>
      </c>
      <c r="I16" s="10">
        <v>-1.03</v>
      </c>
      <c r="J16" s="10">
        <v>4.6109999999999998</v>
      </c>
      <c r="K16" s="9" t="str">
        <f t="shared" si="0"/>
        <v>Yes</v>
      </c>
    </row>
    <row r="17" spans="1:11" x14ac:dyDescent="0.25">
      <c r="A17" s="73" t="s">
        <v>442</v>
      </c>
      <c r="B17" s="33" t="s">
        <v>215</v>
      </c>
      <c r="C17" s="82">
        <v>8.6188389678000004</v>
      </c>
      <c r="D17" s="9" t="str">
        <f>IF($B17="N/A","N/A",IF(C17&gt;20,"No",IF(C17&lt;5,"No","Yes")))</f>
        <v>Yes</v>
      </c>
      <c r="E17" s="9">
        <v>8.1770679483999995</v>
      </c>
      <c r="F17" s="9" t="str">
        <f>IF($B17="N/A","N/A",IF(E17&gt;20,"No",IF(E17&lt;5,"No","Yes")))</f>
        <v>Yes</v>
      </c>
      <c r="G17" s="9">
        <v>7.9129799305999997</v>
      </c>
      <c r="H17" s="9" t="str">
        <f>IF($B17="N/A","N/A",IF(G17&gt;20,"No",IF(G17&lt;5,"No","Yes")))</f>
        <v>Yes</v>
      </c>
      <c r="I17" s="10">
        <v>-5.13</v>
      </c>
      <c r="J17" s="10">
        <v>-3.23</v>
      </c>
      <c r="K17" s="9" t="str">
        <f t="shared" si="0"/>
        <v>Yes</v>
      </c>
    </row>
    <row r="18" spans="1:11" x14ac:dyDescent="0.25">
      <c r="A18" s="73" t="s">
        <v>443</v>
      </c>
      <c r="B18" s="28" t="s">
        <v>213</v>
      </c>
      <c r="C18" s="82">
        <v>91.381161031999994</v>
      </c>
      <c r="D18" s="9" t="str">
        <f>IF($B18="N/A","N/A",IF(C18&gt;15,"No",IF(C18&lt;-15,"No","Yes")))</f>
        <v>N/A</v>
      </c>
      <c r="E18" s="9">
        <v>91.822932051999999</v>
      </c>
      <c r="F18" s="9" t="str">
        <f>IF($B18="N/A","N/A",IF(E18&gt;15,"No",IF(E18&lt;-15,"No","Yes")))</f>
        <v>N/A</v>
      </c>
      <c r="G18" s="9">
        <v>92.087020069000005</v>
      </c>
      <c r="H18" s="9" t="str">
        <f>IF($B18="N/A","N/A",IF(G18&gt;15,"No",IF(G18&lt;-15,"No","Yes")))</f>
        <v>N/A</v>
      </c>
      <c r="I18" s="10">
        <v>0.4834</v>
      </c>
      <c r="J18" s="10">
        <v>0.28760000000000002</v>
      </c>
      <c r="K18" s="9" t="str">
        <f t="shared" si="0"/>
        <v>Yes</v>
      </c>
    </row>
    <row r="19" spans="1:11" x14ac:dyDescent="0.25">
      <c r="A19" s="73" t="s">
        <v>444</v>
      </c>
      <c r="B19" s="33" t="s">
        <v>216</v>
      </c>
      <c r="C19" s="82">
        <v>3.4719993231999999</v>
      </c>
      <c r="D19" s="9" t="str">
        <f>IF($B19="N/A","N/A",IF(C19&gt;1,"Yes","No"))</f>
        <v>Yes</v>
      </c>
      <c r="E19" s="9">
        <v>4.8630459840000002</v>
      </c>
      <c r="F19" s="9" t="str">
        <f>IF($B19="N/A","N/A",IF(E19&gt;1,"Yes","No"))</f>
        <v>Yes</v>
      </c>
      <c r="G19" s="9">
        <v>4.0295578128000002</v>
      </c>
      <c r="H19" s="9" t="str">
        <f>IF($B19="N/A","N/A",IF(G19&gt;1,"Yes","No"))</f>
        <v>Yes</v>
      </c>
      <c r="I19" s="10">
        <v>40.06</v>
      </c>
      <c r="J19" s="10">
        <v>-17.100000000000001</v>
      </c>
      <c r="K19" s="9" t="str">
        <f t="shared" si="0"/>
        <v>Yes</v>
      </c>
    </row>
    <row r="20" spans="1:11" x14ac:dyDescent="0.25">
      <c r="A20" s="73" t="s">
        <v>862</v>
      </c>
      <c r="B20" s="33" t="s">
        <v>213</v>
      </c>
      <c r="C20" s="75">
        <v>229.86660456000001</v>
      </c>
      <c r="D20" s="9" t="str">
        <f>IF($B20="N/A","N/A",IF(C20&gt;15,"No",IF(C20&lt;-15,"No","Yes")))</f>
        <v>N/A</v>
      </c>
      <c r="E20" s="35">
        <v>194.43048562000001</v>
      </c>
      <c r="F20" s="9" t="str">
        <f>IF($B20="N/A","N/A",IF(E20&gt;15,"No",IF(E20&lt;-15,"No","Yes")))</f>
        <v>N/A</v>
      </c>
      <c r="G20" s="35">
        <v>212.78629874000001</v>
      </c>
      <c r="H20" s="9" t="str">
        <f>IF($B20="N/A","N/A",IF(G20&gt;15,"No",IF(G20&lt;-15,"No","Yes")))</f>
        <v>N/A</v>
      </c>
      <c r="I20" s="10">
        <v>-15.4</v>
      </c>
      <c r="J20" s="10">
        <v>9.4410000000000007</v>
      </c>
      <c r="K20" s="9" t="str">
        <f t="shared" si="0"/>
        <v>Yes</v>
      </c>
    </row>
    <row r="21" spans="1:11" x14ac:dyDescent="0.25">
      <c r="A21" s="73" t="s">
        <v>34</v>
      </c>
      <c r="B21" s="33" t="s">
        <v>213</v>
      </c>
      <c r="C21" s="86">
        <v>36.948312332999997</v>
      </c>
      <c r="D21" s="9" t="str">
        <f>IF($B21="N/A","N/A",IF(C21&gt;15,"No",IF(C21&lt;-15,"No","Yes")))</f>
        <v>N/A</v>
      </c>
      <c r="E21" s="87">
        <v>36.847494974999996</v>
      </c>
      <c r="F21" s="9" t="str">
        <f>IF($B21="N/A","N/A",IF(E21&gt;15,"No",IF(E21&lt;-15,"No","Yes")))</f>
        <v>N/A</v>
      </c>
      <c r="G21" s="87">
        <v>35.811050817000002</v>
      </c>
      <c r="H21" s="9" t="str">
        <f>IF($B21="N/A","N/A",IF(G21&gt;15,"No",IF(G21&lt;-15,"No","Yes")))</f>
        <v>N/A</v>
      </c>
      <c r="I21" s="10">
        <v>-0.27300000000000002</v>
      </c>
      <c r="J21" s="10">
        <v>-2.81</v>
      </c>
      <c r="K21" s="9" t="str">
        <f t="shared" si="0"/>
        <v>Yes</v>
      </c>
    </row>
    <row r="22" spans="1:11" x14ac:dyDescent="0.25">
      <c r="A22" s="73" t="s">
        <v>1723</v>
      </c>
      <c r="B22" s="33" t="s">
        <v>213</v>
      </c>
      <c r="C22" s="86">
        <v>31.226538513000001</v>
      </c>
      <c r="D22" s="9" t="str">
        <f>IF($B22="N/A","N/A",IF(C22&gt;15,"No",IF(C22&lt;-15,"No","Yes")))</f>
        <v>N/A</v>
      </c>
      <c r="E22" s="87">
        <v>31.741017335999999</v>
      </c>
      <c r="F22" s="9" t="str">
        <f>IF($B22="N/A","N/A",IF(E22&gt;15,"No",IF(E22&lt;-15,"No","Yes")))</f>
        <v>N/A</v>
      </c>
      <c r="G22" s="87">
        <v>31.603071022000002</v>
      </c>
      <c r="H22" s="9" t="str">
        <f>IF($B22="N/A","N/A",IF(G22&gt;15,"No",IF(G22&lt;-15,"No","Yes")))</f>
        <v>N/A</v>
      </c>
      <c r="I22" s="10">
        <v>1.6479999999999999</v>
      </c>
      <c r="J22" s="10">
        <v>-0.435</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308.47694034</v>
      </c>
      <c r="D24" s="9" t="str">
        <f>IF($B24="N/A","N/A",IF(C24&gt;300,"No",IF(C24&lt;75,"No","Yes")))</f>
        <v>No</v>
      </c>
      <c r="E24" s="35">
        <v>281.98409213999997</v>
      </c>
      <c r="F24" s="9" t="str">
        <f>IF($B24="N/A","N/A",IF(E24&gt;300,"No",IF(E24&lt;75,"No","Yes")))</f>
        <v>Yes</v>
      </c>
      <c r="G24" s="35">
        <v>280.31292982999997</v>
      </c>
      <c r="H24" s="9" t="str">
        <f>IF($B24="N/A","N/A",IF(G24&gt;300,"No",IF(G24&lt;75,"No","Yes")))</f>
        <v>Yes</v>
      </c>
      <c r="I24" s="10">
        <v>-8.59</v>
      </c>
      <c r="J24" s="10">
        <v>-0.59299999999999997</v>
      </c>
      <c r="K24" s="9" t="str">
        <f t="shared" si="0"/>
        <v>Yes</v>
      </c>
    </row>
    <row r="25" spans="1:11" x14ac:dyDescent="0.25">
      <c r="A25" s="73" t="s">
        <v>864</v>
      </c>
      <c r="B25" s="33" t="s">
        <v>244</v>
      </c>
      <c r="C25" s="75">
        <v>56.298799643999999</v>
      </c>
      <c r="D25" s="9" t="str">
        <f>IF($B25="N/A","N/A",IF(C25&gt;250,"No",IF(C25&lt;20,"No","Yes")))</f>
        <v>Yes</v>
      </c>
      <c r="E25" s="35">
        <v>56.488587830999997</v>
      </c>
      <c r="F25" s="9" t="str">
        <f>IF($B25="N/A","N/A",IF(E25&gt;250,"No",IF(E25&lt;20,"No","Yes")))</f>
        <v>Yes</v>
      </c>
      <c r="G25" s="35">
        <v>57.431343581999997</v>
      </c>
      <c r="H25" s="9" t="str">
        <f>IF($B25="N/A","N/A",IF(G25&gt;250,"No",IF(G25&lt;20,"No","Yes")))</f>
        <v>Yes</v>
      </c>
      <c r="I25" s="10">
        <v>0.33710000000000001</v>
      </c>
      <c r="J25" s="10">
        <v>1.669</v>
      </c>
      <c r="K25" s="9" t="str">
        <f t="shared" si="0"/>
        <v>Yes</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7887</v>
      </c>
      <c r="D27" s="33" t="s">
        <v>213</v>
      </c>
      <c r="E27" s="34">
        <v>4677</v>
      </c>
      <c r="F27" s="33" t="s">
        <v>213</v>
      </c>
      <c r="G27" s="34">
        <v>5205</v>
      </c>
      <c r="H27" s="9" t="str">
        <f>IF($B27="N/A","N/A",IF(G27&gt;15,"No",IF(G27&lt;-15,"No","Yes")))</f>
        <v>N/A</v>
      </c>
      <c r="I27" s="10">
        <v>-40.700000000000003</v>
      </c>
      <c r="J27" s="10">
        <v>11.29</v>
      </c>
      <c r="K27" s="9" t="str">
        <f t="shared" si="0"/>
        <v>Yes</v>
      </c>
    </row>
    <row r="28" spans="1:11" x14ac:dyDescent="0.25">
      <c r="A28" s="73" t="s">
        <v>346</v>
      </c>
      <c r="B28" s="33" t="s">
        <v>213</v>
      </c>
      <c r="C28" s="72">
        <v>2.8578961399999998E-2</v>
      </c>
      <c r="D28" s="33" t="s">
        <v>213</v>
      </c>
      <c r="E28" s="8">
        <v>1.68871035E-2</v>
      </c>
      <c r="F28" s="33" t="s">
        <v>213</v>
      </c>
      <c r="G28" s="8">
        <v>1.8463622999999998E-2</v>
      </c>
      <c r="H28" s="9" t="str">
        <f>IF($B28="N/A","N/A",IF(G28&gt;15,"No",IF(G28&lt;-15,"No","Yes")))</f>
        <v>N/A</v>
      </c>
      <c r="I28" s="10">
        <v>-40.9</v>
      </c>
      <c r="J28" s="10">
        <v>9.3360000000000003</v>
      </c>
      <c r="K28" s="9" t="str">
        <f t="shared" si="0"/>
        <v>Yes</v>
      </c>
    </row>
    <row r="29" spans="1:11" ht="25" x14ac:dyDescent="0.25">
      <c r="A29" s="73" t="s">
        <v>841</v>
      </c>
      <c r="B29" s="33" t="s">
        <v>213</v>
      </c>
      <c r="C29" s="35">
        <v>176.47533917000001</v>
      </c>
      <c r="D29" s="33" t="s">
        <v>213</v>
      </c>
      <c r="E29" s="35">
        <v>184.87385076000001</v>
      </c>
      <c r="F29" s="33" t="s">
        <v>213</v>
      </c>
      <c r="G29" s="35">
        <v>171.11219980999999</v>
      </c>
      <c r="H29" s="33" t="s">
        <v>213</v>
      </c>
      <c r="I29" s="10">
        <v>4.7590000000000003</v>
      </c>
      <c r="J29" s="10">
        <v>-7.44</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4665984</v>
      </c>
      <c r="D31" s="9" t="str">
        <f t="shared" ref="D31:F50" si="4">IF($B31="N/A","N/A",IF(C31&lt;0,"No","Yes"))</f>
        <v>N/A</v>
      </c>
      <c r="E31" s="71">
        <v>4666184</v>
      </c>
      <c r="F31" s="9" t="str">
        <f t="shared" si="4"/>
        <v>N/A</v>
      </c>
      <c r="G31" s="71">
        <v>4573054</v>
      </c>
      <c r="H31" s="9" t="str">
        <f t="shared" ref="H31:H50" si="5">IF($B31="N/A","N/A",IF(G31&lt;0,"No","Yes"))</f>
        <v>N/A</v>
      </c>
      <c r="I31" s="10">
        <v>4.3E-3</v>
      </c>
      <c r="J31" s="10">
        <v>-2</v>
      </c>
      <c r="K31" s="9" t="str">
        <f t="shared" si="0"/>
        <v>Yes</v>
      </c>
    </row>
    <row r="32" spans="1:11" x14ac:dyDescent="0.25">
      <c r="A32" s="2" t="s">
        <v>659</v>
      </c>
      <c r="B32" s="88" t="s">
        <v>213</v>
      </c>
      <c r="C32" s="72">
        <v>99.965623543000007</v>
      </c>
      <c r="D32" s="9" t="str">
        <f t="shared" si="4"/>
        <v>N/A</v>
      </c>
      <c r="E32" s="72">
        <v>99.987934465999999</v>
      </c>
      <c r="F32" s="9" t="str">
        <f t="shared" si="4"/>
        <v>N/A</v>
      </c>
      <c r="G32" s="72">
        <v>99.989153856000001</v>
      </c>
      <c r="H32" s="9" t="str">
        <f t="shared" si="5"/>
        <v>N/A</v>
      </c>
      <c r="I32" s="10">
        <v>2.23E-2</v>
      </c>
      <c r="J32" s="10">
        <v>1.1999999999999999E-3</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3.4376457399999998E-2</v>
      </c>
      <c r="D35" s="9" t="str">
        <f t="shared" si="4"/>
        <v>N/A</v>
      </c>
      <c r="E35" s="72">
        <v>1.2065533599999999E-2</v>
      </c>
      <c r="F35" s="9" t="str">
        <f t="shared" si="4"/>
        <v>N/A</v>
      </c>
      <c r="G35" s="72">
        <v>1.0846143500000001E-2</v>
      </c>
      <c r="H35" s="9" t="str">
        <f t="shared" si="5"/>
        <v>N/A</v>
      </c>
      <c r="I35" s="10">
        <v>-64.900000000000006</v>
      </c>
      <c r="J35" s="10">
        <v>-10.1</v>
      </c>
      <c r="K35" s="9" t="str">
        <f t="shared" si="0"/>
        <v>Yes</v>
      </c>
    </row>
    <row r="36" spans="1:11" x14ac:dyDescent="0.25">
      <c r="A36" s="2" t="s">
        <v>349</v>
      </c>
      <c r="B36" s="88" t="s">
        <v>213</v>
      </c>
      <c r="C36" s="71">
        <v>3943415</v>
      </c>
      <c r="D36" s="9" t="str">
        <f t="shared" si="4"/>
        <v>N/A</v>
      </c>
      <c r="E36" s="71">
        <v>4019525</v>
      </c>
      <c r="F36" s="9" t="str">
        <f t="shared" si="4"/>
        <v>N/A</v>
      </c>
      <c r="G36" s="71">
        <v>4035697</v>
      </c>
      <c r="H36" s="9" t="str">
        <f t="shared" si="5"/>
        <v>N/A</v>
      </c>
      <c r="I36" s="10">
        <v>1.93</v>
      </c>
      <c r="J36" s="10">
        <v>0.40229999999999999</v>
      </c>
      <c r="K36" s="9" t="str">
        <f t="shared" si="0"/>
        <v>Yes</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99.955115046000003</v>
      </c>
      <c r="D38" s="9" t="str">
        <f t="shared" si="4"/>
        <v>N/A</v>
      </c>
      <c r="E38" s="72">
        <v>99.993780360000002</v>
      </c>
      <c r="F38" s="9" t="str">
        <f t="shared" si="4"/>
        <v>N/A</v>
      </c>
      <c r="G38" s="72">
        <v>99.993755725</v>
      </c>
      <c r="H38" s="9" t="str">
        <f t="shared" si="5"/>
        <v>N/A</v>
      </c>
      <c r="I38" s="10">
        <v>3.8699999999999998E-2</v>
      </c>
      <c r="J38" s="10">
        <v>0</v>
      </c>
      <c r="K38" s="9" t="str">
        <f t="shared" si="0"/>
        <v>Yes</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0</v>
      </c>
      <c r="D41" s="9" t="str">
        <f t="shared" si="4"/>
        <v>N/A</v>
      </c>
      <c r="E41" s="72">
        <v>0</v>
      </c>
      <c r="F41" s="9" t="str">
        <f t="shared" si="4"/>
        <v>N/A</v>
      </c>
      <c r="G41" s="72">
        <v>0</v>
      </c>
      <c r="H41" s="9" t="str">
        <f t="shared" si="5"/>
        <v>N/A</v>
      </c>
      <c r="I41" s="10" t="s">
        <v>1746</v>
      </c>
      <c r="J41" s="10" t="s">
        <v>1746</v>
      </c>
      <c r="K41" s="9" t="str">
        <f t="shared" si="0"/>
        <v>N/A</v>
      </c>
    </row>
    <row r="42" spans="1:11" x14ac:dyDescent="0.25">
      <c r="A42" s="2" t="s">
        <v>668</v>
      </c>
      <c r="B42" s="88" t="s">
        <v>213</v>
      </c>
      <c r="C42" s="72">
        <v>99.955115046000003</v>
      </c>
      <c r="D42" s="9" t="str">
        <f t="shared" si="4"/>
        <v>N/A</v>
      </c>
      <c r="E42" s="72">
        <v>99.993780360000002</v>
      </c>
      <c r="F42" s="9" t="str">
        <f t="shared" si="4"/>
        <v>N/A</v>
      </c>
      <c r="G42" s="72">
        <v>99.993755725</v>
      </c>
      <c r="H42" s="9" t="str">
        <f t="shared" si="5"/>
        <v>N/A</v>
      </c>
      <c r="I42" s="10">
        <v>3.8699999999999998E-2</v>
      </c>
      <c r="J42" s="10">
        <v>0</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4.4884953800000002E-2</v>
      </c>
      <c r="D45" s="9" t="str">
        <f t="shared" si="4"/>
        <v>N/A</v>
      </c>
      <c r="E45" s="72">
        <v>6.2196404000000004E-3</v>
      </c>
      <c r="F45" s="9" t="str">
        <f t="shared" si="4"/>
        <v>N/A</v>
      </c>
      <c r="G45" s="72">
        <v>6.2442744999999999E-3</v>
      </c>
      <c r="H45" s="9" t="str">
        <f t="shared" si="5"/>
        <v>N/A</v>
      </c>
      <c r="I45" s="10">
        <v>-86.1</v>
      </c>
      <c r="J45" s="10">
        <v>0.39610000000000001</v>
      </c>
      <c r="K45" s="9" t="str">
        <f t="shared" si="0"/>
        <v>Yes</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14968815</v>
      </c>
      <c r="D51" s="33" t="s">
        <v>213</v>
      </c>
      <c r="E51" s="34">
        <v>15032187</v>
      </c>
      <c r="F51" s="33" t="s">
        <v>213</v>
      </c>
      <c r="G51" s="34">
        <v>15420615</v>
      </c>
      <c r="H51" s="33" t="s">
        <v>213</v>
      </c>
      <c r="I51" s="10">
        <v>0.4234</v>
      </c>
      <c r="J51" s="10">
        <v>2.5840000000000001</v>
      </c>
      <c r="K51" s="9" t="str">
        <f t="shared" si="0"/>
        <v>Yes</v>
      </c>
    </row>
    <row r="52" spans="1:11" x14ac:dyDescent="0.25">
      <c r="A52" s="2" t="s">
        <v>352</v>
      </c>
      <c r="B52" s="33" t="s">
        <v>213</v>
      </c>
      <c r="C52" s="72">
        <v>47.020622541000002</v>
      </c>
      <c r="D52" s="9" t="str">
        <f t="shared" ref="D52:D54" si="6">IF($B52="N/A","N/A",IF(C52&gt;15,"No",IF(C52&lt;-15,"No","Yes")))</f>
        <v>N/A</v>
      </c>
      <c r="E52" s="8">
        <v>63.129855954999996</v>
      </c>
      <c r="F52" s="9" t="str">
        <f t="shared" ref="F52:F54" si="7">IF($B52="N/A","N/A",IF(E52&gt;15,"No",IF(E52&lt;-15,"No","Yes")))</f>
        <v>N/A</v>
      </c>
      <c r="G52" s="8">
        <v>62.861902719</v>
      </c>
      <c r="H52" s="9" t="str">
        <f t="shared" ref="H52:H54" si="8">IF($B52="N/A","N/A",IF(G52&gt;15,"No",IF(G52&lt;-15,"No","Yes")))</f>
        <v>N/A</v>
      </c>
      <c r="I52" s="10">
        <v>34.26</v>
      </c>
      <c r="J52" s="10">
        <v>-0.42399999999999999</v>
      </c>
      <c r="K52" s="9" t="str">
        <f t="shared" si="0"/>
        <v>Yes</v>
      </c>
    </row>
    <row r="53" spans="1:11" x14ac:dyDescent="0.25">
      <c r="A53" s="2" t="s">
        <v>353</v>
      </c>
      <c r="B53" s="33" t="s">
        <v>213</v>
      </c>
      <c r="C53" s="72">
        <v>35.623093744999998</v>
      </c>
      <c r="D53" s="9" t="str">
        <f t="shared" si="6"/>
        <v>N/A</v>
      </c>
      <c r="E53" s="8">
        <v>36.040005356999998</v>
      </c>
      <c r="F53" s="9" t="str">
        <f t="shared" si="7"/>
        <v>N/A</v>
      </c>
      <c r="G53" s="8">
        <v>36.229417568999999</v>
      </c>
      <c r="H53" s="9" t="str">
        <f t="shared" si="8"/>
        <v>N/A</v>
      </c>
      <c r="I53" s="10">
        <v>1.17</v>
      </c>
      <c r="J53" s="10">
        <v>0.52559999999999996</v>
      </c>
      <c r="K53" s="9" t="str">
        <f t="shared" si="0"/>
        <v>Yes</v>
      </c>
    </row>
    <row r="54" spans="1:11" x14ac:dyDescent="0.25">
      <c r="A54" s="2" t="s">
        <v>354</v>
      </c>
      <c r="B54" s="33" t="s">
        <v>213</v>
      </c>
      <c r="C54" s="72">
        <v>8.0417254138000001</v>
      </c>
      <c r="D54" s="9" t="str">
        <f t="shared" si="6"/>
        <v>N/A</v>
      </c>
      <c r="E54" s="8">
        <v>0.79007798399999996</v>
      </c>
      <c r="F54" s="9" t="str">
        <f t="shared" si="7"/>
        <v>N/A</v>
      </c>
      <c r="G54" s="8">
        <v>0.87285105039999999</v>
      </c>
      <c r="H54" s="9" t="str">
        <f t="shared" si="8"/>
        <v>N/A</v>
      </c>
      <c r="I54" s="10">
        <v>-90.2</v>
      </c>
      <c r="J54" s="10">
        <v>10.48</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3672618</v>
      </c>
      <c r="D6" s="9" t="str">
        <f>IF($B6="N/A","N/A",IF(C6&gt;15,"No",IF(C6&lt;-15,"No","Yes")))</f>
        <v>N/A</v>
      </c>
      <c r="E6" s="34">
        <v>3652528</v>
      </c>
      <c r="F6" s="9" t="str">
        <f>IF($B6="N/A","N/A",IF(E6&gt;15,"No",IF(E6&lt;-15,"No","Yes")))</f>
        <v>N/A</v>
      </c>
      <c r="G6" s="34">
        <v>3831926</v>
      </c>
      <c r="H6" s="9" t="str">
        <f>IF($B6="N/A","N/A",IF(G6&gt;15,"No",IF(G6&lt;-15,"No","Yes")))</f>
        <v>N/A</v>
      </c>
      <c r="I6" s="10">
        <v>-0.54700000000000004</v>
      </c>
      <c r="J6" s="10">
        <v>4.9119999999999999</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5.67821102</v>
      </c>
      <c r="D9" s="9" t="str">
        <f t="shared" ref="D9:D15" si="1">IF($B9="N/A","N/A",IF(C9&gt;15,"No",IF(C9&lt;-15,"No","Yes")))</f>
        <v>N/A</v>
      </c>
      <c r="E9" s="8">
        <v>5.8401468790999997</v>
      </c>
      <c r="F9" s="9" t="str">
        <f t="shared" ref="F9:F15" si="2">IF($B9="N/A","N/A",IF(E9&gt;15,"No",IF(E9&lt;-15,"No","Yes")))</f>
        <v>N/A</v>
      </c>
      <c r="G9" s="8">
        <v>5.6234123518999999</v>
      </c>
      <c r="H9" s="9" t="str">
        <f t="shared" ref="H9:H15" si="3">IF($B9="N/A","N/A",IF(G9&gt;15,"No",IF(G9&lt;-15,"No","Yes")))</f>
        <v>N/A</v>
      </c>
      <c r="I9" s="10">
        <v>2.8519999999999999</v>
      </c>
      <c r="J9" s="10">
        <v>-3.71</v>
      </c>
      <c r="K9" s="9" t="str">
        <f t="shared" si="0"/>
        <v>Yes</v>
      </c>
    </row>
    <row r="10" spans="1:11" x14ac:dyDescent="0.25">
      <c r="A10" s="73" t="s">
        <v>36</v>
      </c>
      <c r="B10" s="33" t="s">
        <v>213</v>
      </c>
      <c r="C10" s="72">
        <v>0</v>
      </c>
      <c r="D10" s="9" t="str">
        <f t="shared" si="1"/>
        <v>N/A</v>
      </c>
      <c r="E10" s="8">
        <v>0</v>
      </c>
      <c r="F10" s="9" t="str">
        <f t="shared" si="2"/>
        <v>N/A</v>
      </c>
      <c r="G10" s="8">
        <v>0</v>
      </c>
      <c r="H10" s="9" t="str">
        <f t="shared" si="3"/>
        <v>N/A</v>
      </c>
      <c r="I10" s="10" t="s">
        <v>1746</v>
      </c>
      <c r="J10" s="10" t="s">
        <v>1746</v>
      </c>
      <c r="K10" s="9" t="str">
        <f t="shared" si="0"/>
        <v>N/A</v>
      </c>
    </row>
    <row r="11" spans="1:11" x14ac:dyDescent="0.25">
      <c r="A11" s="73" t="s">
        <v>37</v>
      </c>
      <c r="B11" s="33" t="s">
        <v>213</v>
      </c>
      <c r="C11" s="72">
        <v>0</v>
      </c>
      <c r="D11" s="9" t="str">
        <f t="shared" si="1"/>
        <v>N/A</v>
      </c>
      <c r="E11" s="8">
        <v>0</v>
      </c>
      <c r="F11" s="9" t="str">
        <f t="shared" si="2"/>
        <v>N/A</v>
      </c>
      <c r="G11" s="8">
        <v>0</v>
      </c>
      <c r="H11" s="9" t="str">
        <f t="shared" si="3"/>
        <v>N/A</v>
      </c>
      <c r="I11" s="10" t="s">
        <v>1746</v>
      </c>
      <c r="J11" s="10" t="s">
        <v>1746</v>
      </c>
      <c r="K11" s="9" t="str">
        <f t="shared" si="0"/>
        <v>N/A</v>
      </c>
    </row>
    <row r="12" spans="1:11" x14ac:dyDescent="0.25">
      <c r="A12" s="73" t="s">
        <v>38</v>
      </c>
      <c r="B12" s="33" t="s">
        <v>213</v>
      </c>
      <c r="C12" s="72">
        <v>6.2875846592000002</v>
      </c>
      <c r="D12" s="9" t="str">
        <f t="shared" si="1"/>
        <v>N/A</v>
      </c>
      <c r="E12" s="8">
        <v>6.3933757513999998</v>
      </c>
      <c r="F12" s="9" t="str">
        <f t="shared" si="2"/>
        <v>N/A</v>
      </c>
      <c r="G12" s="8">
        <v>6.1549996787000003</v>
      </c>
      <c r="H12" s="9" t="str">
        <f t="shared" si="3"/>
        <v>N/A</v>
      </c>
      <c r="I12" s="10">
        <v>1.6830000000000001</v>
      </c>
      <c r="J12" s="10">
        <v>-3.73</v>
      </c>
      <c r="K12" s="9" t="str">
        <f t="shared" si="0"/>
        <v>Yes</v>
      </c>
    </row>
    <row r="13" spans="1:11" x14ac:dyDescent="0.25">
      <c r="A13" s="73" t="s">
        <v>866</v>
      </c>
      <c r="B13" s="33" t="s">
        <v>213</v>
      </c>
      <c r="C13" s="72">
        <v>15.501047326</v>
      </c>
      <c r="D13" s="9" t="str">
        <f t="shared" si="1"/>
        <v>N/A</v>
      </c>
      <c r="E13" s="8">
        <v>16.084762882</v>
      </c>
      <c r="F13" s="9" t="str">
        <f t="shared" si="2"/>
        <v>N/A</v>
      </c>
      <c r="G13" s="8">
        <v>15.874583876000001</v>
      </c>
      <c r="H13" s="9" t="str">
        <f t="shared" si="3"/>
        <v>N/A</v>
      </c>
      <c r="I13" s="10">
        <v>3.766</v>
      </c>
      <c r="J13" s="10">
        <v>-1.31</v>
      </c>
      <c r="K13" s="9" t="str">
        <f t="shared" si="0"/>
        <v>Yes</v>
      </c>
    </row>
    <row r="14" spans="1:11" x14ac:dyDescent="0.25">
      <c r="A14" s="73" t="s">
        <v>867</v>
      </c>
      <c r="B14" s="33" t="s">
        <v>213</v>
      </c>
      <c r="C14" s="72">
        <v>15.577969839</v>
      </c>
      <c r="D14" s="9" t="str">
        <f t="shared" si="1"/>
        <v>N/A</v>
      </c>
      <c r="E14" s="8">
        <v>16.120829194999999</v>
      </c>
      <c r="F14" s="9" t="str">
        <f t="shared" si="2"/>
        <v>N/A</v>
      </c>
      <c r="G14" s="8">
        <v>15.954964092000001</v>
      </c>
      <c r="H14" s="9" t="str">
        <f t="shared" si="3"/>
        <v>N/A</v>
      </c>
      <c r="I14" s="10">
        <v>3.4849999999999999</v>
      </c>
      <c r="J14" s="10">
        <v>-1.03</v>
      </c>
      <c r="K14" s="9" t="str">
        <f t="shared" si="0"/>
        <v>Yes</v>
      </c>
    </row>
    <row r="15" spans="1:11" x14ac:dyDescent="0.25">
      <c r="A15" s="73" t="s">
        <v>161</v>
      </c>
      <c r="B15" s="33" t="s">
        <v>213</v>
      </c>
      <c r="C15" s="72">
        <v>54.360540628000003</v>
      </c>
      <c r="D15" s="9" t="str">
        <f t="shared" si="1"/>
        <v>N/A</v>
      </c>
      <c r="E15" s="8">
        <v>56.235599014999998</v>
      </c>
      <c r="F15" s="9" t="str">
        <f t="shared" si="2"/>
        <v>N/A</v>
      </c>
      <c r="G15" s="8">
        <v>66.587846424999995</v>
      </c>
      <c r="H15" s="9" t="str">
        <f t="shared" si="3"/>
        <v>N/A</v>
      </c>
      <c r="I15" s="10">
        <v>3.4489999999999998</v>
      </c>
      <c r="J15" s="10">
        <v>18.41</v>
      </c>
      <c r="K15" s="9" t="str">
        <f t="shared" si="0"/>
        <v>Yes</v>
      </c>
    </row>
    <row r="16" spans="1:11" x14ac:dyDescent="0.25">
      <c r="A16" s="73" t="s">
        <v>162</v>
      </c>
      <c r="B16" s="33" t="s">
        <v>246</v>
      </c>
      <c r="C16" s="72">
        <v>89.664838543000002</v>
      </c>
      <c r="D16" s="9" t="str">
        <f>IF($B16="N/A","N/A",IF(C16&gt;95,"Yes","No"))</f>
        <v>No</v>
      </c>
      <c r="E16" s="8">
        <v>93.259134494999998</v>
      </c>
      <c r="F16" s="9" t="str">
        <f>IF($B16="N/A","N/A",IF(E16&gt;95,"Yes","No"))</f>
        <v>No</v>
      </c>
      <c r="G16" s="8">
        <v>93.814468232999999</v>
      </c>
      <c r="H16" s="9" t="str">
        <f>IF($B16="N/A","N/A",IF(G16&gt;95,"Yes","No"))</f>
        <v>No</v>
      </c>
      <c r="I16" s="10">
        <v>4.0090000000000003</v>
      </c>
      <c r="J16" s="10">
        <v>0.59550000000000003</v>
      </c>
      <c r="K16" s="9" t="str">
        <f t="shared" ref="K16:K26" si="4">IF(J16="Div by 0", "N/A", IF(J16="N/A","N/A", IF(J16&gt;30, "No", IF(J16&lt;-30, "No", "Yes"))))</f>
        <v>Yes</v>
      </c>
    </row>
    <row r="17" spans="1:11" x14ac:dyDescent="0.25">
      <c r="A17" s="73" t="s">
        <v>868</v>
      </c>
      <c r="B17" s="49" t="s">
        <v>247</v>
      </c>
      <c r="C17" s="72">
        <v>20.668416916999998</v>
      </c>
      <c r="D17" s="9" t="str">
        <f>IF($B17="N/A","N/A",IF(C17&gt;90,"No",IF(C17&lt;50,"No","Yes")))</f>
        <v>No</v>
      </c>
      <c r="E17" s="8">
        <v>21.437645378999999</v>
      </c>
      <c r="F17" s="9" t="str">
        <f>IF($B17="N/A","N/A",IF(E17&gt;90,"No",IF(E17&lt;50,"No","Yes")))</f>
        <v>No</v>
      </c>
      <c r="G17" s="8">
        <v>21.454824545000001</v>
      </c>
      <c r="H17" s="9" t="str">
        <f>IF($B17="N/A","N/A",IF(G17&gt;90,"No",IF(G17&lt;50,"No","Yes")))</f>
        <v>No</v>
      </c>
      <c r="I17" s="10">
        <v>3.722</v>
      </c>
      <c r="J17" s="10">
        <v>8.0100000000000005E-2</v>
      </c>
      <c r="K17" s="9" t="str">
        <f t="shared" si="4"/>
        <v>Yes</v>
      </c>
    </row>
    <row r="18" spans="1:11" x14ac:dyDescent="0.25">
      <c r="A18" s="73" t="s">
        <v>869</v>
      </c>
      <c r="B18" s="49" t="s">
        <v>224</v>
      </c>
      <c r="C18" s="72">
        <v>20.361524122999999</v>
      </c>
      <c r="D18" s="9" t="str">
        <f t="shared" ref="D18:D23" si="5">IF($B18="N/A","N/A",IF(C18&gt;5,"No",IF(C18&lt;=0,"No","Yes")))</f>
        <v>No</v>
      </c>
      <c r="E18" s="8">
        <v>24.572159336999999</v>
      </c>
      <c r="F18" s="9" t="str">
        <f t="shared" ref="F18:F23" si="6">IF($B18="N/A","N/A",IF(E18&gt;5,"No",IF(E18&lt;=0,"No","Yes")))</f>
        <v>No</v>
      </c>
      <c r="G18" s="8">
        <v>24.301330453999999</v>
      </c>
      <c r="H18" s="9" t="str">
        <f t="shared" ref="H18:H23" si="7">IF($B18="N/A","N/A",IF(G18&gt;5,"No",IF(G18&lt;=0,"No","Yes")))</f>
        <v>No</v>
      </c>
      <c r="I18" s="10">
        <v>20.68</v>
      </c>
      <c r="J18" s="10">
        <v>-1.1000000000000001</v>
      </c>
      <c r="K18" s="9" t="str">
        <f t="shared" si="4"/>
        <v>Yes</v>
      </c>
    </row>
    <row r="19" spans="1:11" x14ac:dyDescent="0.25">
      <c r="A19" s="73" t="s">
        <v>870</v>
      </c>
      <c r="B19" s="49" t="s">
        <v>224</v>
      </c>
      <c r="C19" s="72">
        <v>3.1556508190999999</v>
      </c>
      <c r="D19" s="9" t="str">
        <f t="shared" si="5"/>
        <v>Yes</v>
      </c>
      <c r="E19" s="8">
        <v>2.8720108374</v>
      </c>
      <c r="F19" s="9" t="str">
        <f t="shared" si="6"/>
        <v>Yes</v>
      </c>
      <c r="G19" s="8">
        <v>2.6985907347999998</v>
      </c>
      <c r="H19" s="9" t="str">
        <f t="shared" si="7"/>
        <v>Yes</v>
      </c>
      <c r="I19" s="10">
        <v>-8.99</v>
      </c>
      <c r="J19" s="10">
        <v>-6.04</v>
      </c>
      <c r="K19" s="9" t="str">
        <f t="shared" si="4"/>
        <v>Yes</v>
      </c>
    </row>
    <row r="20" spans="1:11" x14ac:dyDescent="0.25">
      <c r="A20" s="73" t="s">
        <v>871</v>
      </c>
      <c r="B20" s="49" t="s">
        <v>224</v>
      </c>
      <c r="C20" s="72">
        <v>1.36142664E-2</v>
      </c>
      <c r="D20" s="9" t="str">
        <f t="shared" si="5"/>
        <v>Yes</v>
      </c>
      <c r="E20" s="8">
        <v>6.2148736000000003E-3</v>
      </c>
      <c r="F20" s="9" t="str">
        <f t="shared" si="6"/>
        <v>Yes</v>
      </c>
      <c r="G20" s="8">
        <v>9.3947534000000006E-3</v>
      </c>
      <c r="H20" s="9" t="str">
        <f t="shared" si="7"/>
        <v>Yes</v>
      </c>
      <c r="I20" s="10">
        <v>-54.4</v>
      </c>
      <c r="J20" s="10">
        <v>51.17</v>
      </c>
      <c r="K20" s="9" t="str">
        <f t="shared" si="4"/>
        <v>No</v>
      </c>
    </row>
    <row r="21" spans="1:11" x14ac:dyDescent="0.25">
      <c r="A21" s="73" t="s">
        <v>872</v>
      </c>
      <c r="B21" s="33" t="s">
        <v>213</v>
      </c>
      <c r="C21" s="72">
        <v>5.5818491999999999E-3</v>
      </c>
      <c r="D21" s="9" t="str">
        <f t="shared" si="5"/>
        <v>N/A</v>
      </c>
      <c r="E21" s="8">
        <v>6.1874953E-3</v>
      </c>
      <c r="F21" s="9" t="str">
        <f t="shared" si="6"/>
        <v>N/A</v>
      </c>
      <c r="G21" s="8">
        <v>2.6879433E-3</v>
      </c>
      <c r="H21" s="9" t="str">
        <f t="shared" si="7"/>
        <v>N/A</v>
      </c>
      <c r="I21" s="10">
        <v>10.85</v>
      </c>
      <c r="J21" s="10">
        <v>-56.6</v>
      </c>
      <c r="K21" s="9" t="str">
        <f t="shared" si="4"/>
        <v>No</v>
      </c>
    </row>
    <row r="22" spans="1:11" x14ac:dyDescent="0.25">
      <c r="A22" s="73" t="s">
        <v>1741</v>
      </c>
      <c r="B22" s="33" t="s">
        <v>213</v>
      </c>
      <c r="C22" s="72">
        <v>3.2565325300000003E-2</v>
      </c>
      <c r="D22" s="9" t="str">
        <f t="shared" si="5"/>
        <v>N/A</v>
      </c>
      <c r="E22" s="8">
        <v>2.4038145600000001E-2</v>
      </c>
      <c r="F22" s="9" t="str">
        <f t="shared" si="6"/>
        <v>N/A</v>
      </c>
      <c r="G22" s="8">
        <v>2.5835572000000001E-2</v>
      </c>
      <c r="H22" s="9" t="str">
        <f t="shared" si="7"/>
        <v>N/A</v>
      </c>
      <c r="I22" s="10">
        <v>-26.2</v>
      </c>
      <c r="J22" s="10">
        <v>7.4770000000000003</v>
      </c>
      <c r="K22" s="9" t="str">
        <f t="shared" si="4"/>
        <v>Yes</v>
      </c>
    </row>
    <row r="23" spans="1:11" x14ac:dyDescent="0.25">
      <c r="A23" s="73" t="s">
        <v>873</v>
      </c>
      <c r="B23" s="33" t="s">
        <v>213</v>
      </c>
      <c r="C23" s="72">
        <v>3.5397089999999998E-4</v>
      </c>
      <c r="D23" s="9" t="str">
        <f t="shared" si="5"/>
        <v>N/A</v>
      </c>
      <c r="E23" s="8">
        <v>2.7378299999999998E-5</v>
      </c>
      <c r="F23" s="9" t="str">
        <f t="shared" si="6"/>
        <v>N/A</v>
      </c>
      <c r="G23" s="8">
        <v>7.8289599999999997E-5</v>
      </c>
      <c r="H23" s="9" t="str">
        <f t="shared" si="7"/>
        <v>N/A</v>
      </c>
      <c r="I23" s="10">
        <v>-92.3</v>
      </c>
      <c r="J23" s="10">
        <v>186</v>
      </c>
      <c r="K23" s="9" t="str">
        <f t="shared" si="4"/>
        <v>No</v>
      </c>
    </row>
    <row r="24" spans="1:11" x14ac:dyDescent="0.25">
      <c r="A24" s="73" t="s">
        <v>874</v>
      </c>
      <c r="B24" s="33" t="s">
        <v>232</v>
      </c>
      <c r="C24" s="72">
        <v>6.6856122799</v>
      </c>
      <c r="D24" s="9" t="str">
        <f>IF($B24="N/A","N/A",IF(C24&gt;10,"No",IF(C24&lt;1,"No","Yes")))</f>
        <v>Yes</v>
      </c>
      <c r="E24" s="8">
        <v>5.5720859635000002</v>
      </c>
      <c r="F24" s="9" t="str">
        <f>IF($B24="N/A","N/A",IF(E24&gt;10,"No",IF(E24&lt;1,"No","Yes")))</f>
        <v>Yes</v>
      </c>
      <c r="G24" s="8">
        <v>5.8177793620999996</v>
      </c>
      <c r="H24" s="9" t="str">
        <f>IF($B24="N/A","N/A",IF(G24&gt;10,"No",IF(G24&lt;1,"No","Yes")))</f>
        <v>Yes</v>
      </c>
      <c r="I24" s="10">
        <v>-16.7</v>
      </c>
      <c r="J24" s="10">
        <v>4.4089999999999998</v>
      </c>
      <c r="K24" s="9" t="str">
        <f t="shared" si="4"/>
        <v>Yes</v>
      </c>
    </row>
    <row r="25" spans="1:11" x14ac:dyDescent="0.25">
      <c r="A25" s="73" t="s">
        <v>875</v>
      </c>
      <c r="B25" s="76" t="s">
        <v>239</v>
      </c>
      <c r="C25" s="72">
        <v>7.9762447388000002</v>
      </c>
      <c r="D25" s="9" t="str">
        <f>IF($B25="N/A","N/A",IF(C25&gt;10,"No",IF(C25&lt;=0,"No","Yes")))</f>
        <v>Yes</v>
      </c>
      <c r="E25" s="8">
        <v>7.3539477314999999</v>
      </c>
      <c r="F25" s="9" t="str">
        <f>IF($B25="N/A","N/A",IF(E25&gt;10,"No",IF(E25&lt;=0,"No","Yes")))</f>
        <v>Yes</v>
      </c>
      <c r="G25" s="8">
        <v>7.7064901566000001</v>
      </c>
      <c r="H25" s="9" t="str">
        <f>IF($B25="N/A","N/A",IF(G25&gt;10,"No",IF(G25&lt;=0,"No","Yes")))</f>
        <v>Yes</v>
      </c>
      <c r="I25" s="10">
        <v>-7.8</v>
      </c>
      <c r="J25" s="10">
        <v>4.7939999999999996</v>
      </c>
      <c r="K25" s="9" t="str">
        <f t="shared" si="4"/>
        <v>Yes</v>
      </c>
    </row>
    <row r="26" spans="1:11" x14ac:dyDescent="0.25">
      <c r="A26" s="73" t="s">
        <v>876</v>
      </c>
      <c r="B26" s="49" t="s">
        <v>248</v>
      </c>
      <c r="C26" s="72">
        <v>10.335161457</v>
      </c>
      <c r="D26" s="9" t="str">
        <f>IF($B26="N/A","N/A",IF(C26&gt;=5,"No",IF(C26&lt;0,"No","Yes")))</f>
        <v>No</v>
      </c>
      <c r="E26" s="8">
        <v>6.7408655047000003</v>
      </c>
      <c r="F26" s="9" t="str">
        <f>IF($B26="N/A","N/A",IF(E26&gt;=5,"No",IF(E26&lt;0,"No","Yes")))</f>
        <v>No</v>
      </c>
      <c r="G26" s="8">
        <v>6.1855317664999996</v>
      </c>
      <c r="H26" s="9" t="str">
        <f>IF($B26="N/A","N/A",IF(G26&gt;=5,"No",IF(G26&lt;0,"No","Yes")))</f>
        <v>No</v>
      </c>
      <c r="I26" s="10">
        <v>-34.799999999999997</v>
      </c>
      <c r="J26" s="10">
        <v>-8.24</v>
      </c>
      <c r="K26" s="9" t="str">
        <f t="shared" si="4"/>
        <v>Yes</v>
      </c>
    </row>
    <row r="27" spans="1:11" x14ac:dyDescent="0.25">
      <c r="A27" s="73" t="s">
        <v>14</v>
      </c>
      <c r="B27" s="49" t="s">
        <v>249</v>
      </c>
      <c r="C27" s="72">
        <v>0.899903012</v>
      </c>
      <c r="D27" s="9" t="str">
        <f>IF($B27="N/A","N/A",IF(C27&gt;15,"No",IF(C27&lt;=0,"No","Yes")))</f>
        <v>Yes</v>
      </c>
      <c r="E27" s="8">
        <v>1.0551596045</v>
      </c>
      <c r="F27" s="9" t="str">
        <f>IF($B27="N/A","N/A",IF(E27&gt;15,"No",IF(E27&lt;=0,"No","Yes")))</f>
        <v>Yes</v>
      </c>
      <c r="G27" s="8">
        <v>0.93125493550000005</v>
      </c>
      <c r="H27" s="9" t="str">
        <f>IF($B27="N/A","N/A",IF(G27&gt;15,"No",IF(G27&lt;=0,"No","Yes")))</f>
        <v>Yes</v>
      </c>
      <c r="I27" s="10">
        <v>17.25</v>
      </c>
      <c r="J27" s="10">
        <v>-11.7</v>
      </c>
      <c r="K27" s="9" t="str">
        <f>IF(J27="Div by 0", "N/A", IF(J27="N/A","N/A", IF(J27&gt;30, "No", IF(J27&lt;-30, "No", "Yes"))))</f>
        <v>Yes</v>
      </c>
    </row>
    <row r="28" spans="1:11" x14ac:dyDescent="0.25">
      <c r="A28" s="73" t="s">
        <v>877</v>
      </c>
      <c r="B28" s="33" t="s">
        <v>213</v>
      </c>
      <c r="C28" s="75">
        <v>181.53639939000001</v>
      </c>
      <c r="D28" s="9" t="str">
        <f>IF($B28="N/A","N/A",IF(C28&gt;15,"No",IF(C28&lt;-15,"No","Yes")))</f>
        <v>N/A</v>
      </c>
      <c r="E28" s="35">
        <v>195.55962636000001</v>
      </c>
      <c r="F28" s="9" t="str">
        <f>IF($B28="N/A","N/A",IF(E28&gt;15,"No",IF(E28&lt;-15,"No","Yes")))</f>
        <v>N/A</v>
      </c>
      <c r="G28" s="35">
        <v>221.68790808</v>
      </c>
      <c r="H28" s="9" t="str">
        <f>IF($B28="N/A","N/A",IF(G28&gt;15,"No",IF(G28&lt;-15,"No","Yes")))</f>
        <v>N/A</v>
      </c>
      <c r="I28" s="10">
        <v>7.7249999999999996</v>
      </c>
      <c r="J28" s="10">
        <v>13.36</v>
      </c>
      <c r="K28" s="9" t="str">
        <f>IF(J28="Div by 0", "N/A", IF(J28="N/A","N/A", IF(J28&gt;30, "No", IF(J28&lt;-30, "No", "Yes"))))</f>
        <v>Yes</v>
      </c>
    </row>
    <row r="29" spans="1:11" x14ac:dyDescent="0.25">
      <c r="A29" s="73" t="s">
        <v>378</v>
      </c>
      <c r="B29" s="33" t="s">
        <v>250</v>
      </c>
      <c r="C29" s="72">
        <v>8.4224387071999995</v>
      </c>
      <c r="D29" s="9" t="str">
        <f>IF($B29="N/A","N/A",IF(C29&gt;35,"No",IF(C29&lt;10,"No","Yes")))</f>
        <v>No</v>
      </c>
      <c r="E29" s="8">
        <v>7.9463867216999997</v>
      </c>
      <c r="F29" s="9" t="str">
        <f>IF($B29="N/A","N/A",IF(E29&gt;35,"No",IF(E29&lt;10,"No","Yes")))</f>
        <v>No</v>
      </c>
      <c r="G29" s="8">
        <v>7.5945360113999998</v>
      </c>
      <c r="H29" s="9" t="str">
        <f>IF($B29="N/A","N/A",IF(G29&gt;35,"No",IF(G29&lt;10,"No","Yes")))</f>
        <v>No</v>
      </c>
      <c r="I29" s="10">
        <v>-5.65</v>
      </c>
      <c r="J29" s="10">
        <v>-4.43</v>
      </c>
      <c r="K29" s="9" t="str">
        <f t="shared" ref="K29:K54" si="8">IF(J29="Div by 0", "N/A", IF(J29="N/A","N/A", IF(J29&gt;30, "No", IF(J29&lt;-30, "No", "Yes"))))</f>
        <v>Yes</v>
      </c>
    </row>
    <row r="30" spans="1:11" x14ac:dyDescent="0.25">
      <c r="A30" s="73" t="s">
        <v>379</v>
      </c>
      <c r="B30" s="33" t="s">
        <v>251</v>
      </c>
      <c r="C30" s="72">
        <v>6.0896069234999999</v>
      </c>
      <c r="D30" s="9" t="str">
        <f>IF($B30="N/A","N/A",IF(C30&gt;20,"No",IF(C30&lt;2,"No","Yes")))</f>
        <v>Yes</v>
      </c>
      <c r="E30" s="8">
        <v>7.1103630142999998</v>
      </c>
      <c r="F30" s="9" t="str">
        <f>IF($B30="N/A","N/A",IF(E30&gt;20,"No",IF(E30&lt;2,"No","Yes")))</f>
        <v>Yes</v>
      </c>
      <c r="G30" s="8">
        <v>7.4771015932999996</v>
      </c>
      <c r="H30" s="9" t="str">
        <f>IF($B30="N/A","N/A",IF(G30&gt;20,"No",IF(G30&lt;2,"No","Yes")))</f>
        <v>Yes</v>
      </c>
      <c r="I30" s="10">
        <v>16.760000000000002</v>
      </c>
      <c r="J30" s="10">
        <v>5.1580000000000004</v>
      </c>
      <c r="K30" s="9" t="str">
        <f t="shared" si="8"/>
        <v>Yes</v>
      </c>
    </row>
    <row r="31" spans="1:11" x14ac:dyDescent="0.25">
      <c r="A31" s="73" t="s">
        <v>380</v>
      </c>
      <c r="B31" s="33" t="s">
        <v>252</v>
      </c>
      <c r="C31" s="72">
        <v>0.75570070180000004</v>
      </c>
      <c r="D31" s="9" t="str">
        <f>IF($B31="N/A","N/A",IF(C31&gt;8,"No",IF(C31&lt;0.5,"No","Yes")))</f>
        <v>Yes</v>
      </c>
      <c r="E31" s="8">
        <v>0.77379283610000005</v>
      </c>
      <c r="F31" s="9" t="str">
        <f>IF($B31="N/A","N/A",IF(E31&gt;8,"No",IF(E31&lt;0.5,"No","Yes")))</f>
        <v>Yes</v>
      </c>
      <c r="G31" s="8">
        <v>0.74844869130000002</v>
      </c>
      <c r="H31" s="9" t="str">
        <f>IF($B31="N/A","N/A",IF(G31&gt;8,"No",IF(G31&lt;0.5,"No","Yes")))</f>
        <v>Yes</v>
      </c>
      <c r="I31" s="10">
        <v>2.3940000000000001</v>
      </c>
      <c r="J31" s="10">
        <v>-3.28</v>
      </c>
      <c r="K31" s="9" t="str">
        <f t="shared" si="8"/>
        <v>Yes</v>
      </c>
    </row>
    <row r="32" spans="1:11" x14ac:dyDescent="0.25">
      <c r="A32" s="73" t="s">
        <v>381</v>
      </c>
      <c r="B32" s="33" t="s">
        <v>253</v>
      </c>
      <c r="C32" s="72">
        <v>9.6342717918999998</v>
      </c>
      <c r="D32" s="9" t="str">
        <f>IF($B32="N/A","N/A",IF(C32&gt;25,"No",IF(C32&lt;3,"No","Yes")))</f>
        <v>Yes</v>
      </c>
      <c r="E32" s="8">
        <v>8.5972783782000004</v>
      </c>
      <c r="F32" s="9" t="str">
        <f>IF($B32="N/A","N/A",IF(E32&gt;25,"No",IF(E32&lt;3,"No","Yes")))</f>
        <v>Yes</v>
      </c>
      <c r="G32" s="8">
        <v>8.5838818391</v>
      </c>
      <c r="H32" s="9" t="str">
        <f>IF($B32="N/A","N/A",IF(G32&gt;25,"No",IF(G32&lt;3,"No","Yes")))</f>
        <v>Yes</v>
      </c>
      <c r="I32" s="10">
        <v>-10.8</v>
      </c>
      <c r="J32" s="10">
        <v>-0.156</v>
      </c>
      <c r="K32" s="9" t="str">
        <f t="shared" si="8"/>
        <v>Yes</v>
      </c>
    </row>
    <row r="33" spans="1:11" x14ac:dyDescent="0.25">
      <c r="A33" s="73" t="s">
        <v>382</v>
      </c>
      <c r="B33" s="33" t="s">
        <v>254</v>
      </c>
      <c r="C33" s="72">
        <v>1.0833144095</v>
      </c>
      <c r="D33" s="9" t="str">
        <f>IF($B33="N/A","N/A",IF(C33&gt;25,"No",IF(C33&lt;2,"No","Yes")))</f>
        <v>No</v>
      </c>
      <c r="E33" s="8">
        <v>1.0700807769</v>
      </c>
      <c r="F33" s="9" t="str">
        <f>IF($B33="N/A","N/A",IF(E33&gt;25,"No",IF(E33&lt;2,"No","Yes")))</f>
        <v>No</v>
      </c>
      <c r="G33" s="8">
        <v>0.97687168280000003</v>
      </c>
      <c r="H33" s="9" t="str">
        <f>IF($B33="N/A","N/A",IF(G33&gt;25,"No",IF(G33&lt;2,"No","Yes")))</f>
        <v>No</v>
      </c>
      <c r="I33" s="10">
        <v>-1.22</v>
      </c>
      <c r="J33" s="10">
        <v>-8.7100000000000009</v>
      </c>
      <c r="K33" s="9" t="str">
        <f t="shared" si="8"/>
        <v>Yes</v>
      </c>
    </row>
    <row r="34" spans="1:11" x14ac:dyDescent="0.25">
      <c r="A34" s="73" t="s">
        <v>383</v>
      </c>
      <c r="B34" s="33" t="s">
        <v>255</v>
      </c>
      <c r="C34" s="72">
        <v>5.7424975900000001E-2</v>
      </c>
      <c r="D34" s="9" t="str">
        <f>IF($B34="N/A","N/A",IF(C34&gt;25,"No",IF(C34&lt;=0,"No","Yes")))</f>
        <v>Yes</v>
      </c>
      <c r="E34" s="8">
        <v>5.5879106200000001E-2</v>
      </c>
      <c r="F34" s="9" t="str">
        <f>IF($B34="N/A","N/A",IF(E34&gt;25,"No",IF(E34&lt;=0,"No","Yes")))</f>
        <v>Yes</v>
      </c>
      <c r="G34" s="8">
        <v>5.2793295099999998E-2</v>
      </c>
      <c r="H34" s="9" t="str">
        <f>IF($B34="N/A","N/A",IF(G34&gt;25,"No",IF(G34&lt;=0,"No","Yes")))</f>
        <v>Yes</v>
      </c>
      <c r="I34" s="10">
        <v>-2.69</v>
      </c>
      <c r="J34" s="10">
        <v>-5.52</v>
      </c>
      <c r="K34" s="9" t="str">
        <f t="shared" si="8"/>
        <v>Yes</v>
      </c>
    </row>
    <row r="35" spans="1:11" x14ac:dyDescent="0.25">
      <c r="A35" s="73" t="s">
        <v>384</v>
      </c>
      <c r="B35" s="33" t="s">
        <v>256</v>
      </c>
      <c r="C35" s="72">
        <v>11.156319551999999</v>
      </c>
      <c r="D35" s="9" t="str">
        <f>IF($B35="N/A","N/A",IF(C35&gt;20,"No",IF(C35&lt;4,"No","Yes")))</f>
        <v>Yes</v>
      </c>
      <c r="E35" s="8">
        <v>11.073371648</v>
      </c>
      <c r="F35" s="9" t="str">
        <f>IF($B35="N/A","N/A",IF(E35&gt;20,"No",IF(E35&lt;4,"No","Yes")))</f>
        <v>Yes</v>
      </c>
      <c r="G35" s="8">
        <v>11.512644033000001</v>
      </c>
      <c r="H35" s="9" t="str">
        <f>IF($B35="N/A","N/A",IF(G35&gt;20,"No",IF(G35&lt;4,"No","Yes")))</f>
        <v>Yes</v>
      </c>
      <c r="I35" s="10">
        <v>-0.74399999999999999</v>
      </c>
      <c r="J35" s="10">
        <v>3.9670000000000001</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29.795012712999998</v>
      </c>
      <c r="D37" s="9" t="str">
        <f>IF($B37="N/A","N/A",IF(C37&gt;=25,"No",IF(C37&lt;0,"No","Yes")))</f>
        <v>No</v>
      </c>
      <c r="E37" s="8">
        <v>30.123355659000001</v>
      </c>
      <c r="F37" s="9" t="str">
        <f>IF($B37="N/A","N/A",IF(E37&gt;=25,"No",IF(E37&lt;0,"No","Yes")))</f>
        <v>No</v>
      </c>
      <c r="G37" s="8">
        <v>24.198144745</v>
      </c>
      <c r="H37" s="9" t="str">
        <f>IF($B37="N/A","N/A",IF(G37&gt;=25,"No",IF(G37&lt;0,"No","Yes")))</f>
        <v>Yes</v>
      </c>
      <c r="I37" s="10">
        <v>1.1020000000000001</v>
      </c>
      <c r="J37" s="10">
        <v>-19.7</v>
      </c>
      <c r="K37" s="9" t="str">
        <f t="shared" si="8"/>
        <v>Yes</v>
      </c>
    </row>
    <row r="38" spans="1:11" x14ac:dyDescent="0.25">
      <c r="A38" s="73" t="s">
        <v>387</v>
      </c>
      <c r="B38" s="33" t="s">
        <v>221</v>
      </c>
      <c r="C38" s="72">
        <v>4.4093341589000001</v>
      </c>
      <c r="D38" s="9" t="str">
        <f>IF($B38="N/A","N/A",IF(C38&gt;3,"Yes","No"))</f>
        <v>Yes</v>
      </c>
      <c r="E38" s="8">
        <v>4.0619538029999998</v>
      </c>
      <c r="F38" s="9" t="str">
        <f>IF($B38="N/A","N/A",IF(E38&gt;3,"Yes","No"))</f>
        <v>Yes</v>
      </c>
      <c r="G38" s="8">
        <v>2.5950657710999998</v>
      </c>
      <c r="H38" s="9" t="str">
        <f>IF($B38="N/A","N/A",IF(G38&gt;3,"Yes","No"))</f>
        <v>No</v>
      </c>
      <c r="I38" s="10">
        <v>-7.88</v>
      </c>
      <c r="J38" s="10">
        <v>-36.1</v>
      </c>
      <c r="K38" s="9" t="str">
        <f t="shared" si="8"/>
        <v>No</v>
      </c>
    </row>
    <row r="39" spans="1:11" x14ac:dyDescent="0.25">
      <c r="A39" s="73" t="s">
        <v>388</v>
      </c>
      <c r="B39" s="33" t="s">
        <v>220</v>
      </c>
      <c r="C39" s="72">
        <v>1.1990084457000001</v>
      </c>
      <c r="D39" s="9" t="str">
        <f>IF($B39="N/A","N/A",IF(C39&gt;1,"Yes","No"))</f>
        <v>Yes</v>
      </c>
      <c r="E39" s="8">
        <v>1.3861084706</v>
      </c>
      <c r="F39" s="9" t="str">
        <f>IF($B39="N/A","N/A",IF(E39&gt;1,"Yes","No"))</f>
        <v>Yes</v>
      </c>
      <c r="G39" s="8">
        <v>1.3746612016999999</v>
      </c>
      <c r="H39" s="9" t="str">
        <f>IF($B39="N/A","N/A",IF(G39&gt;1,"Yes","No"))</f>
        <v>Yes</v>
      </c>
      <c r="I39" s="10">
        <v>15.6</v>
      </c>
      <c r="J39" s="10">
        <v>-0.82599999999999996</v>
      </c>
      <c r="K39" s="9" t="str">
        <f t="shared" si="8"/>
        <v>Yes</v>
      </c>
    </row>
    <row r="40" spans="1:11" x14ac:dyDescent="0.25">
      <c r="A40" s="73" t="s">
        <v>389</v>
      </c>
      <c r="B40" s="33" t="s">
        <v>213</v>
      </c>
      <c r="C40" s="72">
        <v>4.0842799000000004E-3</v>
      </c>
      <c r="D40" s="9" t="str">
        <f>IF($B40="N/A","N/A",IF(C40&gt;15,"No",IF(C40&lt;-15,"No","Yes")))</f>
        <v>N/A</v>
      </c>
      <c r="E40" s="8">
        <v>2.2450204000000001E-3</v>
      </c>
      <c r="F40" s="9" t="str">
        <f>IF($B40="N/A","N/A",IF(E40&gt;15,"No",IF(E40&lt;-15,"No","Yes")))</f>
        <v>N/A</v>
      </c>
      <c r="G40" s="8">
        <v>2.5313641E-3</v>
      </c>
      <c r="H40" s="9" t="str">
        <f>IF($B40="N/A","N/A",IF(G40&gt;15,"No",IF(G40&lt;-15,"No","Yes")))</f>
        <v>N/A</v>
      </c>
      <c r="I40" s="10">
        <v>-45</v>
      </c>
      <c r="J40" s="10">
        <v>12.75</v>
      </c>
      <c r="K40" s="9" t="str">
        <f t="shared" si="8"/>
        <v>Yes</v>
      </c>
    </row>
    <row r="41" spans="1:11" x14ac:dyDescent="0.25">
      <c r="A41" s="73" t="s">
        <v>390</v>
      </c>
      <c r="B41" s="33" t="s">
        <v>213</v>
      </c>
      <c r="C41" s="72">
        <v>2.7228499999999999E-5</v>
      </c>
      <c r="D41" s="9" t="str">
        <f>IF($B41="N/A","N/A",IF(C41&gt;15,"No",IF(C41&lt;-15,"No","Yes")))</f>
        <v>N/A</v>
      </c>
      <c r="E41" s="8">
        <v>5.4756599999999997E-5</v>
      </c>
      <c r="F41" s="9" t="str">
        <f>IF($B41="N/A","N/A",IF(E41&gt;15,"No",IF(E41&lt;-15,"No","Yes")))</f>
        <v>N/A</v>
      </c>
      <c r="G41" s="8">
        <v>1.3048270000000001E-4</v>
      </c>
      <c r="H41" s="9" t="str">
        <f>IF($B41="N/A","N/A",IF(G41&gt;15,"No",IF(G41&lt;-15,"No","Yes")))</f>
        <v>N/A</v>
      </c>
      <c r="I41" s="10">
        <v>101.1</v>
      </c>
      <c r="J41" s="10">
        <v>138.30000000000001</v>
      </c>
      <c r="K41" s="9" t="str">
        <f t="shared" si="8"/>
        <v>No</v>
      </c>
    </row>
    <row r="42" spans="1:11" x14ac:dyDescent="0.25">
      <c r="A42" s="73" t="s">
        <v>391</v>
      </c>
      <c r="B42" s="33" t="s">
        <v>259</v>
      </c>
      <c r="C42" s="72">
        <v>0.19149827180000001</v>
      </c>
      <c r="D42" s="9" t="str">
        <f>IF($B42="N/A","N/A",IF(C42&gt;0,"Yes","No"))</f>
        <v>Yes</v>
      </c>
      <c r="E42" s="8">
        <v>0.15747997</v>
      </c>
      <c r="F42" s="9" t="str">
        <f>IF($B42="N/A","N/A",IF(E42&gt;0,"Yes","No"))</f>
        <v>Yes</v>
      </c>
      <c r="G42" s="8">
        <v>0.1404776606</v>
      </c>
      <c r="H42" s="9" t="str">
        <f>IF($B42="N/A","N/A",IF(G42&gt;0,"Yes","No"))</f>
        <v>Yes</v>
      </c>
      <c r="I42" s="10">
        <v>-17.8</v>
      </c>
      <c r="J42" s="10">
        <v>-10.8</v>
      </c>
      <c r="K42" s="9" t="str">
        <f t="shared" si="8"/>
        <v>Yes</v>
      </c>
    </row>
    <row r="43" spans="1:11" x14ac:dyDescent="0.25">
      <c r="A43" s="73" t="s">
        <v>392</v>
      </c>
      <c r="B43" s="33" t="s">
        <v>259</v>
      </c>
      <c r="C43" s="72">
        <v>1.3848704112000001</v>
      </c>
      <c r="D43" s="9" t="str">
        <f>IF($B43="N/A","N/A",IF(C43&gt;0,"Yes","No"))</f>
        <v>Yes</v>
      </c>
      <c r="E43" s="8">
        <v>1.3645617501</v>
      </c>
      <c r="F43" s="9" t="str">
        <f>IF($B43="N/A","N/A",IF(E43&gt;0,"Yes","No"))</f>
        <v>Yes</v>
      </c>
      <c r="G43" s="8">
        <v>1.3387262698</v>
      </c>
      <c r="H43" s="9" t="str">
        <f>IF($B43="N/A","N/A",IF(G43&gt;0,"Yes","No"))</f>
        <v>Yes</v>
      </c>
      <c r="I43" s="10">
        <v>-1.47</v>
      </c>
      <c r="J43" s="10">
        <v>-1.89</v>
      </c>
      <c r="K43" s="9" t="str">
        <f t="shared" si="8"/>
        <v>Yes</v>
      </c>
    </row>
    <row r="44" spans="1:11" x14ac:dyDescent="0.25">
      <c r="A44" s="73" t="s">
        <v>393</v>
      </c>
      <c r="B44" s="33" t="s">
        <v>259</v>
      </c>
      <c r="C44" s="72">
        <v>2.7854789099999999E-2</v>
      </c>
      <c r="D44" s="9" t="str">
        <f>IF($B44="N/A","N/A",IF(C44&gt;0,"Yes","No"))</f>
        <v>Yes</v>
      </c>
      <c r="E44" s="8">
        <v>1.5578251600000001E-2</v>
      </c>
      <c r="F44" s="9" t="str">
        <f>IF($B44="N/A","N/A",IF(E44&gt;0,"Yes","No"))</f>
        <v>Yes</v>
      </c>
      <c r="G44" s="8">
        <v>1.4666254E-2</v>
      </c>
      <c r="H44" s="9" t="str">
        <f>IF($B44="N/A","N/A",IF(G44&gt;0,"Yes","No"))</f>
        <v>Yes</v>
      </c>
      <c r="I44" s="10">
        <v>-44.1</v>
      </c>
      <c r="J44" s="10">
        <v>-5.85</v>
      </c>
      <c r="K44" s="9" t="str">
        <f t="shared" si="8"/>
        <v>Yes</v>
      </c>
    </row>
    <row r="45" spans="1:11" x14ac:dyDescent="0.25">
      <c r="A45" s="73" t="s">
        <v>394</v>
      </c>
      <c r="B45" s="33" t="s">
        <v>220</v>
      </c>
      <c r="C45" s="72">
        <v>11.819524927</v>
      </c>
      <c r="D45" s="9" t="str">
        <f>IF($B45="N/A","N/A",IF(C45&gt;1,"Yes","No"))</f>
        <v>Yes</v>
      </c>
      <c r="E45" s="8">
        <v>12.265915551999999</v>
      </c>
      <c r="F45" s="9" t="str">
        <f>IF($B45="N/A","N/A",IF(E45&gt;1,"Yes","No"))</f>
        <v>Yes</v>
      </c>
      <c r="G45" s="8">
        <v>13.075852717</v>
      </c>
      <c r="H45" s="9" t="str">
        <f>IF($B45="N/A","N/A",IF(G45&gt;1,"Yes","No"))</f>
        <v>Yes</v>
      </c>
      <c r="I45" s="10">
        <v>3.7770000000000001</v>
      </c>
      <c r="J45" s="10">
        <v>6.6029999999999998</v>
      </c>
      <c r="K45" s="9" t="str">
        <f t="shared" si="8"/>
        <v>Yes</v>
      </c>
    </row>
    <row r="46" spans="1:11" x14ac:dyDescent="0.25">
      <c r="A46" s="73" t="s">
        <v>395</v>
      </c>
      <c r="B46" s="33" t="s">
        <v>259</v>
      </c>
      <c r="C46" s="72">
        <v>1.41316086E-2</v>
      </c>
      <c r="D46" s="9" t="str">
        <f>IF($B46="N/A","N/A",IF(C46&gt;0,"Yes","No"))</f>
        <v>Yes</v>
      </c>
      <c r="E46" s="8">
        <v>1.31142047E-2</v>
      </c>
      <c r="F46" s="9" t="str">
        <f>IF($B46="N/A","N/A",IF(E46&gt;0,"Yes","No"))</f>
        <v>Yes</v>
      </c>
      <c r="G46" s="8">
        <v>2.4139297099999998E-2</v>
      </c>
      <c r="H46" s="9" t="str">
        <f>IF($B46="N/A","N/A",IF(G46&gt;0,"Yes","No"))</f>
        <v>Yes</v>
      </c>
      <c r="I46" s="10">
        <v>-7.2</v>
      </c>
      <c r="J46" s="10">
        <v>84.07</v>
      </c>
      <c r="K46" s="9" t="str">
        <f t="shared" si="8"/>
        <v>No</v>
      </c>
    </row>
    <row r="47" spans="1:11" x14ac:dyDescent="0.25">
      <c r="A47" s="73" t="s">
        <v>396</v>
      </c>
      <c r="B47" s="33" t="s">
        <v>213</v>
      </c>
      <c r="C47" s="72">
        <v>0.30310802809999998</v>
      </c>
      <c r="D47" s="9" t="str">
        <f>IF($B47="N/A","N/A",IF(C47&gt;15,"No",IF(C47&lt;-15,"No","Yes")))</f>
        <v>N/A</v>
      </c>
      <c r="E47" s="8">
        <v>0.27408414120000002</v>
      </c>
      <c r="F47" s="9" t="str">
        <f>IF($B47="N/A","N/A",IF(E47&gt;15,"No",IF(E47&lt;-15,"No","Yes")))</f>
        <v>N/A</v>
      </c>
      <c r="G47" s="8">
        <v>0.28753164860000002</v>
      </c>
      <c r="H47" s="9" t="str">
        <f>IF($B47="N/A","N/A",IF(G47&gt;15,"No",IF(G47&lt;-15,"No","Yes")))</f>
        <v>N/A</v>
      </c>
      <c r="I47" s="10">
        <v>-9.58</v>
      </c>
      <c r="J47" s="10">
        <v>4.9059999999999997</v>
      </c>
      <c r="K47" s="9" t="str">
        <f t="shared" si="8"/>
        <v>Yes</v>
      </c>
    </row>
    <row r="48" spans="1:11" x14ac:dyDescent="0.25">
      <c r="A48" s="73" t="s">
        <v>397</v>
      </c>
      <c r="B48" s="33" t="s">
        <v>213</v>
      </c>
      <c r="C48" s="72">
        <v>0.79281319210000001</v>
      </c>
      <c r="D48" s="9" t="str">
        <f>IF($B48="N/A","N/A",IF(C48&gt;15,"No",IF(C48&lt;-15,"No","Yes")))</f>
        <v>N/A</v>
      </c>
      <c r="E48" s="8">
        <v>0.84938431680000004</v>
      </c>
      <c r="F48" s="9" t="str">
        <f>IF($B48="N/A","N/A",IF(E48&gt;15,"No",IF(E48&lt;-15,"No","Yes")))</f>
        <v>N/A</v>
      </c>
      <c r="G48" s="8">
        <v>1.0240281257999999</v>
      </c>
      <c r="H48" s="9" t="str">
        <f>IF($B48="N/A","N/A",IF(G48&gt;15,"No",IF(G48&lt;-15,"No","Yes")))</f>
        <v>N/A</v>
      </c>
      <c r="I48" s="10">
        <v>7.1349999999999998</v>
      </c>
      <c r="J48" s="10">
        <v>20.56</v>
      </c>
      <c r="K48" s="9" t="str">
        <f t="shared" si="8"/>
        <v>Yes</v>
      </c>
    </row>
    <row r="49" spans="1:11" x14ac:dyDescent="0.25">
      <c r="A49" s="73" t="s">
        <v>398</v>
      </c>
      <c r="B49" s="33" t="s">
        <v>213</v>
      </c>
      <c r="C49" s="72">
        <v>0.15027427300000001</v>
      </c>
      <c r="D49" s="9" t="str">
        <f>IF($B49="N/A","N/A",IF(C49&gt;15,"No",IF(C49&lt;-15,"No","Yes")))</f>
        <v>N/A</v>
      </c>
      <c r="E49" s="8">
        <v>0.1349476308</v>
      </c>
      <c r="F49" s="9" t="str">
        <f>IF($B49="N/A","N/A",IF(E49&gt;15,"No",IF(E49&lt;-15,"No","Yes")))</f>
        <v>N/A</v>
      </c>
      <c r="G49" s="8">
        <v>0.13353598159999999</v>
      </c>
      <c r="H49" s="9" t="str">
        <f>IF($B49="N/A","N/A",IF(G49&gt;15,"No",IF(G49&lt;-15,"No","Yes")))</f>
        <v>N/A</v>
      </c>
      <c r="I49" s="10">
        <v>-10.199999999999999</v>
      </c>
      <c r="J49" s="10">
        <v>-1.05</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7.6358336205999997</v>
      </c>
      <c r="D51" s="9" t="str">
        <f>IF($B51="N/A","N/A",IF(C51&gt;15,"No",IF(C51&lt;-15,"No","Yes")))</f>
        <v>N/A</v>
      </c>
      <c r="E51" s="8">
        <v>7.6141236973000002</v>
      </c>
      <c r="F51" s="9" t="str">
        <f>IF($B51="N/A","N/A",IF(E51&gt;15,"No",IF(E51&lt;-15,"No","Yes")))</f>
        <v>N/A</v>
      </c>
      <c r="G51" s="8">
        <v>7.4907761789</v>
      </c>
      <c r="H51" s="9" t="str">
        <f>IF($B51="N/A","N/A",IF(G51&gt;15,"No",IF(G51&lt;-15,"No","Yes")))</f>
        <v>N/A</v>
      </c>
      <c r="I51" s="10">
        <v>-0.28399999999999997</v>
      </c>
      <c r="J51" s="10">
        <v>-1.62</v>
      </c>
      <c r="K51" s="9" t="str">
        <f t="shared" si="8"/>
        <v>Yes</v>
      </c>
    </row>
    <row r="52" spans="1:11" x14ac:dyDescent="0.25">
      <c r="A52" s="73" t="s">
        <v>401</v>
      </c>
      <c r="B52" s="33" t="s">
        <v>220</v>
      </c>
      <c r="C52" s="72">
        <v>5.0732202478000001</v>
      </c>
      <c r="D52" s="9" t="str">
        <f>IF($B52="N/A","N/A",IF(C52&gt;1,"Yes","No"))</f>
        <v>Yes</v>
      </c>
      <c r="E52" s="8">
        <v>5.1042456074000002</v>
      </c>
      <c r="F52" s="9" t="str">
        <f>IF($B52="N/A","N/A",IF(E52&gt;1,"Yes","No"))</f>
        <v>Yes</v>
      </c>
      <c r="G52" s="8">
        <v>5.9017058262999997</v>
      </c>
      <c r="H52" s="9" t="str">
        <f>IF($B52="N/A","N/A",IF(G52&gt;1,"Yes","No"))</f>
        <v>Yes</v>
      </c>
      <c r="I52" s="10">
        <v>0.61160000000000003</v>
      </c>
      <c r="J52" s="10">
        <v>15.62</v>
      </c>
      <c r="K52" s="9" t="str">
        <f t="shared" si="8"/>
        <v>Yes</v>
      </c>
    </row>
    <row r="53" spans="1:11" x14ac:dyDescent="0.25">
      <c r="A53" s="73" t="s">
        <v>402</v>
      </c>
      <c r="B53" s="33" t="s">
        <v>259</v>
      </c>
      <c r="C53" s="72">
        <v>3.2674240000000001E-4</v>
      </c>
      <c r="D53" s="9" t="str">
        <f>IF($B53="N/A","N/A",IF(C53&gt;0,"Yes","No"))</f>
        <v>Yes</v>
      </c>
      <c r="E53" s="8">
        <v>5.694686E-3</v>
      </c>
      <c r="F53" s="9" t="str">
        <f>IF($B53="N/A","N/A",IF(E53&gt;0,"Yes","No"))</f>
        <v>Yes</v>
      </c>
      <c r="G53" s="8">
        <v>5.4517493292000001</v>
      </c>
      <c r="H53" s="9" t="str">
        <f>IF($B53="N/A","N/A",IF(G53&gt;0,"Yes","No"))</f>
        <v>Yes</v>
      </c>
      <c r="I53" s="10">
        <v>1643</v>
      </c>
      <c r="J53" s="10">
        <v>95634</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145.46535141999999</v>
      </c>
      <c r="D55" s="9" t="str">
        <f>IF($B55="N/A","N/A",IF(C55&gt;15,"No",IF(C55&lt;-15,"No","Yes")))</f>
        <v>N/A</v>
      </c>
      <c r="E55" s="35">
        <v>140.11504332999999</v>
      </c>
      <c r="F55" s="9" t="str">
        <f>IF($B55="N/A","N/A",IF(E55&gt;15,"No",IF(E55&lt;-15,"No","Yes")))</f>
        <v>N/A</v>
      </c>
      <c r="G55" s="35">
        <v>138.94965012</v>
      </c>
      <c r="H55" s="9" t="str">
        <f>IF($B55="N/A","N/A",IF(G55&gt;15,"No",IF(G55&lt;-15,"No","Yes")))</f>
        <v>N/A</v>
      </c>
      <c r="I55" s="10">
        <v>-3.68</v>
      </c>
      <c r="J55" s="10">
        <v>-0.83199999999999996</v>
      </c>
      <c r="K55" s="9" t="str">
        <f t="shared" ref="K55:K74" si="9">IF(J55="Div by 0", "N/A", IF(J55="N/A","N/A", IF(J55&gt;30, "No", IF(J55&lt;-30, "No", "Yes"))))</f>
        <v>Yes</v>
      </c>
    </row>
    <row r="56" spans="1:11" x14ac:dyDescent="0.25">
      <c r="A56" s="73" t="s">
        <v>879</v>
      </c>
      <c r="B56" s="33" t="s">
        <v>261</v>
      </c>
      <c r="C56" s="75">
        <v>106.77827456</v>
      </c>
      <c r="D56" s="9" t="str">
        <f>IF($B56="N/A","N/A",IF(C56&gt;90,"No",IF(C56&lt;20,"No","Yes")))</f>
        <v>No</v>
      </c>
      <c r="E56" s="35">
        <v>109.26017075</v>
      </c>
      <c r="F56" s="9" t="str">
        <f>IF($B56="N/A","N/A",IF(E56&gt;90,"No",IF(E56&lt;20,"No","Yes")))</f>
        <v>No</v>
      </c>
      <c r="G56" s="35">
        <v>107.26580921</v>
      </c>
      <c r="H56" s="9" t="str">
        <f>IF($B56="N/A","N/A",IF(G56&gt;90,"No",IF(G56&lt;20,"No","Yes")))</f>
        <v>No</v>
      </c>
      <c r="I56" s="10">
        <v>2.3239999999999998</v>
      </c>
      <c r="J56" s="10">
        <v>-1.83</v>
      </c>
      <c r="K56" s="9" t="str">
        <f t="shared" si="9"/>
        <v>Yes</v>
      </c>
    </row>
    <row r="57" spans="1:11" x14ac:dyDescent="0.25">
      <c r="A57" s="73" t="s">
        <v>880</v>
      </c>
      <c r="B57" s="33" t="s">
        <v>262</v>
      </c>
      <c r="C57" s="75">
        <v>52.832759514999999</v>
      </c>
      <c r="D57" s="9" t="str">
        <f>IF($B57="N/A","N/A",IF(C57&gt;60,"No",IF(C57&lt;10,"No","Yes")))</f>
        <v>Yes</v>
      </c>
      <c r="E57" s="35">
        <v>53.419898500999999</v>
      </c>
      <c r="F57" s="9" t="str">
        <f>IF($B57="N/A","N/A",IF(E57&gt;60,"No",IF(E57&lt;10,"No","Yes")))</f>
        <v>Yes</v>
      </c>
      <c r="G57" s="35">
        <v>51.421245511000002</v>
      </c>
      <c r="H57" s="9" t="str">
        <f>IF($B57="N/A","N/A",IF(G57&gt;60,"No",IF(G57&lt;10,"No","Yes")))</f>
        <v>Yes</v>
      </c>
      <c r="I57" s="10">
        <v>1.111</v>
      </c>
      <c r="J57" s="10">
        <v>-3.74</v>
      </c>
      <c r="K57" s="9" t="str">
        <f t="shared" si="9"/>
        <v>Yes</v>
      </c>
    </row>
    <row r="58" spans="1:11" ht="25" x14ac:dyDescent="0.25">
      <c r="A58" s="73" t="s">
        <v>881</v>
      </c>
      <c r="B58" s="33" t="s">
        <v>263</v>
      </c>
      <c r="C58" s="75">
        <v>59.749045183</v>
      </c>
      <c r="D58" s="9" t="str">
        <f>IF($B58="N/A","N/A",IF(C58&gt;100,"No",IF(C58&lt;10,"No","Yes")))</f>
        <v>Yes</v>
      </c>
      <c r="E58" s="35">
        <v>59.857446131000003</v>
      </c>
      <c r="F58" s="9" t="str">
        <f>IF($B58="N/A","N/A",IF(E58&gt;100,"No",IF(E58&lt;10,"No","Yes")))</f>
        <v>Yes</v>
      </c>
      <c r="G58" s="35">
        <v>60.846896792000003</v>
      </c>
      <c r="H58" s="9" t="str">
        <f>IF($B58="N/A","N/A",IF(G58&gt;100,"No",IF(G58&lt;10,"No","Yes")))</f>
        <v>Yes</v>
      </c>
      <c r="I58" s="10">
        <v>0.18140000000000001</v>
      </c>
      <c r="J58" s="10">
        <v>1.653</v>
      </c>
      <c r="K58" s="9" t="str">
        <f t="shared" si="9"/>
        <v>Yes</v>
      </c>
    </row>
    <row r="59" spans="1:11" x14ac:dyDescent="0.25">
      <c r="A59" s="73" t="s">
        <v>882</v>
      </c>
      <c r="B59" s="33" t="s">
        <v>264</v>
      </c>
      <c r="C59" s="75">
        <v>224.61334822000001</v>
      </c>
      <c r="D59" s="9" t="str">
        <f>IF($B59="N/A","N/A",IF(C59&gt;100,"No",IF(C59&lt;20,"No","Yes")))</f>
        <v>No</v>
      </c>
      <c r="E59" s="35">
        <v>234.08907133</v>
      </c>
      <c r="F59" s="9" t="str">
        <f>IF($B59="N/A","N/A",IF(E59&gt;100,"No",IF(E59&lt;20,"No","Yes")))</f>
        <v>No</v>
      </c>
      <c r="G59" s="35">
        <v>244.47674567000001</v>
      </c>
      <c r="H59" s="9" t="str">
        <f>IF($B59="N/A","N/A",IF(G59&gt;100,"No",IF(G59&lt;20,"No","Yes")))</f>
        <v>No</v>
      </c>
      <c r="I59" s="10">
        <v>4.2190000000000003</v>
      </c>
      <c r="J59" s="10">
        <v>4.4370000000000003</v>
      </c>
      <c r="K59" s="9" t="str">
        <f t="shared" si="9"/>
        <v>Yes</v>
      </c>
    </row>
    <row r="60" spans="1:11" x14ac:dyDescent="0.25">
      <c r="A60" s="73" t="s">
        <v>883</v>
      </c>
      <c r="B60" s="33" t="s">
        <v>264</v>
      </c>
      <c r="C60" s="75">
        <v>136.23593725999999</v>
      </c>
      <c r="D60" s="9" t="str">
        <f>IF($B60="N/A","N/A",IF(C60&gt;100,"No",IF(C60&lt;20,"No","Yes")))</f>
        <v>No</v>
      </c>
      <c r="E60" s="35">
        <v>144.40258410999999</v>
      </c>
      <c r="F60" s="9" t="str">
        <f>IF($B60="N/A","N/A",IF(E60&gt;100,"No",IF(E60&lt;20,"No","Yes")))</f>
        <v>No</v>
      </c>
      <c r="G60" s="35">
        <v>147.20361713</v>
      </c>
      <c r="H60" s="9" t="str">
        <f>IF($B60="N/A","N/A",IF(G60&gt;100,"No",IF(G60&lt;20,"No","Yes")))</f>
        <v>No</v>
      </c>
      <c r="I60" s="10">
        <v>5.9939999999999998</v>
      </c>
      <c r="J60" s="10">
        <v>1.94</v>
      </c>
      <c r="K60" s="9" t="str">
        <f t="shared" si="9"/>
        <v>Yes</v>
      </c>
    </row>
    <row r="61" spans="1:11" x14ac:dyDescent="0.25">
      <c r="A61" s="73" t="s">
        <v>884</v>
      </c>
      <c r="B61" s="33" t="s">
        <v>213</v>
      </c>
      <c r="C61" s="75">
        <v>126.33380749</v>
      </c>
      <c r="D61" s="9" t="str">
        <f>IF($B61="N/A","N/A",IF(C61&gt;15,"No",IF(C61&lt;-15,"No","Yes")))</f>
        <v>N/A</v>
      </c>
      <c r="E61" s="35">
        <v>129.88290054000001</v>
      </c>
      <c r="F61" s="9" t="str">
        <f>IF($B61="N/A","N/A",IF(E61&gt;15,"No",IF(E61&lt;-15,"No","Yes")))</f>
        <v>N/A</v>
      </c>
      <c r="G61" s="35">
        <v>126.13247652</v>
      </c>
      <c r="H61" s="9" t="str">
        <f>IF($B61="N/A","N/A",IF(G61&gt;15,"No",IF(G61&lt;-15,"No","Yes")))</f>
        <v>N/A</v>
      </c>
      <c r="I61" s="10">
        <v>2.8090000000000002</v>
      </c>
      <c r="J61" s="10">
        <v>-2.89</v>
      </c>
      <c r="K61" s="9" t="str">
        <f t="shared" si="9"/>
        <v>Yes</v>
      </c>
    </row>
    <row r="62" spans="1:11" x14ac:dyDescent="0.25">
      <c r="A62" s="73" t="s">
        <v>885</v>
      </c>
      <c r="B62" s="33" t="s">
        <v>265</v>
      </c>
      <c r="C62" s="75">
        <v>40.604155429999999</v>
      </c>
      <c r="D62" s="9" t="str">
        <f>IF($B62="N/A","N/A",IF(C62&gt;60,"No",IF(C62&lt;10,"No","Yes")))</f>
        <v>Yes</v>
      </c>
      <c r="E62" s="35">
        <v>40.084090312999997</v>
      </c>
      <c r="F62" s="9" t="str">
        <f>IF($B62="N/A","N/A",IF(E62&gt;60,"No",IF(E62&lt;10,"No","Yes")))</f>
        <v>Yes</v>
      </c>
      <c r="G62" s="35">
        <v>40.267320404000003</v>
      </c>
      <c r="H62" s="9" t="str">
        <f>IF($B62="N/A","N/A",IF(G62&gt;60,"No",IF(G62&lt;10,"No","Yes")))</f>
        <v>Yes</v>
      </c>
      <c r="I62" s="10">
        <v>-1.28</v>
      </c>
      <c r="J62" s="10">
        <v>0.45710000000000001</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143.95800894999999</v>
      </c>
      <c r="D64" s="9" t="str">
        <f t="shared" ref="D64:D74" si="10">IF($B64="N/A","N/A",IF(C64&gt;15,"No",IF(C64&lt;-15,"No","Yes")))</f>
        <v>N/A</v>
      </c>
      <c r="E64" s="35">
        <v>139.44122411000001</v>
      </c>
      <c r="F64" s="9" t="str">
        <f>IF($B64="N/A","N/A",IF(E64&gt;15,"No",IF(E64&lt;-15,"No","Yes")))</f>
        <v>N/A</v>
      </c>
      <c r="G64" s="35">
        <v>129.96085219</v>
      </c>
      <c r="H64" s="9" t="str">
        <f>IF($B64="N/A","N/A",IF(G64&gt;15,"No",IF(G64&lt;-15,"No","Yes")))</f>
        <v>N/A</v>
      </c>
      <c r="I64" s="10">
        <v>-3.14</v>
      </c>
      <c r="J64" s="10">
        <v>-6.8</v>
      </c>
      <c r="K64" s="9" t="str">
        <f t="shared" si="9"/>
        <v>Yes</v>
      </c>
    </row>
    <row r="65" spans="1:11" ht="25" customHeight="1" x14ac:dyDescent="0.25">
      <c r="A65" s="73" t="s">
        <v>888</v>
      </c>
      <c r="B65" s="33" t="s">
        <v>213</v>
      </c>
      <c r="C65" s="75">
        <v>85.354635724999994</v>
      </c>
      <c r="D65" s="9" t="str">
        <f t="shared" si="10"/>
        <v>N/A</v>
      </c>
      <c r="E65" s="35">
        <v>66.644502709999998</v>
      </c>
      <c r="F65" s="9" t="str">
        <f t="shared" ref="F65:F73" si="11">IF($B65="N/A","N/A",IF(E65&gt;15,"No",IF(E65&lt;-15,"No","Yes")))</f>
        <v>N/A</v>
      </c>
      <c r="G65" s="35">
        <v>71.919329048999998</v>
      </c>
      <c r="H65" s="9" t="str">
        <f t="shared" ref="H65:H86" si="12">IF($B65="N/A","N/A",IF(G65&gt;15,"No",IF(G65&lt;-15,"No","Yes")))</f>
        <v>N/A</v>
      </c>
      <c r="I65" s="10">
        <v>-21.9</v>
      </c>
      <c r="J65" s="10">
        <v>7.915</v>
      </c>
      <c r="K65" s="9" t="str">
        <f t="shared" si="9"/>
        <v>Yes</v>
      </c>
    </row>
    <row r="66" spans="1:11" x14ac:dyDescent="0.25">
      <c r="A66" s="73" t="s">
        <v>889</v>
      </c>
      <c r="B66" s="33" t="s">
        <v>213</v>
      </c>
      <c r="C66" s="75">
        <v>157.04550925000001</v>
      </c>
      <c r="D66" s="9" t="str">
        <f t="shared" si="10"/>
        <v>N/A</v>
      </c>
      <c r="E66" s="35">
        <v>144.04124200000001</v>
      </c>
      <c r="F66" s="9" t="str">
        <f t="shared" si="11"/>
        <v>N/A</v>
      </c>
      <c r="G66" s="35">
        <v>149.95172375000001</v>
      </c>
      <c r="H66" s="9" t="str">
        <f t="shared" si="12"/>
        <v>N/A</v>
      </c>
      <c r="I66" s="10">
        <v>-8.2799999999999994</v>
      </c>
      <c r="J66" s="10">
        <v>4.1029999999999998</v>
      </c>
      <c r="K66" s="9" t="str">
        <f t="shared" si="9"/>
        <v>Yes</v>
      </c>
    </row>
    <row r="67" spans="1:11" x14ac:dyDescent="0.25">
      <c r="A67" s="73" t="s">
        <v>890</v>
      </c>
      <c r="B67" s="33" t="s">
        <v>213</v>
      </c>
      <c r="C67" s="75">
        <v>162.95350490999999</v>
      </c>
      <c r="D67" s="9" t="str">
        <f t="shared" si="10"/>
        <v>N/A</v>
      </c>
      <c r="E67" s="35">
        <v>96.394645341</v>
      </c>
      <c r="F67" s="9" t="str">
        <f t="shared" si="11"/>
        <v>N/A</v>
      </c>
      <c r="G67" s="35">
        <v>120.67954672</v>
      </c>
      <c r="H67" s="9" t="str">
        <f t="shared" si="12"/>
        <v>N/A</v>
      </c>
      <c r="I67" s="10">
        <v>-40.799999999999997</v>
      </c>
      <c r="J67" s="10">
        <v>25.19</v>
      </c>
      <c r="K67" s="9" t="str">
        <f t="shared" si="9"/>
        <v>Yes</v>
      </c>
    </row>
    <row r="68" spans="1:11" ht="25" x14ac:dyDescent="0.25">
      <c r="A68" s="73" t="s">
        <v>891</v>
      </c>
      <c r="B68" s="33" t="s">
        <v>213</v>
      </c>
      <c r="C68" s="75">
        <v>158.40164369999999</v>
      </c>
      <c r="D68" s="9" t="str">
        <f t="shared" si="10"/>
        <v>N/A</v>
      </c>
      <c r="E68" s="35">
        <v>158.49090107000001</v>
      </c>
      <c r="F68" s="9" t="str">
        <f t="shared" si="11"/>
        <v>N/A</v>
      </c>
      <c r="G68" s="35">
        <v>158.50301175000001</v>
      </c>
      <c r="H68" s="9" t="str">
        <f t="shared" si="12"/>
        <v>N/A</v>
      </c>
      <c r="I68" s="10">
        <v>5.6300000000000003E-2</v>
      </c>
      <c r="J68" s="10">
        <v>7.6E-3</v>
      </c>
      <c r="K68" s="9" t="str">
        <f t="shared" si="9"/>
        <v>Yes</v>
      </c>
    </row>
    <row r="69" spans="1:11" x14ac:dyDescent="0.25">
      <c r="A69" s="73" t="s">
        <v>892</v>
      </c>
      <c r="B69" s="33" t="s">
        <v>213</v>
      </c>
      <c r="C69" s="75">
        <v>672.38220919000003</v>
      </c>
      <c r="D69" s="9" t="str">
        <f t="shared" si="10"/>
        <v>N/A</v>
      </c>
      <c r="E69" s="35">
        <v>707.23725835000005</v>
      </c>
      <c r="F69" s="9" t="str">
        <f t="shared" si="11"/>
        <v>N/A</v>
      </c>
      <c r="G69" s="35">
        <v>594.29181495</v>
      </c>
      <c r="H69" s="9" t="str">
        <f t="shared" si="12"/>
        <v>N/A</v>
      </c>
      <c r="I69" s="10">
        <v>5.1840000000000002</v>
      </c>
      <c r="J69" s="10">
        <v>-16</v>
      </c>
      <c r="K69" s="9" t="str">
        <f t="shared" si="9"/>
        <v>Yes</v>
      </c>
    </row>
    <row r="70" spans="1:11" ht="25" x14ac:dyDescent="0.25">
      <c r="A70" s="73" t="s">
        <v>893</v>
      </c>
      <c r="B70" s="33" t="s">
        <v>213</v>
      </c>
      <c r="C70" s="75">
        <v>22.656973503</v>
      </c>
      <c r="D70" s="9" t="str">
        <f t="shared" si="10"/>
        <v>N/A</v>
      </c>
      <c r="E70" s="35">
        <v>22.67306748</v>
      </c>
      <c r="F70" s="9" t="str">
        <f t="shared" si="11"/>
        <v>N/A</v>
      </c>
      <c r="G70" s="35">
        <v>25.081116519999998</v>
      </c>
      <c r="H70" s="9" t="str">
        <f t="shared" si="12"/>
        <v>N/A</v>
      </c>
      <c r="I70" s="10">
        <v>7.0999999999999994E-2</v>
      </c>
      <c r="J70" s="10">
        <v>10.62</v>
      </c>
      <c r="K70" s="9" t="str">
        <f t="shared" si="9"/>
        <v>Yes</v>
      </c>
    </row>
    <row r="71" spans="1:11" x14ac:dyDescent="0.25">
      <c r="A71" s="73" t="s">
        <v>894</v>
      </c>
      <c r="B71" s="33" t="s">
        <v>213</v>
      </c>
      <c r="C71" s="75">
        <v>1065.2562620000001</v>
      </c>
      <c r="D71" s="9" t="str">
        <f t="shared" si="10"/>
        <v>N/A</v>
      </c>
      <c r="E71" s="35">
        <v>992.00417536999998</v>
      </c>
      <c r="F71" s="9" t="str">
        <f t="shared" si="11"/>
        <v>N/A</v>
      </c>
      <c r="G71" s="35">
        <v>694.37405405000004</v>
      </c>
      <c r="H71" s="9" t="str">
        <f t="shared" si="12"/>
        <v>N/A</v>
      </c>
      <c r="I71" s="10">
        <v>-6.88</v>
      </c>
      <c r="J71" s="10">
        <v>-30</v>
      </c>
      <c r="K71" s="9" t="str">
        <f t="shared" si="9"/>
        <v>Yes</v>
      </c>
    </row>
    <row r="72" spans="1:11" ht="25" x14ac:dyDescent="0.25">
      <c r="A72" s="73" t="s">
        <v>895</v>
      </c>
      <c r="B72" s="33" t="s">
        <v>213</v>
      </c>
      <c r="C72" s="75">
        <v>587.12384687999997</v>
      </c>
      <c r="D72" s="9" t="str">
        <f t="shared" si="10"/>
        <v>N/A</v>
      </c>
      <c r="E72" s="35">
        <v>564.84370820000004</v>
      </c>
      <c r="F72" s="9" t="str">
        <f t="shared" si="11"/>
        <v>N/A</v>
      </c>
      <c r="G72" s="35">
        <v>579.15463993000003</v>
      </c>
      <c r="H72" s="9" t="str">
        <f t="shared" si="12"/>
        <v>N/A</v>
      </c>
      <c r="I72" s="10">
        <v>-3.79</v>
      </c>
      <c r="J72" s="10">
        <v>2.5339999999999998</v>
      </c>
      <c r="K72" s="9" t="str">
        <f t="shared" si="9"/>
        <v>Yes</v>
      </c>
    </row>
    <row r="73" spans="1:11" x14ac:dyDescent="0.25">
      <c r="A73" s="73" t="s">
        <v>896</v>
      </c>
      <c r="B73" s="33" t="s">
        <v>213</v>
      </c>
      <c r="C73" s="75">
        <v>93.030415414000004</v>
      </c>
      <c r="D73" s="9" t="str">
        <f t="shared" si="10"/>
        <v>N/A</v>
      </c>
      <c r="E73" s="35">
        <v>87.719418132000001</v>
      </c>
      <c r="F73" s="9" t="str">
        <f t="shared" si="11"/>
        <v>N/A</v>
      </c>
      <c r="G73" s="35">
        <v>86.131391250999997</v>
      </c>
      <c r="H73" s="9" t="str">
        <f t="shared" si="12"/>
        <v>N/A</v>
      </c>
      <c r="I73" s="10">
        <v>-5.71</v>
      </c>
      <c r="J73" s="10">
        <v>-1.81</v>
      </c>
      <c r="K73" s="9" t="str">
        <f t="shared" si="9"/>
        <v>Yes</v>
      </c>
    </row>
    <row r="74" spans="1:11" x14ac:dyDescent="0.25">
      <c r="A74" s="73" t="s">
        <v>897</v>
      </c>
      <c r="B74" s="33" t="s">
        <v>213</v>
      </c>
      <c r="C74" s="75">
        <v>81.166666667000001</v>
      </c>
      <c r="D74" s="9" t="str">
        <f t="shared" si="10"/>
        <v>N/A</v>
      </c>
      <c r="E74" s="35">
        <v>65.9375</v>
      </c>
      <c r="F74" s="9" t="str">
        <f>IF($B74="N/A","N/A",IF(E74&gt;15,"No",IF(E74&lt;-15,"No","Yes")))</f>
        <v>N/A</v>
      </c>
      <c r="G74" s="35">
        <v>148.38054732000001</v>
      </c>
      <c r="H74" s="9" t="str">
        <f t="shared" si="12"/>
        <v>N/A</v>
      </c>
      <c r="I74" s="10">
        <v>-18.8</v>
      </c>
      <c r="J74" s="10">
        <v>125</v>
      </c>
      <c r="K74" s="9" t="str">
        <f t="shared" si="9"/>
        <v>No</v>
      </c>
    </row>
    <row r="75" spans="1:11" x14ac:dyDescent="0.25">
      <c r="A75" s="73" t="s">
        <v>898</v>
      </c>
      <c r="B75" s="33" t="s">
        <v>213</v>
      </c>
      <c r="C75" s="72">
        <v>1.1023199255</v>
      </c>
      <c r="D75" s="9" t="str">
        <f t="shared" ref="D75:D80" si="13">IF($B75="N/A","N/A",IF(C75&gt;15,"No",IF(C75&lt;-15,"No","Yes")))</f>
        <v>N/A</v>
      </c>
      <c r="E75" s="8">
        <v>1.0114912192000001</v>
      </c>
      <c r="F75" s="9" t="str">
        <f>IF($B75="N/A","N/A",IF(E75&gt;15,"No",IF(E75&lt;-15,"No","Yes")))</f>
        <v>N/A</v>
      </c>
      <c r="G75" s="8">
        <v>1.0725937818</v>
      </c>
      <c r="H75" s="9" t="str">
        <f t="shared" si="12"/>
        <v>N/A</v>
      </c>
      <c r="I75" s="10">
        <v>-8.24</v>
      </c>
      <c r="J75" s="10">
        <v>6.0410000000000004</v>
      </c>
      <c r="K75" s="9" t="str">
        <f t="shared" ref="K75:K80" si="14">IF(J75="Div by 0", "N/A", IF(J75="N/A","N/A", IF(J75&gt;30, "No", IF(J75&lt;-30, "No", "Yes"))))</f>
        <v>Yes</v>
      </c>
    </row>
    <row r="76" spans="1:11" x14ac:dyDescent="0.25">
      <c r="A76" s="73" t="s">
        <v>899</v>
      </c>
      <c r="B76" s="33" t="s">
        <v>213</v>
      </c>
      <c r="C76" s="72">
        <v>2.2654139399999999E-2</v>
      </c>
      <c r="D76" s="9" t="str">
        <f t="shared" si="13"/>
        <v>N/A</v>
      </c>
      <c r="E76" s="8">
        <v>2.43393069E-2</v>
      </c>
      <c r="F76" s="9" t="str">
        <f t="shared" ref="F76:F86" si="15">IF($B76="N/A","N/A",IF(E76&gt;15,"No",IF(E76&lt;-15,"No","Yes")))</f>
        <v>N/A</v>
      </c>
      <c r="G76" s="8">
        <v>2.6514082000000001E-2</v>
      </c>
      <c r="H76" s="9" t="str">
        <f t="shared" si="12"/>
        <v>N/A</v>
      </c>
      <c r="I76" s="10">
        <v>7.4390000000000001</v>
      </c>
      <c r="J76" s="10">
        <v>8.9350000000000005</v>
      </c>
      <c r="K76" s="9" t="str">
        <f t="shared" si="14"/>
        <v>Yes</v>
      </c>
    </row>
    <row r="77" spans="1:11" x14ac:dyDescent="0.25">
      <c r="A77" s="73" t="s">
        <v>900</v>
      </c>
      <c r="B77" s="33" t="s">
        <v>213</v>
      </c>
      <c r="C77" s="72">
        <v>0.70766956979999995</v>
      </c>
      <c r="D77" s="9" t="str">
        <f t="shared" si="13"/>
        <v>N/A</v>
      </c>
      <c r="E77" s="8">
        <v>0.67594279909999999</v>
      </c>
      <c r="F77" s="9" t="str">
        <f t="shared" si="15"/>
        <v>N/A</v>
      </c>
      <c r="G77" s="8">
        <v>0.60507431509999998</v>
      </c>
      <c r="H77" s="9" t="str">
        <f t="shared" si="12"/>
        <v>N/A</v>
      </c>
      <c r="I77" s="10">
        <v>-4.4800000000000004</v>
      </c>
      <c r="J77" s="10">
        <v>-10.5</v>
      </c>
      <c r="K77" s="9" t="str">
        <f t="shared" si="14"/>
        <v>Yes</v>
      </c>
    </row>
    <row r="78" spans="1:11" x14ac:dyDescent="0.25">
      <c r="A78" s="73" t="s">
        <v>901</v>
      </c>
      <c r="B78" s="33" t="s">
        <v>213</v>
      </c>
      <c r="C78" s="72">
        <v>4.9488947665999996</v>
      </c>
      <c r="D78" s="9" t="str">
        <f t="shared" si="13"/>
        <v>N/A</v>
      </c>
      <c r="E78" s="8">
        <v>5.0267650241000004</v>
      </c>
      <c r="F78" s="9" t="str">
        <f t="shared" si="15"/>
        <v>N/A</v>
      </c>
      <c r="G78" s="8">
        <v>4.9664059275000003</v>
      </c>
      <c r="H78" s="9" t="str">
        <f t="shared" si="12"/>
        <v>N/A</v>
      </c>
      <c r="I78" s="10">
        <v>1.573</v>
      </c>
      <c r="J78" s="10">
        <v>-1.2</v>
      </c>
      <c r="K78" s="9" t="str">
        <f t="shared" si="14"/>
        <v>Yes</v>
      </c>
    </row>
    <row r="79" spans="1:11" ht="25" x14ac:dyDescent="0.25">
      <c r="A79" s="73" t="s">
        <v>902</v>
      </c>
      <c r="B79" s="33" t="s">
        <v>213</v>
      </c>
      <c r="C79" s="72">
        <v>34.668538900999998</v>
      </c>
      <c r="D79" s="9" t="str">
        <f t="shared" si="13"/>
        <v>N/A</v>
      </c>
      <c r="E79" s="8">
        <v>35.022099762000003</v>
      </c>
      <c r="F79" s="9" t="str">
        <f t="shared" si="15"/>
        <v>N/A</v>
      </c>
      <c r="G79" s="8">
        <v>34.131713398999999</v>
      </c>
      <c r="H79" s="9" t="str">
        <f t="shared" si="12"/>
        <v>N/A</v>
      </c>
      <c r="I79" s="10">
        <v>1.02</v>
      </c>
      <c r="J79" s="10">
        <v>-2.54</v>
      </c>
      <c r="K79" s="9" t="str">
        <f t="shared" si="14"/>
        <v>Yes</v>
      </c>
    </row>
    <row r="80" spans="1:11" ht="25" x14ac:dyDescent="0.25">
      <c r="A80" s="73" t="s">
        <v>903</v>
      </c>
      <c r="B80" s="33" t="s">
        <v>213</v>
      </c>
      <c r="C80" s="77">
        <v>34.498632854999997</v>
      </c>
      <c r="D80" s="9" t="str">
        <f t="shared" si="13"/>
        <v>N/A</v>
      </c>
      <c r="E80" s="77">
        <v>34.672588410000003</v>
      </c>
      <c r="F80" s="9" t="str">
        <f t="shared" si="15"/>
        <v>N/A</v>
      </c>
      <c r="G80" s="77">
        <v>33.731105454999998</v>
      </c>
      <c r="H80" s="9" t="str">
        <f t="shared" si="12"/>
        <v>N/A</v>
      </c>
      <c r="I80" s="10">
        <v>0.50419999999999998</v>
      </c>
      <c r="J80" s="78">
        <v>-2.72</v>
      </c>
      <c r="K80" s="9" t="str">
        <f t="shared" si="14"/>
        <v>Yes</v>
      </c>
    </row>
    <row r="81" spans="1:11" x14ac:dyDescent="0.25">
      <c r="A81" s="73" t="s">
        <v>904</v>
      </c>
      <c r="B81" s="33" t="s">
        <v>213</v>
      </c>
      <c r="C81" s="79">
        <v>127.43636992</v>
      </c>
      <c r="D81" s="9" t="str">
        <f t="shared" ref="D81:D86" si="16">IF($B81="N/A","N/A",IF(C81&gt;15,"No",IF(C81&lt;-15,"No","Yes")))</f>
        <v>N/A</v>
      </c>
      <c r="E81" s="80">
        <v>139.42441467</v>
      </c>
      <c r="F81" s="9" t="str">
        <f t="shared" si="15"/>
        <v>N/A</v>
      </c>
      <c r="G81" s="80">
        <v>135.01817474000001</v>
      </c>
      <c r="H81" s="9" t="str">
        <f>IF($B81="N/A","N/A",IF(G81&gt;15,"No",IF(G81&lt;-15,"No","Yes")))</f>
        <v>N/A</v>
      </c>
      <c r="I81" s="10">
        <v>9.407</v>
      </c>
      <c r="J81" s="10">
        <v>-3.16</v>
      </c>
      <c r="K81" s="9" t="str">
        <f t="shared" ref="K81:K86" si="17">IF(J81="Div by 0", "N/A", IF(J81="N/A","N/A", IF(J81&gt;30, "No", IF(J81&lt;-30, "No", "Yes"))))</f>
        <v>Yes</v>
      </c>
    </row>
    <row r="82" spans="1:11" x14ac:dyDescent="0.25">
      <c r="A82" s="73" t="s">
        <v>905</v>
      </c>
      <c r="B82" s="33" t="s">
        <v>213</v>
      </c>
      <c r="C82" s="79">
        <v>98.087740385000004</v>
      </c>
      <c r="D82" s="9" t="str">
        <f t="shared" si="16"/>
        <v>N/A</v>
      </c>
      <c r="E82" s="80">
        <v>90.800899888000004</v>
      </c>
      <c r="F82" s="9" t="str">
        <f t="shared" si="15"/>
        <v>N/A</v>
      </c>
      <c r="G82" s="80">
        <v>90.284448819000005</v>
      </c>
      <c r="H82" s="9" t="str">
        <f t="shared" si="12"/>
        <v>N/A</v>
      </c>
      <c r="I82" s="10">
        <v>-7.43</v>
      </c>
      <c r="J82" s="10">
        <v>-0.56899999999999995</v>
      </c>
      <c r="K82" s="9" t="str">
        <f t="shared" si="17"/>
        <v>Yes</v>
      </c>
    </row>
    <row r="83" spans="1:11" x14ac:dyDescent="0.25">
      <c r="A83" s="73" t="s">
        <v>906</v>
      </c>
      <c r="B83" s="33" t="s">
        <v>213</v>
      </c>
      <c r="C83" s="79">
        <v>139.85302039000001</v>
      </c>
      <c r="D83" s="9" t="str">
        <f t="shared" si="16"/>
        <v>N/A</v>
      </c>
      <c r="E83" s="80">
        <v>144.14706955</v>
      </c>
      <c r="F83" s="9" t="str">
        <f t="shared" si="15"/>
        <v>N/A</v>
      </c>
      <c r="G83" s="80">
        <v>145.38764771999999</v>
      </c>
      <c r="H83" s="9" t="str">
        <f t="shared" si="12"/>
        <v>N/A</v>
      </c>
      <c r="I83" s="10">
        <v>3.07</v>
      </c>
      <c r="J83" s="10">
        <v>0.86060000000000003</v>
      </c>
      <c r="K83" s="9" t="str">
        <f t="shared" si="17"/>
        <v>Yes</v>
      </c>
    </row>
    <row r="84" spans="1:11" x14ac:dyDescent="0.25">
      <c r="A84" s="73" t="s">
        <v>907</v>
      </c>
      <c r="B84" s="33" t="s">
        <v>213</v>
      </c>
      <c r="C84" s="79">
        <v>284.14690186000001</v>
      </c>
      <c r="D84" s="9" t="str">
        <f t="shared" si="16"/>
        <v>N/A</v>
      </c>
      <c r="E84" s="80">
        <v>291.52734144999999</v>
      </c>
      <c r="F84" s="9" t="str">
        <f t="shared" si="15"/>
        <v>N/A</v>
      </c>
      <c r="G84" s="80">
        <v>305.01644693999998</v>
      </c>
      <c r="H84" s="9" t="str">
        <f t="shared" si="12"/>
        <v>N/A</v>
      </c>
      <c r="I84" s="10">
        <v>2.597</v>
      </c>
      <c r="J84" s="10">
        <v>4.6269999999999998</v>
      </c>
      <c r="K84" s="9" t="str">
        <f t="shared" si="17"/>
        <v>Yes</v>
      </c>
    </row>
    <row r="85" spans="1:11" x14ac:dyDescent="0.25">
      <c r="A85" s="73" t="s">
        <v>908</v>
      </c>
      <c r="B85" s="33" t="s">
        <v>213</v>
      </c>
      <c r="C85" s="79">
        <v>250.31477652000001</v>
      </c>
      <c r="D85" s="9" t="str">
        <f t="shared" si="16"/>
        <v>N/A</v>
      </c>
      <c r="E85" s="80">
        <v>237.95832447000001</v>
      </c>
      <c r="F85" s="9" t="str">
        <f t="shared" si="15"/>
        <v>N/A</v>
      </c>
      <c r="G85" s="80">
        <v>238.30118847</v>
      </c>
      <c r="H85" s="9" t="str">
        <f t="shared" si="12"/>
        <v>N/A</v>
      </c>
      <c r="I85" s="10">
        <v>-4.9400000000000004</v>
      </c>
      <c r="J85" s="10">
        <v>0.14410000000000001</v>
      </c>
      <c r="K85" s="9" t="str">
        <f t="shared" si="17"/>
        <v>Yes</v>
      </c>
    </row>
    <row r="86" spans="1:11" ht="25" x14ac:dyDescent="0.25">
      <c r="A86" s="73" t="s">
        <v>909</v>
      </c>
      <c r="B86" s="33" t="s">
        <v>213</v>
      </c>
      <c r="C86" s="81">
        <v>250.41482696</v>
      </c>
      <c r="D86" s="9" t="str">
        <f t="shared" si="16"/>
        <v>N/A</v>
      </c>
      <c r="E86" s="81">
        <v>238.09461113</v>
      </c>
      <c r="F86" s="9" t="str">
        <f t="shared" si="15"/>
        <v>N/A</v>
      </c>
      <c r="G86" s="81">
        <v>238.72373005</v>
      </c>
      <c r="H86" s="9" t="str">
        <f t="shared" si="12"/>
        <v>N/A</v>
      </c>
      <c r="I86" s="10">
        <v>-4.92</v>
      </c>
      <c r="J86" s="10">
        <v>0.26419999999999999</v>
      </c>
      <c r="K86" s="9" t="str">
        <f t="shared" si="17"/>
        <v>Yes</v>
      </c>
    </row>
    <row r="87" spans="1:11" x14ac:dyDescent="0.25">
      <c r="A87" s="73" t="s">
        <v>32</v>
      </c>
      <c r="B87" s="33" t="s">
        <v>266</v>
      </c>
      <c r="C87" s="72">
        <v>61.826032546999997</v>
      </c>
      <c r="D87" s="9" t="str">
        <f>IF($B87="N/A","N/A",IF(C87&gt;60,"Yes","No"))</f>
        <v>Yes</v>
      </c>
      <c r="E87" s="8">
        <v>59.238505494999998</v>
      </c>
      <c r="F87" s="9" t="str">
        <f>IF($B87="N/A","N/A",IF(E87&gt;60,"Yes","No"))</f>
        <v>No</v>
      </c>
      <c r="G87" s="8">
        <v>92.117723568000002</v>
      </c>
      <c r="H87" s="9" t="str">
        <f>IF($B87="N/A","N/A",IF(G87&gt;60,"Yes","No"))</f>
        <v>Yes</v>
      </c>
      <c r="I87" s="10">
        <v>-4.1900000000000004</v>
      </c>
      <c r="J87" s="10">
        <v>55.5</v>
      </c>
      <c r="K87" s="9" t="str">
        <f t="shared" ref="K87:K105" si="18">IF(J87="Div by 0", "N/A", IF(J87="N/A","N/A", IF(J87&gt;30, "No", IF(J87&lt;-30, "No", "Yes"))))</f>
        <v>No</v>
      </c>
    </row>
    <row r="88" spans="1:11" x14ac:dyDescent="0.25">
      <c r="A88" s="73" t="s">
        <v>39</v>
      </c>
      <c r="B88" s="33" t="s">
        <v>267</v>
      </c>
      <c r="C88" s="72">
        <v>99.999857739999996</v>
      </c>
      <c r="D88" s="9" t="str">
        <f>IF($B88="N/A","N/A",IF(C88&gt;100,"No",IF(C88&lt;85,"No","Yes")))</f>
        <v>Yes</v>
      </c>
      <c r="E88" s="8">
        <v>99.998911939999999</v>
      </c>
      <c r="F88" s="9" t="str">
        <f>IF($B88="N/A","N/A",IF(E88&gt;100,"No",IF(E88&lt;85,"No","Yes")))</f>
        <v>Yes</v>
      </c>
      <c r="G88" s="8">
        <v>99.999695760999998</v>
      </c>
      <c r="H88" s="9" t="str">
        <f>IF($B88="N/A","N/A",IF(G88&gt;100,"No",IF(G88&lt;85,"No","Yes")))</f>
        <v>Yes</v>
      </c>
      <c r="I88" s="10">
        <v>-1E-3</v>
      </c>
      <c r="J88" s="10">
        <v>8.0000000000000004E-4</v>
      </c>
      <c r="K88" s="9" t="str">
        <f t="shared" si="18"/>
        <v>Yes</v>
      </c>
    </row>
    <row r="89" spans="1:11" x14ac:dyDescent="0.25">
      <c r="A89" s="73" t="s">
        <v>910</v>
      </c>
      <c r="B89" s="33" t="s">
        <v>213</v>
      </c>
      <c r="C89" s="72">
        <v>33.684644904999999</v>
      </c>
      <c r="D89" s="9" t="str">
        <f>IF($B89="N/A","N/A",IF(C89&gt;15,"No",IF(C89&lt;-15,"No","Yes")))</f>
        <v>N/A</v>
      </c>
      <c r="E89" s="8">
        <v>34.526087914999998</v>
      </c>
      <c r="F89" s="9" t="str">
        <f>IF($B89="N/A","N/A",IF(E89&gt;15,"No",IF(E89&lt;-15,"No","Yes")))</f>
        <v>N/A</v>
      </c>
      <c r="G89" s="8">
        <v>24.26406201</v>
      </c>
      <c r="H89" s="9" t="str">
        <f>IF($B89="N/A","N/A",IF(G89&gt;15,"No",IF(G89&lt;-15,"No","Yes")))</f>
        <v>N/A</v>
      </c>
      <c r="I89" s="10">
        <v>2.4980000000000002</v>
      </c>
      <c r="J89" s="10">
        <v>-29.7</v>
      </c>
      <c r="K89" s="9" t="str">
        <f t="shared" si="18"/>
        <v>Yes</v>
      </c>
    </row>
    <row r="90" spans="1:11" x14ac:dyDescent="0.25">
      <c r="A90" s="73" t="s">
        <v>851</v>
      </c>
      <c r="B90" s="33" t="s">
        <v>268</v>
      </c>
      <c r="C90" s="72">
        <v>2.2940288924000001</v>
      </c>
      <c r="D90" s="9" t="str">
        <f>IF($B90="N/A","N/A",IF(C90&gt;25,"No",IF(C90&lt;5,"No","Yes")))</f>
        <v>No</v>
      </c>
      <c r="E90" s="8">
        <v>3.1004255205</v>
      </c>
      <c r="F90" s="9" t="str">
        <f>IF($B90="N/A","N/A",IF(E90&gt;25,"No",IF(E90&lt;5,"No","Yes")))</f>
        <v>No</v>
      </c>
      <c r="G90" s="8">
        <v>3.9616043931</v>
      </c>
      <c r="H90" s="9" t="str">
        <f>IF($B90="N/A","N/A",IF(G90&gt;25,"No",IF(G90&lt;5,"No","Yes")))</f>
        <v>No</v>
      </c>
      <c r="I90" s="10">
        <v>35.15</v>
      </c>
      <c r="J90" s="10">
        <v>27.78</v>
      </c>
      <c r="K90" s="9" t="str">
        <f t="shared" si="18"/>
        <v>Yes</v>
      </c>
    </row>
    <row r="91" spans="1:11" x14ac:dyDescent="0.25">
      <c r="A91" s="73" t="s">
        <v>852</v>
      </c>
      <c r="B91" s="33" t="s">
        <v>269</v>
      </c>
      <c r="C91" s="72">
        <v>47.461986388</v>
      </c>
      <c r="D91" s="9" t="str">
        <f>IF($B91="N/A","N/A",IF(C91&gt;70,"No",IF(C91&lt;40,"No","Yes")))</f>
        <v>Yes</v>
      </c>
      <c r="E91" s="8">
        <v>49.633383139999999</v>
      </c>
      <c r="F91" s="9" t="str">
        <f>IF($B91="N/A","N/A",IF(E91&gt;70,"No",IF(E91&lt;40,"No","Yes")))</f>
        <v>Yes</v>
      </c>
      <c r="G91" s="8">
        <v>63.973196844999997</v>
      </c>
      <c r="H91" s="9" t="str">
        <f>IF($B91="N/A","N/A",IF(G91&gt;70,"No",IF(G91&lt;40,"No","Yes")))</f>
        <v>Yes</v>
      </c>
      <c r="I91" s="10">
        <v>4.5750000000000002</v>
      </c>
      <c r="J91" s="10">
        <v>28.89</v>
      </c>
      <c r="K91" s="9" t="str">
        <f t="shared" si="18"/>
        <v>Yes</v>
      </c>
    </row>
    <row r="92" spans="1:11" x14ac:dyDescent="0.25">
      <c r="A92" s="73" t="s">
        <v>853</v>
      </c>
      <c r="B92" s="33" t="s">
        <v>270</v>
      </c>
      <c r="C92" s="72">
        <v>50.242443299999998</v>
      </c>
      <c r="D92" s="9" t="str">
        <f>IF($B92="N/A","N/A",IF(C92&gt;55,"No",IF(C92&lt;20,"No","Yes")))</f>
        <v>Yes</v>
      </c>
      <c r="E92" s="8">
        <v>47.264111571999997</v>
      </c>
      <c r="F92" s="9" t="str">
        <f>IF($B92="N/A","N/A",IF(E92&gt;55,"No",IF(E92&lt;20,"No","Yes")))</f>
        <v>Yes</v>
      </c>
      <c r="G92" s="8">
        <v>32.061940862999997</v>
      </c>
      <c r="H92" s="9" t="str">
        <f>IF($B92="N/A","N/A",IF(G92&gt;55,"No",IF(G92&lt;20,"No","Yes")))</f>
        <v>Yes</v>
      </c>
      <c r="I92" s="10">
        <v>-5.93</v>
      </c>
      <c r="J92" s="10">
        <v>-32.200000000000003</v>
      </c>
      <c r="K92" s="9" t="str">
        <f t="shared" si="18"/>
        <v>No</v>
      </c>
    </row>
    <row r="93" spans="1:11" x14ac:dyDescent="0.25">
      <c r="A93" s="73" t="s">
        <v>163</v>
      </c>
      <c r="B93" s="33" t="s">
        <v>246</v>
      </c>
      <c r="C93" s="72">
        <v>93.926675739000004</v>
      </c>
      <c r="D93" s="9" t="str">
        <f>IF($B93="N/A","N/A",IF(C93&gt;95,"Yes","No"))</f>
        <v>No</v>
      </c>
      <c r="E93" s="8">
        <v>95.285019032999998</v>
      </c>
      <c r="F93" s="9" t="str">
        <f>IF($B93="N/A","N/A",IF(E93&gt;95,"Yes","No"))</f>
        <v>Yes</v>
      </c>
      <c r="G93" s="8">
        <v>95.502574945000006</v>
      </c>
      <c r="H93" s="9" t="str">
        <f>IF($B93="N/A","N/A",IF(G93&gt;95,"Yes","No"))</f>
        <v>Yes</v>
      </c>
      <c r="I93" s="10">
        <v>1.446</v>
      </c>
      <c r="J93" s="10">
        <v>0.2283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99.927232966000005</v>
      </c>
      <c r="D97" s="9" t="str">
        <f>IF($B97="N/A","N/A",IF(C97&gt;15,"No",IF(C97&lt;-15,"No","Yes")))</f>
        <v>N/A</v>
      </c>
      <c r="E97" s="8">
        <v>99.930872027000007</v>
      </c>
      <c r="F97" s="9" t="str">
        <f>IF($B97="N/A","N/A",IF(E97&gt;15,"No",IF(E97&lt;-15,"No","Yes")))</f>
        <v>N/A</v>
      </c>
      <c r="G97" s="8">
        <v>99.937963522000004</v>
      </c>
      <c r="H97" s="9" t="str">
        <f>IF($B97="N/A","N/A",IF(G97&gt;15,"No",IF(G97&lt;-15,"No","Yes")))</f>
        <v>N/A</v>
      </c>
      <c r="I97" s="10">
        <v>3.5999999999999999E-3</v>
      </c>
      <c r="J97" s="10">
        <v>7.1000000000000004E-3</v>
      </c>
      <c r="K97" s="9" t="str">
        <f t="shared" si="18"/>
        <v>Yes</v>
      </c>
    </row>
    <row r="98" spans="1:11" x14ac:dyDescent="0.25">
      <c r="A98" s="73" t="s">
        <v>43</v>
      </c>
      <c r="B98" s="33" t="s">
        <v>223</v>
      </c>
      <c r="C98" s="72">
        <v>98.849541966999993</v>
      </c>
      <c r="D98" s="9" t="str">
        <f>IF($B98="N/A","N/A",IF(C98&gt;100,"No",IF(C98&lt;98,"No","Yes")))</f>
        <v>Yes</v>
      </c>
      <c r="E98" s="8">
        <v>99.433323072999997</v>
      </c>
      <c r="F98" s="9" t="str">
        <f>IF($B98="N/A","N/A",IF(E98&gt;100,"No",IF(E98&lt;98,"No","Yes")))</f>
        <v>Yes</v>
      </c>
      <c r="G98" s="8">
        <v>99.418647661999998</v>
      </c>
      <c r="H98" s="9" t="str">
        <f>IF($B98="N/A","N/A",IF(G98&gt;100,"No",IF(G98&lt;98,"No","Yes")))</f>
        <v>Yes</v>
      </c>
      <c r="I98" s="10">
        <v>0.59060000000000001</v>
      </c>
      <c r="J98" s="10">
        <v>-1.4999999999999999E-2</v>
      </c>
      <c r="K98" s="9" t="str">
        <f t="shared" si="18"/>
        <v>Yes</v>
      </c>
    </row>
    <row r="99" spans="1:11" x14ac:dyDescent="0.25">
      <c r="A99" s="73" t="s">
        <v>44</v>
      </c>
      <c r="B99" s="33" t="s">
        <v>213</v>
      </c>
      <c r="C99" s="72">
        <v>47.846454975999997</v>
      </c>
      <c r="D99" s="9" t="str">
        <f>IF($B99="N/A","N/A",IF(C99&gt;15,"No",IF(C99&lt;-15,"No","Yes")))</f>
        <v>N/A</v>
      </c>
      <c r="E99" s="8">
        <v>47.751839490000002</v>
      </c>
      <c r="F99" s="9" t="str">
        <f>IF($B99="N/A","N/A",IF(E99&gt;15,"No",IF(E99&lt;-15,"No","Yes")))</f>
        <v>N/A</v>
      </c>
      <c r="G99" s="8">
        <v>48.869189646000002</v>
      </c>
      <c r="H99" s="9" t="str">
        <f>IF($B99="N/A","N/A",IF(G99&gt;15,"No",IF(G99&lt;-15,"No","Yes")))</f>
        <v>N/A</v>
      </c>
      <c r="I99" s="10">
        <v>-0.19800000000000001</v>
      </c>
      <c r="J99" s="10">
        <v>2.34</v>
      </c>
      <c r="K99" s="9" t="str">
        <f t="shared" si="18"/>
        <v>Yes</v>
      </c>
    </row>
    <row r="100" spans="1:11" x14ac:dyDescent="0.25">
      <c r="A100" s="73" t="s">
        <v>45</v>
      </c>
      <c r="B100" s="33" t="s">
        <v>213</v>
      </c>
      <c r="C100" s="72">
        <v>52.153313111000003</v>
      </c>
      <c r="D100" s="9" t="str">
        <f>IF($B100="N/A","N/A",IF(C100&gt;15,"No",IF(C100&lt;-15,"No","Yes")))</f>
        <v>N/A</v>
      </c>
      <c r="E100" s="8">
        <v>52.245632000999997</v>
      </c>
      <c r="F100" s="9" t="str">
        <f>IF($B100="N/A","N/A",IF(E100&gt;15,"No",IF(E100&lt;-15,"No","Yes")))</f>
        <v>N/A</v>
      </c>
      <c r="G100" s="8">
        <v>51.127394668000001</v>
      </c>
      <c r="H100" s="9" t="str">
        <f>IF($B100="N/A","N/A",IF(G100&gt;15,"No",IF(G100&lt;-15,"No","Yes")))</f>
        <v>N/A</v>
      </c>
      <c r="I100" s="10">
        <v>0.17699999999999999</v>
      </c>
      <c r="J100" s="10">
        <v>-2.14</v>
      </c>
      <c r="K100" s="9" t="str">
        <f t="shared" si="18"/>
        <v>Yes</v>
      </c>
    </row>
    <row r="101" spans="1:11" x14ac:dyDescent="0.25">
      <c r="A101" s="73" t="s">
        <v>355</v>
      </c>
      <c r="B101" s="33" t="s">
        <v>213</v>
      </c>
      <c r="C101" s="72">
        <v>99.999768087000007</v>
      </c>
      <c r="D101" s="9" t="str">
        <f>IF($B101="N/A","N/A",IF(C101&gt;15,"No",IF(C101&lt;-15,"No","Yes")))</f>
        <v>N/A</v>
      </c>
      <c r="E101" s="8">
        <v>99.997471490999999</v>
      </c>
      <c r="F101" s="9" t="str">
        <f>IF($B101="N/A","N/A",IF(E101&gt;15,"No",IF(E101&lt;-15,"No","Yes")))</f>
        <v>N/A</v>
      </c>
      <c r="G101" s="8">
        <v>99.996584315000007</v>
      </c>
      <c r="H101" s="9" t="str">
        <f>IF($B101="N/A","N/A",IF(G101&gt;15,"No",IF(G101&lt;-15,"No","Yes")))</f>
        <v>N/A</v>
      </c>
      <c r="I101" s="10">
        <v>-2E-3</v>
      </c>
      <c r="J101" s="10">
        <v>-1E-3</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2.3191309999999999E-4</v>
      </c>
      <c r="D103" s="9" t="str">
        <f>IF($B103="N/A","N/A",IF(C103&gt;15,"No",IF(C103&lt;-15,"No","Yes")))</f>
        <v>N/A</v>
      </c>
      <c r="E103" s="8">
        <v>2.5285088999999999E-3</v>
      </c>
      <c r="F103" s="9" t="str">
        <f>IF($B103="N/A","N/A",IF(E103&gt;15,"No",IF(E103&lt;-15,"No","Yes")))</f>
        <v>N/A</v>
      </c>
      <c r="G103" s="8">
        <v>3.4156849999999999E-3</v>
      </c>
      <c r="H103" s="9" t="str">
        <f>IF($B103="N/A","N/A",IF(G103&gt;15,"No",IF(G103&lt;-15,"No","Yes")))</f>
        <v>N/A</v>
      </c>
      <c r="I103" s="10">
        <v>990.3</v>
      </c>
      <c r="J103" s="10">
        <v>35.090000000000003</v>
      </c>
      <c r="K103" s="9" t="str">
        <f t="shared" si="18"/>
        <v>No</v>
      </c>
    </row>
    <row r="104" spans="1:11" x14ac:dyDescent="0.25">
      <c r="A104" s="73" t="s">
        <v>33</v>
      </c>
      <c r="B104" s="33" t="s">
        <v>223</v>
      </c>
      <c r="C104" s="72">
        <v>100</v>
      </c>
      <c r="D104" s="9" t="str">
        <f>IF($B104="N/A","N/A",IF(C104&gt;100,"No",IF(C104&lt;98,"No","Yes")))</f>
        <v>Yes</v>
      </c>
      <c r="E104" s="8">
        <v>99.999939827999995</v>
      </c>
      <c r="F104" s="9" t="str">
        <f>IF($B104="N/A","N/A",IF(E104&gt;100,"No",IF(E104&lt;98,"No","Yes")))</f>
        <v>Yes</v>
      </c>
      <c r="G104" s="8">
        <v>100</v>
      </c>
      <c r="H104" s="9" t="str">
        <f>IF($B104="N/A","N/A",IF(G104&gt;100,"No",IF(G104&lt;98,"No","Yes")))</f>
        <v>Yes</v>
      </c>
      <c r="I104" s="10">
        <v>0</v>
      </c>
      <c r="J104" s="10">
        <v>1E-4</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99.947304445</v>
      </c>
      <c r="D106" s="9" t="str">
        <f>IF($B106="N/A","N/A",IF(C106&gt;15,"No",IF(C106&lt;-15,"No","Yes")))</f>
        <v>N/A</v>
      </c>
      <c r="E106" s="8">
        <v>99.937294139000002</v>
      </c>
      <c r="F106" s="9" t="str">
        <f>IF($B106="N/A","N/A",IF(E106&gt;15,"No",IF(E106&lt;-15,"No","Yes")))</f>
        <v>N/A</v>
      </c>
      <c r="G106" s="8">
        <v>99.957047183</v>
      </c>
      <c r="H106" s="9" t="str">
        <f>IF($B106="N/A","N/A",IF(G106&gt;15,"No",IF(G106&lt;-15,"No","Yes")))</f>
        <v>N/A</v>
      </c>
      <c r="I106" s="10">
        <v>-0.01</v>
      </c>
      <c r="J106" s="10">
        <v>1.9800000000000002E-2</v>
      </c>
      <c r="K106" s="9" t="str">
        <f>IF(J106="Div by 0", "N/A", IF(J106="N/A","N/A", IF(J106&gt;30, "No", IF(J106&lt;-30, "No", "Yes"))))</f>
        <v>Yes</v>
      </c>
    </row>
    <row r="107" spans="1:11" x14ac:dyDescent="0.25">
      <c r="A107" s="73" t="s">
        <v>913</v>
      </c>
      <c r="B107" s="33" t="s">
        <v>213</v>
      </c>
      <c r="C107" s="82">
        <v>63.1911895</v>
      </c>
      <c r="D107" s="9" t="str">
        <f t="shared" ref="D107:D130" si="19">IF($B107="N/A","N/A",IF(C107&gt;15,"No",IF(C107&lt;-15,"No","Yes")))</f>
        <v>N/A</v>
      </c>
      <c r="E107" s="9">
        <v>62.900243338000003</v>
      </c>
      <c r="F107" s="9" t="str">
        <f t="shared" ref="F107:F130" si="20">IF($B107="N/A","N/A",IF(E107&gt;15,"No",IF(E107&lt;-15,"No","Yes")))</f>
        <v>N/A</v>
      </c>
      <c r="G107" s="8">
        <v>63.940039552000002</v>
      </c>
      <c r="H107" s="9" t="str">
        <f t="shared" ref="H107:H130" si="21">IF($B107="N/A","N/A",IF(G107&gt;15,"No",IF(G107&lt;-15,"No","Yes")))</f>
        <v>N/A</v>
      </c>
      <c r="I107" s="10">
        <v>-0.46</v>
      </c>
      <c r="J107" s="10">
        <v>1.653</v>
      </c>
      <c r="K107" s="9" t="str">
        <f t="shared" ref="K107:K130" si="22">IF(J107="Div by 0", "N/A", IF(J107="N/A","N/A", IF(J107&gt;30, "No", IF(J107&lt;-30, "No", "Yes"))))</f>
        <v>Yes</v>
      </c>
    </row>
    <row r="108" spans="1:11" x14ac:dyDescent="0.25">
      <c r="A108" s="73" t="s">
        <v>914</v>
      </c>
      <c r="B108" s="33" t="s">
        <v>213</v>
      </c>
      <c r="C108" s="82">
        <v>2.1466158473000001</v>
      </c>
      <c r="D108" s="33" t="s">
        <v>213</v>
      </c>
      <c r="E108" s="9">
        <v>2.0797650284999998</v>
      </c>
      <c r="F108" s="33" t="s">
        <v>213</v>
      </c>
      <c r="G108" s="8">
        <v>1.9342231557</v>
      </c>
      <c r="H108" s="33" t="s">
        <v>213</v>
      </c>
      <c r="I108" s="10">
        <v>-3.11</v>
      </c>
      <c r="J108" s="10">
        <v>-7</v>
      </c>
      <c r="K108" s="9" t="str">
        <f t="shared" si="22"/>
        <v>Yes</v>
      </c>
    </row>
    <row r="109" spans="1:11" x14ac:dyDescent="0.25">
      <c r="A109" s="73" t="s">
        <v>915</v>
      </c>
      <c r="B109" s="33" t="s">
        <v>213</v>
      </c>
      <c r="C109" s="82">
        <v>0.19149827180000001</v>
      </c>
      <c r="D109" s="9" t="str">
        <f t="shared" si="19"/>
        <v>N/A</v>
      </c>
      <c r="E109" s="9">
        <v>0.15747997</v>
      </c>
      <c r="F109" s="9" t="str">
        <f t="shared" si="20"/>
        <v>N/A</v>
      </c>
      <c r="G109" s="8">
        <v>0.1404776606</v>
      </c>
      <c r="H109" s="9" t="str">
        <f t="shared" si="21"/>
        <v>N/A</v>
      </c>
      <c r="I109" s="10">
        <v>-17.8</v>
      </c>
      <c r="J109" s="10">
        <v>-10.8</v>
      </c>
      <c r="K109" s="9" t="str">
        <f t="shared" si="22"/>
        <v>Yes</v>
      </c>
    </row>
    <row r="110" spans="1:11" x14ac:dyDescent="0.25">
      <c r="A110" s="73" t="s">
        <v>916</v>
      </c>
      <c r="B110" s="33" t="s">
        <v>213</v>
      </c>
      <c r="C110" s="82">
        <v>0.15027427300000001</v>
      </c>
      <c r="D110" s="9" t="str">
        <f t="shared" si="19"/>
        <v>N/A</v>
      </c>
      <c r="E110" s="9">
        <v>0.1349476308</v>
      </c>
      <c r="F110" s="9" t="str">
        <f t="shared" si="20"/>
        <v>N/A</v>
      </c>
      <c r="G110" s="8">
        <v>0.13353598159999999</v>
      </c>
      <c r="H110" s="9" t="str">
        <f t="shared" si="21"/>
        <v>N/A</v>
      </c>
      <c r="I110" s="10">
        <v>-10.199999999999999</v>
      </c>
      <c r="J110" s="10">
        <v>-1.05</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5.7424975900000001E-2</v>
      </c>
      <c r="D112" s="9" t="str">
        <f t="shared" si="19"/>
        <v>N/A</v>
      </c>
      <c r="E112" s="9">
        <v>5.5057757300000003E-2</v>
      </c>
      <c r="F112" s="9" t="str">
        <f t="shared" si="20"/>
        <v>N/A</v>
      </c>
      <c r="G112" s="8">
        <v>5.2662812400000002E-2</v>
      </c>
      <c r="H112" s="9" t="str">
        <f t="shared" si="21"/>
        <v>N/A</v>
      </c>
      <c r="I112" s="10">
        <v>-4.12</v>
      </c>
      <c r="J112" s="10">
        <v>-4.3499999999999996</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1.7644089299999999E-2</v>
      </c>
      <c r="D114" s="9" t="str">
        <f t="shared" si="19"/>
        <v>N/A</v>
      </c>
      <c r="E114" s="9">
        <v>1.1909559599999999E-2</v>
      </c>
      <c r="F114" s="9" t="str">
        <f t="shared" si="20"/>
        <v>N/A</v>
      </c>
      <c r="G114" s="8">
        <v>8.6379539000000002E-3</v>
      </c>
      <c r="H114" s="9" t="str">
        <f t="shared" si="21"/>
        <v>N/A</v>
      </c>
      <c r="I114" s="10">
        <v>-32.5</v>
      </c>
      <c r="J114" s="10">
        <v>-27.5</v>
      </c>
      <c r="K114" s="9" t="str">
        <f t="shared" si="22"/>
        <v>Yes</v>
      </c>
    </row>
    <row r="115" spans="1:11" x14ac:dyDescent="0.25">
      <c r="A115" s="73" t="s">
        <v>921</v>
      </c>
      <c r="B115" s="33" t="s">
        <v>213</v>
      </c>
      <c r="C115" s="82">
        <v>0.17698546379999999</v>
      </c>
      <c r="D115" s="9" t="str">
        <f t="shared" si="19"/>
        <v>N/A</v>
      </c>
      <c r="E115" s="9">
        <v>0.16311989939999999</v>
      </c>
      <c r="F115" s="9" t="str">
        <f t="shared" si="20"/>
        <v>N/A</v>
      </c>
      <c r="G115" s="8">
        <v>0.1543610185</v>
      </c>
      <c r="H115" s="9" t="str">
        <f t="shared" si="21"/>
        <v>N/A</v>
      </c>
      <c r="I115" s="10">
        <v>-7.83</v>
      </c>
      <c r="J115" s="10">
        <v>-5.37</v>
      </c>
      <c r="K115" s="9" t="str">
        <f t="shared" si="22"/>
        <v>Yes</v>
      </c>
    </row>
    <row r="116" spans="1:11" x14ac:dyDescent="0.25">
      <c r="A116" s="73" t="s">
        <v>922</v>
      </c>
      <c r="B116" s="33" t="s">
        <v>213</v>
      </c>
      <c r="C116" s="82">
        <v>0.59720341180000003</v>
      </c>
      <c r="D116" s="9" t="str">
        <f t="shared" si="19"/>
        <v>N/A</v>
      </c>
      <c r="E116" s="9">
        <v>0.67835208930000002</v>
      </c>
      <c r="F116" s="9" t="str">
        <f t="shared" si="20"/>
        <v>N/A</v>
      </c>
      <c r="G116" s="8">
        <v>0.5912170538</v>
      </c>
      <c r="H116" s="9" t="str">
        <f t="shared" si="21"/>
        <v>N/A</v>
      </c>
      <c r="I116" s="10">
        <v>13.59</v>
      </c>
      <c r="J116" s="10">
        <v>-12.8</v>
      </c>
      <c r="K116" s="9" t="str">
        <f t="shared" si="22"/>
        <v>Yes</v>
      </c>
    </row>
    <row r="117" spans="1:11" x14ac:dyDescent="0.25">
      <c r="A117" s="73" t="s">
        <v>923</v>
      </c>
      <c r="B117" s="33" t="s">
        <v>213</v>
      </c>
      <c r="C117" s="82">
        <v>9.3666153000000005E-3</v>
      </c>
      <c r="D117" s="9" t="str">
        <f t="shared" si="19"/>
        <v>N/A</v>
      </c>
      <c r="E117" s="9">
        <v>1.2484503900000001E-2</v>
      </c>
      <c r="F117" s="9" t="str">
        <f t="shared" si="20"/>
        <v>N/A</v>
      </c>
      <c r="G117" s="8">
        <v>2.1503546799999999E-2</v>
      </c>
      <c r="H117" s="9" t="str">
        <f t="shared" si="21"/>
        <v>N/A</v>
      </c>
      <c r="I117" s="10">
        <v>33.29</v>
      </c>
      <c r="J117" s="10">
        <v>72.239999999999995</v>
      </c>
      <c r="K117" s="9" t="str">
        <f t="shared" si="22"/>
        <v>No</v>
      </c>
    </row>
    <row r="118" spans="1:11" x14ac:dyDescent="0.25">
      <c r="A118" s="73" t="s">
        <v>924</v>
      </c>
      <c r="B118" s="33" t="s">
        <v>213</v>
      </c>
      <c r="C118" s="82">
        <v>0.94621874640000003</v>
      </c>
      <c r="D118" s="9" t="str">
        <f t="shared" si="19"/>
        <v>N/A</v>
      </c>
      <c r="E118" s="9">
        <v>0.86641361819999996</v>
      </c>
      <c r="F118" s="9" t="str">
        <f t="shared" si="20"/>
        <v>N/A</v>
      </c>
      <c r="G118" s="8">
        <v>0.83182712820000004</v>
      </c>
      <c r="H118" s="9" t="str">
        <f t="shared" si="21"/>
        <v>N/A</v>
      </c>
      <c r="I118" s="10">
        <v>-8.43</v>
      </c>
      <c r="J118" s="10">
        <v>-3.99</v>
      </c>
      <c r="K118" s="9" t="str">
        <f t="shared" si="22"/>
        <v>Yes</v>
      </c>
    </row>
    <row r="119" spans="1:11" x14ac:dyDescent="0.25">
      <c r="A119" s="73" t="s">
        <v>925</v>
      </c>
      <c r="B119" s="33" t="s">
        <v>213</v>
      </c>
      <c r="C119" s="82">
        <v>34.662194651999997</v>
      </c>
      <c r="D119" s="9" t="str">
        <f t="shared" si="19"/>
        <v>N/A</v>
      </c>
      <c r="E119" s="9">
        <v>35.019991632999997</v>
      </c>
      <c r="F119" s="9" t="str">
        <f t="shared" si="20"/>
        <v>N/A</v>
      </c>
      <c r="G119" s="8">
        <v>34.125737291999997</v>
      </c>
      <c r="H119" s="9" t="str">
        <f t="shared" si="21"/>
        <v>N/A</v>
      </c>
      <c r="I119" s="10">
        <v>1.032</v>
      </c>
      <c r="J119" s="10">
        <v>-2.5499999999999998</v>
      </c>
      <c r="K119" s="9" t="str">
        <f t="shared" si="22"/>
        <v>Yes</v>
      </c>
    </row>
    <row r="120" spans="1:11" x14ac:dyDescent="0.25">
      <c r="A120" s="73" t="s">
        <v>926</v>
      </c>
      <c r="B120" s="33" t="s">
        <v>213</v>
      </c>
      <c r="C120" s="82">
        <v>25.090793543</v>
      </c>
      <c r="D120" s="9" t="str">
        <f t="shared" si="19"/>
        <v>N/A</v>
      </c>
      <c r="E120" s="9">
        <v>25.415739455000001</v>
      </c>
      <c r="F120" s="9" t="str">
        <f t="shared" si="20"/>
        <v>N/A</v>
      </c>
      <c r="G120" s="8">
        <v>20.603190144999999</v>
      </c>
      <c r="H120" s="9" t="str">
        <f t="shared" si="21"/>
        <v>N/A</v>
      </c>
      <c r="I120" s="10">
        <v>1.2949999999999999</v>
      </c>
      <c r="J120" s="10">
        <v>-18.899999999999999</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3.2674240000000001E-4</v>
      </c>
      <c r="D123" s="9" t="str">
        <f t="shared" si="19"/>
        <v>N/A</v>
      </c>
      <c r="E123" s="9">
        <v>5.694686E-3</v>
      </c>
      <c r="F123" s="9" t="str">
        <f t="shared" si="20"/>
        <v>N/A</v>
      </c>
      <c r="G123" s="8">
        <v>5.4517493292000001</v>
      </c>
      <c r="H123" s="9" t="str">
        <f t="shared" si="21"/>
        <v>N/A</v>
      </c>
      <c r="I123" s="10">
        <v>1643</v>
      </c>
      <c r="J123" s="10">
        <v>95634</v>
      </c>
      <c r="K123" s="9" t="str">
        <f t="shared" si="22"/>
        <v>No</v>
      </c>
    </row>
    <row r="124" spans="1:11" x14ac:dyDescent="0.25">
      <c r="A124" s="73" t="s">
        <v>930</v>
      </c>
      <c r="B124" s="33" t="s">
        <v>213</v>
      </c>
      <c r="C124" s="82">
        <v>0</v>
      </c>
      <c r="D124" s="9" t="str">
        <f t="shared" si="19"/>
        <v>N/A</v>
      </c>
      <c r="E124" s="9">
        <v>8.2134890000000005E-4</v>
      </c>
      <c r="F124" s="9" t="str">
        <f t="shared" si="20"/>
        <v>N/A</v>
      </c>
      <c r="G124" s="8">
        <v>0</v>
      </c>
      <c r="H124" s="9" t="str">
        <f t="shared" si="21"/>
        <v>N/A</v>
      </c>
      <c r="I124" s="10" t="s">
        <v>1746</v>
      </c>
      <c r="J124" s="10">
        <v>-100</v>
      </c>
      <c r="K124" s="9" t="str">
        <f t="shared" si="22"/>
        <v>No</v>
      </c>
    </row>
    <row r="125" spans="1:11" x14ac:dyDescent="0.25">
      <c r="A125" s="73" t="s">
        <v>931</v>
      </c>
      <c r="B125" s="33" t="s">
        <v>213</v>
      </c>
      <c r="C125" s="82">
        <v>7.6358336205999997</v>
      </c>
      <c r="D125" s="9" t="str">
        <f t="shared" si="19"/>
        <v>N/A</v>
      </c>
      <c r="E125" s="9">
        <v>7.6141236973000002</v>
      </c>
      <c r="F125" s="9" t="str">
        <f t="shared" si="20"/>
        <v>N/A</v>
      </c>
      <c r="G125" s="8">
        <v>7.4907761789</v>
      </c>
      <c r="H125" s="9" t="str">
        <f t="shared" si="21"/>
        <v>N/A</v>
      </c>
      <c r="I125" s="10">
        <v>-0.28399999999999997</v>
      </c>
      <c r="J125" s="10">
        <v>-1.62</v>
      </c>
      <c r="K125" s="9" t="str">
        <f t="shared" si="22"/>
        <v>Yes</v>
      </c>
    </row>
    <row r="126" spans="1:11" x14ac:dyDescent="0.25">
      <c r="A126" s="73" t="s">
        <v>932</v>
      </c>
      <c r="B126" s="33" t="s">
        <v>213</v>
      </c>
      <c r="C126" s="82">
        <v>0</v>
      </c>
      <c r="D126" s="9" t="str">
        <f t="shared" si="19"/>
        <v>N/A</v>
      </c>
      <c r="E126" s="9">
        <v>2.7378299999999998E-5</v>
      </c>
      <c r="F126" s="9" t="str">
        <f t="shared" si="20"/>
        <v>N/A</v>
      </c>
      <c r="G126" s="8">
        <v>0</v>
      </c>
      <c r="H126" s="9" t="str">
        <f t="shared" si="21"/>
        <v>N/A</v>
      </c>
      <c r="I126" s="10" t="s">
        <v>1746</v>
      </c>
      <c r="J126" s="10">
        <v>-100</v>
      </c>
      <c r="K126" s="9" t="str">
        <f t="shared" si="22"/>
        <v>No</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1.9352407465000001</v>
      </c>
      <c r="D130" s="9" t="str">
        <f t="shared" si="19"/>
        <v>N/A</v>
      </c>
      <c r="E130" s="9">
        <v>1.9835850677</v>
      </c>
      <c r="F130" s="9" t="str">
        <f t="shared" si="20"/>
        <v>N/A</v>
      </c>
      <c r="G130" s="8">
        <v>0.58002163920000005</v>
      </c>
      <c r="H130" s="9" t="str">
        <f t="shared" si="21"/>
        <v>N/A</v>
      </c>
      <c r="I130" s="10">
        <v>2.4980000000000002</v>
      </c>
      <c r="J130" s="10">
        <v>-70.8</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346392</v>
      </c>
      <c r="D6" s="9" t="str">
        <f>IF($B6="N/A","N/A",IF(C6&gt;15,"No",IF(C6&lt;-15,"No","Yes")))</f>
        <v>N/A</v>
      </c>
      <c r="E6" s="34">
        <v>325267</v>
      </c>
      <c r="F6" s="9" t="str">
        <f>IF($B6="N/A","N/A",IF(E6&gt;15,"No",IF(E6&lt;-15,"No","Yes")))</f>
        <v>N/A</v>
      </c>
      <c r="G6" s="34">
        <v>329275</v>
      </c>
      <c r="H6" s="9" t="str">
        <f>IF($B6="N/A","N/A",IF(G6&gt;15,"No",IF(G6&lt;-15,"No","Yes")))</f>
        <v>N/A</v>
      </c>
      <c r="I6" s="10">
        <v>-6.1</v>
      </c>
      <c r="J6" s="10">
        <v>1.232</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34.823777685000003</v>
      </c>
      <c r="D9" s="9" t="str">
        <f t="shared" ref="D9:D17" si="1">IF($B9="N/A","N/A",IF(C9&gt;15,"No",IF(C9&lt;-15,"No","Yes")))</f>
        <v>N/A</v>
      </c>
      <c r="E9" s="35">
        <v>37.525122437999997</v>
      </c>
      <c r="F9" s="9" t="str">
        <f>IF($B9="N/A","N/A",IF(E9&gt;15,"No",IF(E9&lt;-15,"No","Yes")))</f>
        <v>N/A</v>
      </c>
      <c r="G9" s="35">
        <v>39.221559487</v>
      </c>
      <c r="H9" s="9" t="str">
        <f>IF($B9="N/A","N/A",IF(G9&gt;15,"No",IF(G9&lt;-15,"No","Yes")))</f>
        <v>N/A</v>
      </c>
      <c r="I9" s="10">
        <v>7.7569999999999997</v>
      </c>
      <c r="J9" s="10">
        <v>4.5209999999999999</v>
      </c>
      <c r="K9" s="9" t="str">
        <f t="shared" si="0"/>
        <v>Yes</v>
      </c>
    </row>
    <row r="10" spans="1:11" x14ac:dyDescent="0.25">
      <c r="A10" s="73" t="s">
        <v>16</v>
      </c>
      <c r="B10" s="33" t="s">
        <v>213</v>
      </c>
      <c r="C10" s="72">
        <v>4.8384489248999998</v>
      </c>
      <c r="D10" s="9" t="str">
        <f t="shared" si="1"/>
        <v>N/A</v>
      </c>
      <c r="E10" s="8">
        <v>5.1090335016999999</v>
      </c>
      <c r="F10" s="9" t="str">
        <f>IF($B10="N/A","N/A",IF(E10&gt;15,"No",IF(E10&lt;-15,"No","Yes")))</f>
        <v>N/A</v>
      </c>
      <c r="G10" s="8">
        <v>4.9335661680999996</v>
      </c>
      <c r="H10" s="9" t="str">
        <f>IF($B10="N/A","N/A",IF(G10&gt;15,"No",IF(G10&lt;-15,"No","Yes")))</f>
        <v>N/A</v>
      </c>
      <c r="I10" s="10">
        <v>5.5919999999999996</v>
      </c>
      <c r="J10" s="10">
        <v>-3.43</v>
      </c>
      <c r="K10" s="9" t="str">
        <f t="shared" si="0"/>
        <v>Yes</v>
      </c>
    </row>
    <row r="11" spans="1:11" x14ac:dyDescent="0.25">
      <c r="A11" s="73" t="s">
        <v>36</v>
      </c>
      <c r="B11" s="33" t="s">
        <v>213</v>
      </c>
      <c r="C11" s="72">
        <v>0</v>
      </c>
      <c r="D11" s="9" t="str">
        <f t="shared" si="1"/>
        <v>N/A</v>
      </c>
      <c r="E11" s="8">
        <v>0</v>
      </c>
      <c r="F11" s="9" t="str">
        <f>IF($B11="N/A","N/A",IF(E11&gt;15,"No",IF(E11&lt;-15,"No","Yes")))</f>
        <v>N/A</v>
      </c>
      <c r="G11" s="8">
        <v>0</v>
      </c>
      <c r="H11" s="9" t="str">
        <f>IF($B11="N/A","N/A",IF(G11&gt;15,"No",IF(G11&lt;-15,"No","Yes")))</f>
        <v>N/A</v>
      </c>
      <c r="I11" s="10" t="s">
        <v>1746</v>
      </c>
      <c r="J11" s="10" t="s">
        <v>1746</v>
      </c>
      <c r="K11" s="9" t="str">
        <f t="shared" si="0"/>
        <v>N/A</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4.8492143173000004</v>
      </c>
      <c r="D13" s="9" t="str">
        <f t="shared" si="1"/>
        <v>N/A</v>
      </c>
      <c r="E13" s="8">
        <v>5.1230512643999999</v>
      </c>
      <c r="F13" s="9" t="str">
        <f>IF($B13="N/A","N/A",IF(E13&gt;15,"No",IF(E13&lt;-15,"No","Yes")))</f>
        <v>N/A</v>
      </c>
      <c r="G13" s="8">
        <v>4.9473440573999996</v>
      </c>
      <c r="H13" s="9" t="str">
        <f>IF($B13="N/A","N/A",IF(G13&gt;15,"No",IF(G13&lt;-15,"No","Yes")))</f>
        <v>N/A</v>
      </c>
      <c r="I13" s="10">
        <v>5.6470000000000002</v>
      </c>
      <c r="J13" s="10">
        <v>-3.43</v>
      </c>
      <c r="K13" s="9" t="str">
        <f t="shared" si="0"/>
        <v>Yes</v>
      </c>
    </row>
    <row r="14" spans="1:11" x14ac:dyDescent="0.25">
      <c r="A14" s="73" t="s">
        <v>676</v>
      </c>
      <c r="B14" s="33" t="s">
        <v>213</v>
      </c>
      <c r="C14" s="72">
        <v>39.261588027000002</v>
      </c>
      <c r="D14" s="9" t="str">
        <f t="shared" si="1"/>
        <v>N/A</v>
      </c>
      <c r="E14" s="8">
        <v>33.119252797999998</v>
      </c>
      <c r="F14" s="9" t="str">
        <f t="shared" ref="F14:F33" si="2">IF($B14="N/A","N/A",IF(E14&gt;15,"No",IF(E14&lt;-15,"No","Yes")))</f>
        <v>N/A</v>
      </c>
      <c r="G14" s="8">
        <v>33.814288968</v>
      </c>
      <c r="H14" s="9" t="str">
        <f t="shared" ref="H14:H33" si="3">IF($B14="N/A","N/A",IF(G14&gt;15,"No",IF(G14&lt;-15,"No","Yes")))</f>
        <v>N/A</v>
      </c>
      <c r="I14" s="10">
        <v>-15.6</v>
      </c>
      <c r="J14" s="10">
        <v>2.0990000000000002</v>
      </c>
      <c r="K14" s="9" t="str">
        <f t="shared" ref="K14:K30" si="4">IF(J14="Div by 0", "N/A", IF(J14="N/A","N/A", IF(J14&gt;30, "No", IF(J14&lt;-30, "No", "Yes"))))</f>
        <v>Yes</v>
      </c>
    </row>
    <row r="15" spans="1:11" x14ac:dyDescent="0.25">
      <c r="A15" s="73" t="s">
        <v>677</v>
      </c>
      <c r="B15" s="33" t="s">
        <v>213</v>
      </c>
      <c r="C15" s="72">
        <v>3.2916464582999998</v>
      </c>
      <c r="D15" s="9" t="str">
        <f t="shared" si="1"/>
        <v>N/A</v>
      </c>
      <c r="E15" s="8">
        <v>3.1743152549000002</v>
      </c>
      <c r="F15" s="9" t="str">
        <f t="shared" si="2"/>
        <v>N/A</v>
      </c>
      <c r="G15" s="8">
        <v>3.0163237415999999</v>
      </c>
      <c r="H15" s="9" t="str">
        <f t="shared" si="3"/>
        <v>N/A</v>
      </c>
      <c r="I15" s="10">
        <v>-3.56</v>
      </c>
      <c r="J15" s="10">
        <v>-4.9800000000000004</v>
      </c>
      <c r="K15" s="9" t="str">
        <f t="shared" si="4"/>
        <v>Yes</v>
      </c>
    </row>
    <row r="16" spans="1:11" x14ac:dyDescent="0.25">
      <c r="A16" s="73" t="s">
        <v>381</v>
      </c>
      <c r="B16" s="33" t="s">
        <v>213</v>
      </c>
      <c r="C16" s="72">
        <v>0.22200281760000001</v>
      </c>
      <c r="D16" s="9" t="str">
        <f t="shared" si="1"/>
        <v>N/A</v>
      </c>
      <c r="E16" s="8">
        <v>0.27362136339999998</v>
      </c>
      <c r="F16" s="9" t="str">
        <f t="shared" si="2"/>
        <v>N/A</v>
      </c>
      <c r="G16" s="8">
        <v>0.27849062330000002</v>
      </c>
      <c r="H16" s="9" t="str">
        <f t="shared" si="3"/>
        <v>N/A</v>
      </c>
      <c r="I16" s="10">
        <v>23.25</v>
      </c>
      <c r="J16" s="10">
        <v>1.78</v>
      </c>
      <c r="K16" s="9" t="str">
        <f t="shared" si="4"/>
        <v>Yes</v>
      </c>
    </row>
    <row r="17" spans="1:11" x14ac:dyDescent="0.25">
      <c r="A17" s="73" t="s">
        <v>382</v>
      </c>
      <c r="B17" s="33" t="s">
        <v>213</v>
      </c>
      <c r="C17" s="72">
        <v>0.74308875490000004</v>
      </c>
      <c r="D17" s="9" t="str">
        <f t="shared" si="1"/>
        <v>N/A</v>
      </c>
      <c r="E17" s="8">
        <v>0.81379297620000002</v>
      </c>
      <c r="F17" s="9" t="str">
        <f t="shared" si="2"/>
        <v>N/A</v>
      </c>
      <c r="G17" s="8">
        <v>0.78475438460000002</v>
      </c>
      <c r="H17" s="9" t="str">
        <f t="shared" si="3"/>
        <v>N/A</v>
      </c>
      <c r="I17" s="10">
        <v>9.5150000000000006</v>
      </c>
      <c r="J17" s="10">
        <v>-3.57</v>
      </c>
      <c r="K17" s="9" t="str">
        <f t="shared" si="4"/>
        <v>Yes</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16.157417030000001</v>
      </c>
      <c r="D19" s="9" t="str">
        <f t="shared" si="5"/>
        <v>N/A</v>
      </c>
      <c r="E19" s="8">
        <v>16.129518211000001</v>
      </c>
      <c r="F19" s="9" t="str">
        <f t="shared" si="2"/>
        <v>N/A</v>
      </c>
      <c r="G19" s="8">
        <v>16.204388429000002</v>
      </c>
      <c r="H19" s="9" t="str">
        <f t="shared" si="3"/>
        <v>N/A</v>
      </c>
      <c r="I19" s="10">
        <v>-0.17299999999999999</v>
      </c>
      <c r="J19" s="10">
        <v>0.4642</v>
      </c>
      <c r="K19" s="9" t="str">
        <f t="shared" si="4"/>
        <v>Yes</v>
      </c>
    </row>
    <row r="20" spans="1:11" x14ac:dyDescent="0.25">
      <c r="A20" s="73" t="s">
        <v>386</v>
      </c>
      <c r="B20" s="33" t="s">
        <v>213</v>
      </c>
      <c r="C20" s="72">
        <v>5.1360885933000002</v>
      </c>
      <c r="D20" s="9" t="str">
        <f t="shared" si="5"/>
        <v>N/A</v>
      </c>
      <c r="E20" s="8">
        <v>6.0058352062000004</v>
      </c>
      <c r="F20" s="9" t="str">
        <f t="shared" si="2"/>
        <v>N/A</v>
      </c>
      <c r="G20" s="8">
        <v>6.4210766076999999</v>
      </c>
      <c r="H20" s="9" t="str">
        <f t="shared" si="3"/>
        <v>N/A</v>
      </c>
      <c r="I20" s="10">
        <v>16.93</v>
      </c>
      <c r="J20" s="10">
        <v>6.9139999999999997</v>
      </c>
      <c r="K20" s="9" t="str">
        <f t="shared" si="4"/>
        <v>Yes</v>
      </c>
    </row>
    <row r="21" spans="1:11" x14ac:dyDescent="0.25">
      <c r="A21" s="73" t="s">
        <v>387</v>
      </c>
      <c r="B21" s="33" t="s">
        <v>213</v>
      </c>
      <c r="C21" s="72">
        <v>14.646989538</v>
      </c>
      <c r="D21" s="9" t="str">
        <f t="shared" si="5"/>
        <v>N/A</v>
      </c>
      <c r="E21" s="8">
        <v>16.710886748</v>
      </c>
      <c r="F21" s="9" t="str">
        <f t="shared" si="2"/>
        <v>N/A</v>
      </c>
      <c r="G21" s="8">
        <v>15.836307037999999</v>
      </c>
      <c r="H21" s="9" t="str">
        <f t="shared" si="3"/>
        <v>N/A</v>
      </c>
      <c r="I21" s="10">
        <v>14.09</v>
      </c>
      <c r="J21" s="10">
        <v>-5.23</v>
      </c>
      <c r="K21" s="9" t="str">
        <f t="shared" si="4"/>
        <v>Yes</v>
      </c>
    </row>
    <row r="22" spans="1:11" x14ac:dyDescent="0.25">
      <c r="A22" s="73" t="s">
        <v>388</v>
      </c>
      <c r="B22" s="33" t="s">
        <v>213</v>
      </c>
      <c r="C22" s="72">
        <v>1.3937966235000001</v>
      </c>
      <c r="D22" s="9" t="str">
        <f t="shared" si="5"/>
        <v>N/A</v>
      </c>
      <c r="E22" s="8">
        <v>1.3588836248</v>
      </c>
      <c r="F22" s="9" t="str">
        <f t="shared" si="2"/>
        <v>N/A</v>
      </c>
      <c r="G22" s="8">
        <v>0.44734644289999997</v>
      </c>
      <c r="H22" s="9" t="str">
        <f t="shared" si="3"/>
        <v>N/A</v>
      </c>
      <c r="I22" s="10">
        <v>-2.5</v>
      </c>
      <c r="J22" s="10">
        <v>-67.099999999999994</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6.0047576200000001E-2</v>
      </c>
      <c r="D25" s="9" t="str">
        <f t="shared" si="5"/>
        <v>N/A</v>
      </c>
      <c r="E25" s="8">
        <v>2.9821654199999999E-2</v>
      </c>
      <c r="F25" s="9" t="str">
        <f t="shared" si="2"/>
        <v>N/A</v>
      </c>
      <c r="G25" s="8">
        <v>2.3384708800000001E-2</v>
      </c>
      <c r="H25" s="9" t="str">
        <f t="shared" si="3"/>
        <v>N/A</v>
      </c>
      <c r="I25" s="10">
        <v>-50.3</v>
      </c>
      <c r="J25" s="10">
        <v>-21.6</v>
      </c>
      <c r="K25" s="9" t="str">
        <f t="shared" si="4"/>
        <v>Yes</v>
      </c>
    </row>
    <row r="26" spans="1:11" x14ac:dyDescent="0.25">
      <c r="A26" s="73" t="s">
        <v>394</v>
      </c>
      <c r="B26" s="33" t="s">
        <v>213</v>
      </c>
      <c r="C26" s="72">
        <v>2.6302570498</v>
      </c>
      <c r="D26" s="9" t="str">
        <f t="shared" si="5"/>
        <v>N/A</v>
      </c>
      <c r="E26" s="8">
        <v>3.8577537837999998</v>
      </c>
      <c r="F26" s="9" t="str">
        <f t="shared" si="2"/>
        <v>N/A</v>
      </c>
      <c r="G26" s="8">
        <v>3.7491458507000002</v>
      </c>
      <c r="H26" s="9" t="str">
        <f t="shared" si="3"/>
        <v>N/A</v>
      </c>
      <c r="I26" s="10">
        <v>46.67</v>
      </c>
      <c r="J26" s="10">
        <v>-2.82</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3.7933901475999998</v>
      </c>
      <c r="D29" s="9" t="str">
        <f t="shared" si="5"/>
        <v>N/A</v>
      </c>
      <c r="E29" s="8">
        <v>4.5639428531000004</v>
      </c>
      <c r="F29" s="9" t="str">
        <f t="shared" si="2"/>
        <v>N/A</v>
      </c>
      <c r="G29" s="8">
        <v>4.6581125199000004</v>
      </c>
      <c r="H29" s="9" t="str">
        <f t="shared" si="3"/>
        <v>N/A</v>
      </c>
      <c r="I29" s="10">
        <v>20.309999999999999</v>
      </c>
      <c r="J29" s="10">
        <v>2.0630000000000002</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100</v>
      </c>
      <c r="D31" s="9" t="str">
        <f t="shared" si="5"/>
        <v>N/A</v>
      </c>
      <c r="E31" s="8">
        <v>99.99969256</v>
      </c>
      <c r="F31" s="9" t="str">
        <f t="shared" si="2"/>
        <v>N/A</v>
      </c>
      <c r="G31" s="8">
        <v>99.999696302000004</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910</v>
      </c>
      <c r="B33" s="33" t="s">
        <v>213</v>
      </c>
      <c r="C33" s="72">
        <v>58.905228758</v>
      </c>
      <c r="D33" s="9" t="str">
        <f t="shared" si="5"/>
        <v>N/A</v>
      </c>
      <c r="E33" s="8">
        <v>58.152711934000003</v>
      </c>
      <c r="F33" s="9" t="str">
        <f t="shared" si="2"/>
        <v>N/A</v>
      </c>
      <c r="G33" s="8">
        <v>59.518820192</v>
      </c>
      <c r="H33" s="9" t="str">
        <f t="shared" si="3"/>
        <v>N/A</v>
      </c>
      <c r="I33" s="10">
        <v>-1.28</v>
      </c>
      <c r="J33" s="10">
        <v>2.3490000000000002</v>
      </c>
      <c r="K33" s="9" t="str">
        <f t="shared" si="6"/>
        <v>Yes</v>
      </c>
    </row>
    <row r="34" spans="1:11" x14ac:dyDescent="0.25">
      <c r="A34" s="73" t="s">
        <v>851</v>
      </c>
      <c r="B34" s="33" t="s">
        <v>268</v>
      </c>
      <c r="C34" s="72">
        <v>7.1719323772000001</v>
      </c>
      <c r="D34" s="9" t="str">
        <f>IF($B34="N/A","N/A",IF(C34&gt;25,"No",IF(C34&lt;5,"No","Yes")))</f>
        <v>Yes</v>
      </c>
      <c r="E34" s="8">
        <v>7.4176212699999997</v>
      </c>
      <c r="F34" s="9" t="str">
        <f>IF($B34="N/A","N/A",IF(E34&gt;25,"No",IF(E34&lt;5,"No","Yes")))</f>
        <v>Yes</v>
      </c>
      <c r="G34" s="8">
        <v>6.4396217132000002</v>
      </c>
      <c r="H34" s="9" t="str">
        <f>IF($B34="N/A","N/A",IF(G34&gt;25,"No",IF(G34&lt;5,"No","Yes")))</f>
        <v>Yes</v>
      </c>
      <c r="I34" s="10">
        <v>3.4260000000000002</v>
      </c>
      <c r="J34" s="10">
        <v>-13.2</v>
      </c>
      <c r="K34" s="9" t="str">
        <f t="shared" si="6"/>
        <v>Yes</v>
      </c>
    </row>
    <row r="35" spans="1:11" x14ac:dyDescent="0.25">
      <c r="A35" s="73" t="s">
        <v>852</v>
      </c>
      <c r="B35" s="33" t="s">
        <v>269</v>
      </c>
      <c r="C35" s="72">
        <v>38.898126978000001</v>
      </c>
      <c r="D35" s="9" t="str">
        <f>IF($B35="N/A","N/A",IF(C35&gt;70,"No",IF(C35&lt;40,"No","Yes")))</f>
        <v>No</v>
      </c>
      <c r="E35" s="8">
        <v>37.448426826000002</v>
      </c>
      <c r="F35" s="9" t="str">
        <f>IF($B35="N/A","N/A",IF(E35&gt;70,"No",IF(E35&lt;40,"No","Yes")))</f>
        <v>No</v>
      </c>
      <c r="G35" s="8">
        <v>37.708716752999997</v>
      </c>
      <c r="H35" s="9" t="str">
        <f>IF($B35="N/A","N/A",IF(G35&gt;70,"No",IF(G35&lt;40,"No","Yes")))</f>
        <v>No</v>
      </c>
      <c r="I35" s="10">
        <v>-3.73</v>
      </c>
      <c r="J35" s="10">
        <v>0.69510000000000005</v>
      </c>
      <c r="K35" s="9" t="str">
        <f t="shared" si="6"/>
        <v>Yes</v>
      </c>
    </row>
    <row r="36" spans="1:11" x14ac:dyDescent="0.25">
      <c r="A36" s="73" t="s">
        <v>853</v>
      </c>
      <c r="B36" s="33" t="s">
        <v>270</v>
      </c>
      <c r="C36" s="72">
        <v>53.929940645000002</v>
      </c>
      <c r="D36" s="9" t="str">
        <f>IF($B36="N/A","N/A",IF(C36&gt;55,"No",IF(C36&lt;20,"No","Yes")))</f>
        <v>Yes</v>
      </c>
      <c r="E36" s="8">
        <v>55.133951904</v>
      </c>
      <c r="F36" s="9" t="str">
        <f>IF($B36="N/A","N/A",IF(E36&gt;55,"No",IF(E36&lt;20,"No","Yes")))</f>
        <v>No</v>
      </c>
      <c r="G36" s="8">
        <v>55.851661534000002</v>
      </c>
      <c r="H36" s="9" t="str">
        <f>IF($B36="N/A","N/A",IF(G36&gt;55,"No",IF(G36&lt;20,"No","Yes")))</f>
        <v>No</v>
      </c>
      <c r="I36" s="10">
        <v>2.2330000000000001</v>
      </c>
      <c r="J36" s="10">
        <v>1.302</v>
      </c>
      <c r="K36" s="9" t="str">
        <f t="shared" si="6"/>
        <v>Yes</v>
      </c>
    </row>
    <row r="37" spans="1:11" x14ac:dyDescent="0.25">
      <c r="A37" s="73" t="s">
        <v>163</v>
      </c>
      <c r="B37" s="33" t="s">
        <v>246</v>
      </c>
      <c r="C37" s="72">
        <v>89.953289913999996</v>
      </c>
      <c r="D37" s="9" t="str">
        <f>IF($B37="N/A","N/A",IF(C37&gt;95,"Yes","No"))</f>
        <v>No</v>
      </c>
      <c r="E37" s="8">
        <v>89.061909138999994</v>
      </c>
      <c r="F37" s="9" t="str">
        <f>IF($B37="N/A","N/A",IF(E37&gt;95,"Yes","No"))</f>
        <v>No</v>
      </c>
      <c r="G37" s="8">
        <v>88.400577025000004</v>
      </c>
      <c r="H37" s="9" t="str">
        <f>IF($B37="N/A","N/A",IF(G37&gt;95,"Yes","No"))</f>
        <v>No</v>
      </c>
      <c r="I37" s="10">
        <v>-0.99099999999999999</v>
      </c>
      <c r="J37" s="10">
        <v>-0.74299999999999999</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89.938458956999995</v>
      </c>
      <c r="D40" s="9" t="str">
        <f>IF($B40="N/A","N/A",IF(C40&gt;100,"No",IF(C40&lt;98,"No","Yes")))</f>
        <v>No</v>
      </c>
      <c r="E40" s="8">
        <v>89.052553047999993</v>
      </c>
      <c r="F40" s="9" t="str">
        <f>IF($B40="N/A","N/A",IF(E40&gt;100,"No",IF(E40&lt;98,"No","Yes")))</f>
        <v>No</v>
      </c>
      <c r="G40" s="8">
        <v>88.379147149999994</v>
      </c>
      <c r="H40" s="9" t="str">
        <f>IF($B40="N/A","N/A",IF(G40&gt;100,"No",IF(G40&lt;98,"No","Yes")))</f>
        <v>No</v>
      </c>
      <c r="I40" s="10">
        <v>-0.98499999999999999</v>
      </c>
      <c r="J40" s="10">
        <v>-0.75600000000000001</v>
      </c>
      <c r="K40" s="9" t="str">
        <f t="shared" si="6"/>
        <v>Yes</v>
      </c>
    </row>
    <row r="41" spans="1:11" x14ac:dyDescent="0.25">
      <c r="A41" s="73" t="s">
        <v>44</v>
      </c>
      <c r="B41" s="33" t="s">
        <v>213</v>
      </c>
      <c r="C41" s="72">
        <v>75.932231674999997</v>
      </c>
      <c r="D41" s="9" t="str">
        <f t="shared" si="7"/>
        <v>N/A</v>
      </c>
      <c r="E41" s="8">
        <v>73.299642030000001</v>
      </c>
      <c r="F41" s="9" t="str">
        <f t="shared" ref="F41:F47" si="8">IF($B41="N/A","N/A",IF(E41&gt;15,"No",IF(E41&lt;-15,"No","Yes")))</f>
        <v>N/A</v>
      </c>
      <c r="G41" s="8">
        <v>75.024134176000004</v>
      </c>
      <c r="H41" s="9" t="str">
        <f t="shared" ref="H41:H47" si="9">IF($B41="N/A","N/A",IF(G41&gt;15,"No",IF(G41&lt;-15,"No","Yes")))</f>
        <v>N/A</v>
      </c>
      <c r="I41" s="10">
        <v>-3.47</v>
      </c>
      <c r="J41" s="10">
        <v>2.3530000000000002</v>
      </c>
      <c r="K41" s="9" t="str">
        <f t="shared" si="6"/>
        <v>Yes</v>
      </c>
    </row>
    <row r="42" spans="1:11" x14ac:dyDescent="0.25">
      <c r="A42" s="73" t="s">
        <v>45</v>
      </c>
      <c r="B42" s="33" t="s">
        <v>213</v>
      </c>
      <c r="C42" s="72">
        <v>24.066805523999999</v>
      </c>
      <c r="D42" s="9" t="str">
        <f t="shared" si="7"/>
        <v>N/A</v>
      </c>
      <c r="E42" s="8">
        <v>26.700357969999999</v>
      </c>
      <c r="F42" s="9" t="str">
        <f t="shared" si="8"/>
        <v>N/A</v>
      </c>
      <c r="G42" s="8">
        <v>24.975865824</v>
      </c>
      <c r="H42" s="9" t="str">
        <f t="shared" si="9"/>
        <v>N/A</v>
      </c>
      <c r="I42" s="10">
        <v>10.94</v>
      </c>
      <c r="J42" s="10">
        <v>-6.46</v>
      </c>
      <c r="K42" s="9" t="str">
        <f t="shared" si="6"/>
        <v>Yes</v>
      </c>
    </row>
    <row r="43" spans="1:11" x14ac:dyDescent="0.25">
      <c r="A43" s="73" t="s">
        <v>50</v>
      </c>
      <c r="B43" s="33" t="s">
        <v>213</v>
      </c>
      <c r="C43" s="72">
        <v>9.6280059999999997E-4</v>
      </c>
      <c r="D43" s="9" t="str">
        <f t="shared" si="7"/>
        <v>N/A</v>
      </c>
      <c r="E43" s="8">
        <v>0</v>
      </c>
      <c r="F43" s="9" t="str">
        <f t="shared" si="8"/>
        <v>N/A</v>
      </c>
      <c r="G43" s="8">
        <v>0</v>
      </c>
      <c r="H43" s="9" t="str">
        <f t="shared" si="9"/>
        <v>N/A</v>
      </c>
      <c r="I43" s="10">
        <v>-100</v>
      </c>
      <c r="J43" s="10" t="s">
        <v>1746</v>
      </c>
      <c r="K43" s="9" t="str">
        <f t="shared" si="6"/>
        <v>N/A</v>
      </c>
    </row>
    <row r="44" spans="1:11" x14ac:dyDescent="0.25">
      <c r="A44" s="73" t="s">
        <v>913</v>
      </c>
      <c r="B44" s="33" t="s">
        <v>213</v>
      </c>
      <c r="C44" s="72">
        <v>83.903785307000007</v>
      </c>
      <c r="D44" s="9" t="str">
        <f t="shared" si="7"/>
        <v>N/A</v>
      </c>
      <c r="E44" s="8">
        <v>81.907479085999995</v>
      </c>
      <c r="F44" s="9" t="str">
        <f t="shared" si="8"/>
        <v>N/A</v>
      </c>
      <c r="G44" s="8">
        <v>83.698428364999998</v>
      </c>
      <c r="H44" s="9" t="str">
        <f t="shared" si="9"/>
        <v>N/A</v>
      </c>
      <c r="I44" s="10">
        <v>-2.38</v>
      </c>
      <c r="J44" s="10">
        <v>2.1869999999999998</v>
      </c>
      <c r="K44" s="9" t="str">
        <f>IF(J44="Div by 0", "N/A", IF(J44="N/A","N/A", IF(J44&gt;30, "No", IF(J44&lt;-30, "No", "Yes"))))</f>
        <v>Yes</v>
      </c>
    </row>
    <row r="45" spans="1:11" x14ac:dyDescent="0.25">
      <c r="A45" s="73" t="s">
        <v>914</v>
      </c>
      <c r="B45" s="33" t="s">
        <v>213</v>
      </c>
      <c r="C45" s="72">
        <v>16.096214693</v>
      </c>
      <c r="D45" s="9" t="str">
        <f t="shared" si="7"/>
        <v>N/A</v>
      </c>
      <c r="E45" s="8">
        <v>18.092520914000001</v>
      </c>
      <c r="F45" s="9" t="str">
        <f t="shared" si="8"/>
        <v>N/A</v>
      </c>
      <c r="G45" s="8">
        <v>16.301571634999998</v>
      </c>
      <c r="H45" s="9" t="str">
        <f t="shared" si="9"/>
        <v>N/A</v>
      </c>
      <c r="I45" s="10">
        <v>12.4</v>
      </c>
      <c r="J45" s="10">
        <v>-9.9</v>
      </c>
      <c r="K45" s="9" t="str">
        <f>IF(J45="Div by 0", "N/A", IF(J45="N/A","N/A", IF(J45&gt;30, "No", IF(J45&lt;-30, "No", "Yes"))))</f>
        <v>Yes</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14968815</v>
      </c>
      <c r="D6" s="9" t="str">
        <f t="shared" ref="D6:D15" si="0">IF($B6="N/A","N/A",IF(C6&lt;0,"No","Yes"))</f>
        <v>N/A</v>
      </c>
      <c r="E6" s="71">
        <v>15032187</v>
      </c>
      <c r="F6" s="9" t="str">
        <f t="shared" ref="F6:F15" si="1">IF($B6="N/A","N/A",IF(E6&lt;0,"No","Yes"))</f>
        <v>N/A</v>
      </c>
      <c r="G6" s="71">
        <v>15420615</v>
      </c>
      <c r="H6" s="9" t="str">
        <f t="shared" ref="H6:H15" si="2">IF($B6="N/A","N/A",IF(G6&lt;0,"No","Yes"))</f>
        <v>N/A</v>
      </c>
      <c r="I6" s="10">
        <v>0.4234</v>
      </c>
      <c r="J6" s="10">
        <v>2.5840000000000001</v>
      </c>
      <c r="K6" s="9" t="str">
        <f t="shared" ref="K6:K15" si="3">IF(J6="Div by 0", "N/A", IF(J6="N/A","N/A", IF(J6&gt;30, "No", IF(J6&lt;-30, "No", "Yes"))))</f>
        <v>Yes</v>
      </c>
    </row>
    <row r="7" spans="1:11" x14ac:dyDescent="0.25">
      <c r="A7" s="70" t="s">
        <v>445</v>
      </c>
      <c r="B7" s="5" t="s">
        <v>213</v>
      </c>
      <c r="C7" s="72">
        <v>6.7456976387000003</v>
      </c>
      <c r="D7" s="9" t="str">
        <f t="shared" si="0"/>
        <v>N/A</v>
      </c>
      <c r="E7" s="72">
        <v>6.6732671699999999</v>
      </c>
      <c r="F7" s="9" t="str">
        <f t="shared" si="1"/>
        <v>N/A</v>
      </c>
      <c r="G7" s="72">
        <v>6.3601354420999998</v>
      </c>
      <c r="H7" s="9" t="str">
        <f t="shared" si="2"/>
        <v>N/A</v>
      </c>
      <c r="I7" s="10">
        <v>-1.07</v>
      </c>
      <c r="J7" s="10">
        <v>-4.6900000000000004</v>
      </c>
      <c r="K7" s="9" t="str">
        <f t="shared" si="3"/>
        <v>Yes</v>
      </c>
    </row>
    <row r="8" spans="1:11" x14ac:dyDescent="0.25">
      <c r="A8" s="70" t="s">
        <v>446</v>
      </c>
      <c r="B8" s="5" t="s">
        <v>213</v>
      </c>
      <c r="C8" s="72">
        <v>31.743888878</v>
      </c>
      <c r="D8" s="9" t="str">
        <f t="shared" si="0"/>
        <v>N/A</v>
      </c>
      <c r="E8" s="72">
        <v>33.635717810000003</v>
      </c>
      <c r="F8" s="9" t="str">
        <f t="shared" si="1"/>
        <v>N/A</v>
      </c>
      <c r="G8" s="72">
        <v>33.842054937</v>
      </c>
      <c r="H8" s="9" t="str">
        <f t="shared" si="2"/>
        <v>N/A</v>
      </c>
      <c r="I8" s="10">
        <v>5.96</v>
      </c>
      <c r="J8" s="10">
        <v>0.61339999999999995</v>
      </c>
      <c r="K8" s="9" t="str">
        <f t="shared" si="3"/>
        <v>Yes</v>
      </c>
    </row>
    <row r="9" spans="1:11" x14ac:dyDescent="0.25">
      <c r="A9" s="70" t="s">
        <v>447</v>
      </c>
      <c r="B9" s="5" t="s">
        <v>213</v>
      </c>
      <c r="C9" s="72">
        <v>38.841631751999998</v>
      </c>
      <c r="D9" s="9" t="str">
        <f t="shared" si="0"/>
        <v>N/A</v>
      </c>
      <c r="E9" s="72">
        <v>39.322987400000002</v>
      </c>
      <c r="F9" s="9" t="str">
        <f t="shared" si="1"/>
        <v>N/A</v>
      </c>
      <c r="G9" s="72">
        <v>39.642737984</v>
      </c>
      <c r="H9" s="9" t="str">
        <f t="shared" si="2"/>
        <v>N/A</v>
      </c>
      <c r="I9" s="10">
        <v>1.2390000000000001</v>
      </c>
      <c r="J9" s="10">
        <v>0.81310000000000004</v>
      </c>
      <c r="K9" s="9" t="str">
        <f t="shared" si="3"/>
        <v>Yes</v>
      </c>
    </row>
    <row r="10" spans="1:11" x14ac:dyDescent="0.25">
      <c r="A10" s="70" t="s">
        <v>448</v>
      </c>
      <c r="B10" s="5" t="s">
        <v>213</v>
      </c>
      <c r="C10" s="72">
        <v>22.451109189</v>
      </c>
      <c r="D10" s="9" t="str">
        <f t="shared" si="0"/>
        <v>N/A</v>
      </c>
      <c r="E10" s="72">
        <v>20.212760791000001</v>
      </c>
      <c r="F10" s="9" t="str">
        <f t="shared" si="1"/>
        <v>N/A</v>
      </c>
      <c r="G10" s="72">
        <v>19.876198193</v>
      </c>
      <c r="H10" s="9" t="str">
        <f t="shared" si="2"/>
        <v>N/A</v>
      </c>
      <c r="I10" s="10">
        <v>-9.9700000000000006</v>
      </c>
      <c r="J10" s="10">
        <v>-1.67</v>
      </c>
      <c r="K10" s="9" t="str">
        <f t="shared" si="3"/>
        <v>Yes</v>
      </c>
    </row>
    <row r="11" spans="1:11" ht="13" x14ac:dyDescent="0.3">
      <c r="A11" s="70" t="s">
        <v>1641</v>
      </c>
      <c r="B11" s="5" t="s">
        <v>213</v>
      </c>
      <c r="C11" s="72">
        <v>94.243852970000006</v>
      </c>
      <c r="D11" s="9" t="str">
        <f t="shared" si="0"/>
        <v>N/A</v>
      </c>
      <c r="E11" s="72">
        <v>94.579803990000002</v>
      </c>
      <c r="F11" s="9" t="str">
        <f t="shared" si="1"/>
        <v>N/A</v>
      </c>
      <c r="G11" s="72">
        <v>94.352916534000002</v>
      </c>
      <c r="H11" s="9" t="str">
        <f t="shared" si="2"/>
        <v>N/A</v>
      </c>
      <c r="I11" s="10">
        <v>0.35649999999999998</v>
      </c>
      <c r="J11" s="10">
        <v>-0.24</v>
      </c>
      <c r="K11" s="9" t="str">
        <f t="shared" si="3"/>
        <v>Yes</v>
      </c>
    </row>
    <row r="12" spans="1:11" x14ac:dyDescent="0.25">
      <c r="A12" s="70" t="s">
        <v>16</v>
      </c>
      <c r="B12" s="5" t="s">
        <v>213</v>
      </c>
      <c r="C12" s="72">
        <v>4.7685805455999999</v>
      </c>
      <c r="D12" s="9" t="str">
        <f t="shared" si="0"/>
        <v>N/A</v>
      </c>
      <c r="E12" s="72">
        <v>4.8659253639999998</v>
      </c>
      <c r="F12" s="9" t="str">
        <f t="shared" si="1"/>
        <v>N/A</v>
      </c>
      <c r="G12" s="72">
        <v>4.8868738373999996</v>
      </c>
      <c r="H12" s="9" t="str">
        <f t="shared" si="2"/>
        <v>N/A</v>
      </c>
      <c r="I12" s="10">
        <v>2.0409999999999999</v>
      </c>
      <c r="J12" s="10">
        <v>0.43049999999999999</v>
      </c>
      <c r="K12" s="9" t="str">
        <f t="shared" si="3"/>
        <v>Yes</v>
      </c>
    </row>
    <row r="13" spans="1:11" x14ac:dyDescent="0.25">
      <c r="A13" s="70" t="s">
        <v>36</v>
      </c>
      <c r="B13" s="5" t="s">
        <v>213</v>
      </c>
      <c r="C13" s="72">
        <v>4.46231E-4</v>
      </c>
      <c r="D13" s="9" t="str">
        <f t="shared" si="0"/>
        <v>N/A</v>
      </c>
      <c r="E13" s="72">
        <v>4.9980894E-3</v>
      </c>
      <c r="F13" s="9" t="str">
        <f t="shared" si="1"/>
        <v>N/A</v>
      </c>
      <c r="G13" s="72">
        <v>9.4305889999999996E-4</v>
      </c>
      <c r="H13" s="9" t="str">
        <f t="shared" si="2"/>
        <v>N/A</v>
      </c>
      <c r="I13" s="10">
        <v>1020</v>
      </c>
      <c r="J13" s="10">
        <v>-81.099999999999994</v>
      </c>
      <c r="K13" s="9" t="str">
        <f t="shared" si="3"/>
        <v>No</v>
      </c>
    </row>
    <row r="14" spans="1:11" x14ac:dyDescent="0.25">
      <c r="A14" s="70" t="s">
        <v>37</v>
      </c>
      <c r="B14" s="5" t="s">
        <v>213</v>
      </c>
      <c r="C14" s="72">
        <v>5.3948600561999998</v>
      </c>
      <c r="D14" s="9" t="str">
        <f t="shared" si="0"/>
        <v>N/A</v>
      </c>
      <c r="E14" s="72">
        <v>2.7447834675</v>
      </c>
      <c r="F14" s="9" t="str">
        <f t="shared" si="1"/>
        <v>N/A</v>
      </c>
      <c r="G14" s="72">
        <v>4.7165615150000004</v>
      </c>
      <c r="H14" s="9" t="str">
        <f t="shared" si="2"/>
        <v>N/A</v>
      </c>
      <c r="I14" s="10">
        <v>-49.1</v>
      </c>
      <c r="J14" s="10">
        <v>71.84</v>
      </c>
      <c r="K14" s="9" t="str">
        <f t="shared" si="3"/>
        <v>No</v>
      </c>
    </row>
    <row r="15" spans="1:11" x14ac:dyDescent="0.25">
      <c r="A15" s="70" t="s">
        <v>38</v>
      </c>
      <c r="B15" s="5" t="s">
        <v>213</v>
      </c>
      <c r="C15" s="72">
        <v>5.2380487740000001</v>
      </c>
      <c r="D15" s="9" t="str">
        <f t="shared" si="0"/>
        <v>N/A</v>
      </c>
      <c r="E15" s="72">
        <v>5.3991038029</v>
      </c>
      <c r="F15" s="9" t="str">
        <f t="shared" si="1"/>
        <v>N/A</v>
      </c>
      <c r="G15" s="72">
        <v>5.3520548018999996</v>
      </c>
      <c r="H15" s="9" t="str">
        <f t="shared" si="2"/>
        <v>N/A</v>
      </c>
      <c r="I15" s="10">
        <v>3.0750000000000002</v>
      </c>
      <c r="J15" s="10">
        <v>-0.871</v>
      </c>
      <c r="K15" s="9" t="str">
        <f t="shared" si="3"/>
        <v>Yes</v>
      </c>
    </row>
    <row r="16" spans="1:11" x14ac:dyDescent="0.25">
      <c r="A16" s="70" t="s">
        <v>378</v>
      </c>
      <c r="B16" s="5" t="s">
        <v>213</v>
      </c>
      <c r="C16" s="8">
        <v>23.764105574999999</v>
      </c>
      <c r="D16" s="9" t="str">
        <f t="shared" ref="D16:D41" si="4">IF($B16="N/A","N/A",IF(C16&lt;0,"No","Yes"))</f>
        <v>N/A</v>
      </c>
      <c r="E16" s="8">
        <v>21.982243834999998</v>
      </c>
      <c r="F16" s="9" t="str">
        <f t="shared" ref="F16:F41" si="5">IF($B16="N/A","N/A",IF(E16&lt;0,"No","Yes"))</f>
        <v>N/A</v>
      </c>
      <c r="G16" s="8">
        <v>20.514830310000001</v>
      </c>
      <c r="H16" s="9" t="str">
        <f t="shared" ref="H16:H41" si="6">IF($B16="N/A","N/A",IF(G16&lt;0,"No","Yes"))</f>
        <v>N/A</v>
      </c>
      <c r="I16" s="10">
        <v>-7.5</v>
      </c>
      <c r="J16" s="10">
        <v>-6.68</v>
      </c>
      <c r="K16" s="9" t="str">
        <f t="shared" ref="K16:K41" si="7">IF(J16="Div by 0", "N/A", IF(J16="N/A","N/A", IF(J16&gt;30, "No", IF(J16&lt;-30, "No", "Yes"))))</f>
        <v>Yes</v>
      </c>
    </row>
    <row r="17" spans="1:11" x14ac:dyDescent="0.25">
      <c r="A17" s="70" t="s">
        <v>379</v>
      </c>
      <c r="B17" s="5" t="s">
        <v>213</v>
      </c>
      <c r="C17" s="8">
        <v>9.5597413689999993</v>
      </c>
      <c r="D17" s="9" t="str">
        <f t="shared" si="4"/>
        <v>N/A</v>
      </c>
      <c r="E17" s="8">
        <v>10.934882596</v>
      </c>
      <c r="F17" s="9" t="str">
        <f t="shared" si="5"/>
        <v>N/A</v>
      </c>
      <c r="G17" s="8">
        <v>11.138070693</v>
      </c>
      <c r="H17" s="9" t="str">
        <f t="shared" si="6"/>
        <v>N/A</v>
      </c>
      <c r="I17" s="10">
        <v>14.38</v>
      </c>
      <c r="J17" s="10">
        <v>1.8580000000000001</v>
      </c>
      <c r="K17" s="9" t="str">
        <f t="shared" si="7"/>
        <v>Yes</v>
      </c>
    </row>
    <row r="18" spans="1:11" x14ac:dyDescent="0.25">
      <c r="A18" s="70" t="s">
        <v>380</v>
      </c>
      <c r="B18" s="5" t="s">
        <v>213</v>
      </c>
      <c r="C18" s="8">
        <v>1.3136444</v>
      </c>
      <c r="D18" s="9" t="str">
        <f t="shared" si="4"/>
        <v>N/A</v>
      </c>
      <c r="E18" s="8">
        <v>1.3778766855</v>
      </c>
      <c r="F18" s="9" t="str">
        <f t="shared" si="5"/>
        <v>N/A</v>
      </c>
      <c r="G18" s="8">
        <v>1.2519604439000001</v>
      </c>
      <c r="H18" s="9" t="str">
        <f t="shared" si="6"/>
        <v>N/A</v>
      </c>
      <c r="I18" s="10">
        <v>4.8899999999999997</v>
      </c>
      <c r="J18" s="10">
        <v>-9.14</v>
      </c>
      <c r="K18" s="9" t="str">
        <f t="shared" si="7"/>
        <v>Yes</v>
      </c>
    </row>
    <row r="19" spans="1:11" x14ac:dyDescent="0.25">
      <c r="A19" s="70" t="s">
        <v>381</v>
      </c>
      <c r="B19" s="5" t="s">
        <v>213</v>
      </c>
      <c r="C19" s="8">
        <v>8.9826415784999991</v>
      </c>
      <c r="D19" s="9" t="str">
        <f t="shared" si="4"/>
        <v>N/A</v>
      </c>
      <c r="E19" s="8">
        <v>8.2521192690999996</v>
      </c>
      <c r="F19" s="9" t="str">
        <f t="shared" si="5"/>
        <v>N/A</v>
      </c>
      <c r="G19" s="8">
        <v>8.2516488480000003</v>
      </c>
      <c r="H19" s="9" t="str">
        <f t="shared" si="6"/>
        <v>N/A</v>
      </c>
      <c r="I19" s="10">
        <v>-8.1300000000000008</v>
      </c>
      <c r="J19" s="10">
        <v>-6.0000000000000001E-3</v>
      </c>
      <c r="K19" s="9" t="str">
        <f t="shared" si="7"/>
        <v>Yes</v>
      </c>
    </row>
    <row r="20" spans="1:11" x14ac:dyDescent="0.25">
      <c r="A20" s="70" t="s">
        <v>382</v>
      </c>
      <c r="B20" s="5" t="s">
        <v>213</v>
      </c>
      <c r="C20" s="8">
        <v>2.2129473843</v>
      </c>
      <c r="D20" s="9" t="str">
        <f t="shared" si="4"/>
        <v>N/A</v>
      </c>
      <c r="E20" s="8">
        <v>2.3427861826999998</v>
      </c>
      <c r="F20" s="9" t="str">
        <f t="shared" si="5"/>
        <v>N/A</v>
      </c>
      <c r="G20" s="8">
        <v>2.4432553436000002</v>
      </c>
      <c r="H20" s="9" t="str">
        <f t="shared" si="6"/>
        <v>N/A</v>
      </c>
      <c r="I20" s="10">
        <v>5.867</v>
      </c>
      <c r="J20" s="10">
        <v>4.2880000000000003</v>
      </c>
      <c r="K20" s="9" t="str">
        <f t="shared" si="7"/>
        <v>Yes</v>
      </c>
    </row>
    <row r="21" spans="1:11" x14ac:dyDescent="0.25">
      <c r="A21" s="70" t="s">
        <v>383</v>
      </c>
      <c r="B21" s="5" t="s">
        <v>213</v>
      </c>
      <c r="C21" s="8">
        <v>0.64206819309999996</v>
      </c>
      <c r="D21" s="9" t="str">
        <f t="shared" si="4"/>
        <v>N/A</v>
      </c>
      <c r="E21" s="8">
        <v>3.3172485148000002</v>
      </c>
      <c r="F21" s="9" t="str">
        <f t="shared" si="5"/>
        <v>N/A</v>
      </c>
      <c r="G21" s="8">
        <v>3.7177440717999999</v>
      </c>
      <c r="H21" s="9" t="str">
        <f t="shared" si="6"/>
        <v>N/A</v>
      </c>
      <c r="I21" s="10">
        <v>416.7</v>
      </c>
      <c r="J21" s="10">
        <v>12.07</v>
      </c>
      <c r="K21" s="9" t="str">
        <f t="shared" si="7"/>
        <v>Yes</v>
      </c>
    </row>
    <row r="22" spans="1:11" x14ac:dyDescent="0.25">
      <c r="A22" s="70" t="s">
        <v>384</v>
      </c>
      <c r="B22" s="5" t="s">
        <v>213</v>
      </c>
      <c r="C22" s="8">
        <v>20.290390387999999</v>
      </c>
      <c r="D22" s="9" t="str">
        <f t="shared" si="4"/>
        <v>N/A</v>
      </c>
      <c r="E22" s="8">
        <v>19.745430255999999</v>
      </c>
      <c r="F22" s="9" t="str">
        <f t="shared" si="5"/>
        <v>N/A</v>
      </c>
      <c r="G22" s="8">
        <v>20.117647707</v>
      </c>
      <c r="H22" s="9" t="str">
        <f t="shared" si="6"/>
        <v>N/A</v>
      </c>
      <c r="I22" s="10">
        <v>-2.69</v>
      </c>
      <c r="J22" s="10">
        <v>1.885</v>
      </c>
      <c r="K22" s="9" t="str">
        <f t="shared" si="7"/>
        <v>Yes</v>
      </c>
    </row>
    <row r="23" spans="1:11" x14ac:dyDescent="0.25">
      <c r="A23" s="70" t="s">
        <v>385</v>
      </c>
      <c r="B23" s="5" t="s">
        <v>213</v>
      </c>
      <c r="C23" s="8">
        <v>5.7452779999999997E-4</v>
      </c>
      <c r="D23" s="9" t="str">
        <f t="shared" si="4"/>
        <v>N/A</v>
      </c>
      <c r="E23" s="8">
        <v>9.5794439999999999E-4</v>
      </c>
      <c r="F23" s="9" t="str">
        <f t="shared" si="5"/>
        <v>N/A</v>
      </c>
      <c r="G23" s="8">
        <v>2.1354530900000002E-2</v>
      </c>
      <c r="H23" s="9" t="str">
        <f t="shared" si="6"/>
        <v>N/A</v>
      </c>
      <c r="I23" s="10">
        <v>66.739999999999995</v>
      </c>
      <c r="J23" s="10">
        <v>2129</v>
      </c>
      <c r="K23" s="9" t="str">
        <f t="shared" si="7"/>
        <v>No</v>
      </c>
    </row>
    <row r="24" spans="1:11" x14ac:dyDescent="0.25">
      <c r="A24" s="70" t="s">
        <v>386</v>
      </c>
      <c r="B24" s="5" t="s">
        <v>213</v>
      </c>
      <c r="C24" s="8">
        <v>4.8764180732</v>
      </c>
      <c r="D24" s="9" t="str">
        <f t="shared" si="4"/>
        <v>N/A</v>
      </c>
      <c r="E24" s="8">
        <v>3.2307873763999999</v>
      </c>
      <c r="F24" s="9" t="str">
        <f t="shared" si="5"/>
        <v>N/A</v>
      </c>
      <c r="G24" s="8">
        <v>3.4341561604000002</v>
      </c>
      <c r="H24" s="9" t="str">
        <f t="shared" si="6"/>
        <v>N/A</v>
      </c>
      <c r="I24" s="10">
        <v>-33.700000000000003</v>
      </c>
      <c r="J24" s="10">
        <v>6.2949999999999999</v>
      </c>
      <c r="K24" s="9" t="str">
        <f t="shared" si="7"/>
        <v>Yes</v>
      </c>
    </row>
    <row r="25" spans="1:11" x14ac:dyDescent="0.25">
      <c r="A25" s="70" t="s">
        <v>387</v>
      </c>
      <c r="B25" s="5" t="s">
        <v>213</v>
      </c>
      <c r="C25" s="8">
        <v>4.5278333656000003</v>
      </c>
      <c r="D25" s="9" t="str">
        <f t="shared" si="4"/>
        <v>N/A</v>
      </c>
      <c r="E25" s="8">
        <v>4.5754686261000002</v>
      </c>
      <c r="F25" s="9" t="str">
        <f t="shared" si="5"/>
        <v>N/A</v>
      </c>
      <c r="G25" s="8">
        <v>4.4947688533000001</v>
      </c>
      <c r="H25" s="9" t="str">
        <f t="shared" si="6"/>
        <v>N/A</v>
      </c>
      <c r="I25" s="10">
        <v>1.052</v>
      </c>
      <c r="J25" s="10">
        <v>-1.76</v>
      </c>
      <c r="K25" s="9" t="str">
        <f t="shared" si="7"/>
        <v>Yes</v>
      </c>
    </row>
    <row r="26" spans="1:11" x14ac:dyDescent="0.25">
      <c r="A26" s="70" t="s">
        <v>388</v>
      </c>
      <c r="B26" s="5" t="s">
        <v>213</v>
      </c>
      <c r="C26" s="8">
        <v>2.8071560775000002</v>
      </c>
      <c r="D26" s="9" t="str">
        <f t="shared" si="4"/>
        <v>N/A</v>
      </c>
      <c r="E26" s="8">
        <v>3.6155949895999999</v>
      </c>
      <c r="F26" s="9" t="str">
        <f t="shared" si="5"/>
        <v>N/A</v>
      </c>
      <c r="G26" s="8">
        <v>3.6277411762999998</v>
      </c>
      <c r="H26" s="9" t="str">
        <f t="shared" si="6"/>
        <v>N/A</v>
      </c>
      <c r="I26" s="10">
        <v>28.8</v>
      </c>
      <c r="J26" s="10">
        <v>0.33589999999999998</v>
      </c>
      <c r="K26" s="9" t="str">
        <f t="shared" si="7"/>
        <v>Yes</v>
      </c>
    </row>
    <row r="27" spans="1:11" x14ac:dyDescent="0.25">
      <c r="A27" s="70" t="s">
        <v>389</v>
      </c>
      <c r="B27" s="5" t="s">
        <v>213</v>
      </c>
      <c r="C27" s="8">
        <v>8.9786666000000008E-3</v>
      </c>
      <c r="D27" s="9" t="str">
        <f t="shared" si="4"/>
        <v>N/A</v>
      </c>
      <c r="E27" s="8">
        <v>8.6081952E-3</v>
      </c>
      <c r="F27" s="9" t="str">
        <f t="shared" si="5"/>
        <v>N/A</v>
      </c>
      <c r="G27" s="8">
        <v>8.0671231000000003E-3</v>
      </c>
      <c r="H27" s="9" t="str">
        <f t="shared" si="6"/>
        <v>N/A</v>
      </c>
      <c r="I27" s="10">
        <v>-4.13</v>
      </c>
      <c r="J27" s="10">
        <v>-6.29</v>
      </c>
      <c r="K27" s="9" t="str">
        <f t="shared" si="7"/>
        <v>Yes</v>
      </c>
    </row>
    <row r="28" spans="1:11" x14ac:dyDescent="0.25">
      <c r="A28" s="70" t="s">
        <v>390</v>
      </c>
      <c r="B28" s="5" t="s">
        <v>213</v>
      </c>
      <c r="C28" s="8">
        <v>7.3486100000000001E-5</v>
      </c>
      <c r="D28" s="9" t="str">
        <f t="shared" si="4"/>
        <v>N/A</v>
      </c>
      <c r="E28" s="8">
        <v>1.463526E-4</v>
      </c>
      <c r="F28" s="9" t="str">
        <f t="shared" si="5"/>
        <v>N/A</v>
      </c>
      <c r="G28" s="8">
        <v>1.1024200000000001E-4</v>
      </c>
      <c r="H28" s="9" t="str">
        <f t="shared" si="6"/>
        <v>N/A</v>
      </c>
      <c r="I28" s="10">
        <v>99.16</v>
      </c>
      <c r="J28" s="10">
        <v>-24.7</v>
      </c>
      <c r="K28" s="9" t="str">
        <f t="shared" si="7"/>
        <v>Yes</v>
      </c>
    </row>
    <row r="29" spans="1:11" x14ac:dyDescent="0.25">
      <c r="A29" s="70" t="s">
        <v>391</v>
      </c>
      <c r="B29" s="5" t="s">
        <v>213</v>
      </c>
      <c r="C29" s="8">
        <v>8.6975755929999998</v>
      </c>
      <c r="D29" s="9" t="str">
        <f t="shared" si="4"/>
        <v>N/A</v>
      </c>
      <c r="E29" s="8">
        <v>7.9147631679000003</v>
      </c>
      <c r="F29" s="9" t="str">
        <f t="shared" si="5"/>
        <v>N/A</v>
      </c>
      <c r="G29" s="8">
        <v>7.3602122873000004</v>
      </c>
      <c r="H29" s="9" t="str">
        <f t="shared" si="6"/>
        <v>N/A</v>
      </c>
      <c r="I29" s="10">
        <v>-9</v>
      </c>
      <c r="J29" s="10">
        <v>-7.01</v>
      </c>
      <c r="K29" s="9" t="str">
        <f t="shared" si="7"/>
        <v>Yes</v>
      </c>
    </row>
    <row r="30" spans="1:11" x14ac:dyDescent="0.25">
      <c r="A30" s="70" t="s">
        <v>392</v>
      </c>
      <c r="B30" s="5" t="s">
        <v>213</v>
      </c>
      <c r="C30" s="8">
        <v>2.2473388800000001E-2</v>
      </c>
      <c r="D30" s="9" t="str">
        <f t="shared" si="4"/>
        <v>N/A</v>
      </c>
      <c r="E30" s="8">
        <v>2.3489596000000001E-2</v>
      </c>
      <c r="F30" s="9" t="str">
        <f t="shared" si="5"/>
        <v>N/A</v>
      </c>
      <c r="G30" s="8">
        <v>2.7320570499999999E-2</v>
      </c>
      <c r="H30" s="9" t="str">
        <f t="shared" si="6"/>
        <v>N/A</v>
      </c>
      <c r="I30" s="10">
        <v>4.5220000000000002</v>
      </c>
      <c r="J30" s="10">
        <v>16.309999999999999</v>
      </c>
      <c r="K30" s="9" t="str">
        <f t="shared" si="7"/>
        <v>Yes</v>
      </c>
    </row>
    <row r="31" spans="1:11" x14ac:dyDescent="0.25">
      <c r="A31" s="70" t="s">
        <v>393</v>
      </c>
      <c r="B31" s="5" t="s">
        <v>213</v>
      </c>
      <c r="C31" s="8">
        <v>0.61832549869999998</v>
      </c>
      <c r="D31" s="9" t="str">
        <f t="shared" si="4"/>
        <v>N/A</v>
      </c>
      <c r="E31" s="8">
        <v>0.14606657040000001</v>
      </c>
      <c r="F31" s="9" t="str">
        <f t="shared" si="5"/>
        <v>N/A</v>
      </c>
      <c r="G31" s="8">
        <v>1.8883812400000002E-2</v>
      </c>
      <c r="H31" s="9" t="str">
        <f t="shared" si="6"/>
        <v>N/A</v>
      </c>
      <c r="I31" s="10">
        <v>-76.400000000000006</v>
      </c>
      <c r="J31" s="10">
        <v>-87.1</v>
      </c>
      <c r="K31" s="9" t="str">
        <f t="shared" si="7"/>
        <v>No</v>
      </c>
    </row>
    <row r="32" spans="1:11" x14ac:dyDescent="0.25">
      <c r="A32" s="70" t="s">
        <v>394</v>
      </c>
      <c r="B32" s="5" t="s">
        <v>213</v>
      </c>
      <c r="C32" s="8">
        <v>1.276834539</v>
      </c>
      <c r="D32" s="9" t="str">
        <f t="shared" si="4"/>
        <v>N/A</v>
      </c>
      <c r="E32" s="8">
        <v>1.6128657793000001</v>
      </c>
      <c r="F32" s="9" t="str">
        <f t="shared" si="5"/>
        <v>N/A</v>
      </c>
      <c r="G32" s="8">
        <v>1.7182258944</v>
      </c>
      <c r="H32" s="9" t="str">
        <f t="shared" si="6"/>
        <v>N/A</v>
      </c>
      <c r="I32" s="10">
        <v>26.32</v>
      </c>
      <c r="J32" s="10">
        <v>6.532</v>
      </c>
      <c r="K32" s="9" t="str">
        <f t="shared" si="7"/>
        <v>Yes</v>
      </c>
    </row>
    <row r="33" spans="1:11" x14ac:dyDescent="0.25">
      <c r="A33" s="70" t="s">
        <v>395</v>
      </c>
      <c r="B33" s="5" t="s">
        <v>213</v>
      </c>
      <c r="C33" s="8">
        <v>0.16007279129999999</v>
      </c>
      <c r="D33" s="9" t="str">
        <f t="shared" si="4"/>
        <v>N/A</v>
      </c>
      <c r="E33" s="8">
        <v>0.25587095209999999</v>
      </c>
      <c r="F33" s="9" t="str">
        <f t="shared" si="5"/>
        <v>N/A</v>
      </c>
      <c r="G33" s="8">
        <v>0.23408923700000001</v>
      </c>
      <c r="H33" s="9" t="str">
        <f t="shared" si="6"/>
        <v>N/A</v>
      </c>
      <c r="I33" s="10">
        <v>59.85</v>
      </c>
      <c r="J33" s="10">
        <v>-8.51</v>
      </c>
      <c r="K33" s="9" t="str">
        <f t="shared" si="7"/>
        <v>Yes</v>
      </c>
    </row>
    <row r="34" spans="1:11" x14ac:dyDescent="0.25">
      <c r="A34" s="70" t="s">
        <v>396</v>
      </c>
      <c r="B34" s="5" t="s">
        <v>213</v>
      </c>
      <c r="C34" s="8">
        <v>0.2397050134</v>
      </c>
      <c r="D34" s="9" t="str">
        <f t="shared" si="4"/>
        <v>N/A</v>
      </c>
      <c r="E34" s="8">
        <v>0.19110326389999999</v>
      </c>
      <c r="F34" s="9" t="str">
        <f t="shared" si="5"/>
        <v>N/A</v>
      </c>
      <c r="G34" s="8">
        <v>0.27210328509999998</v>
      </c>
      <c r="H34" s="9" t="str">
        <f t="shared" si="6"/>
        <v>N/A</v>
      </c>
      <c r="I34" s="10">
        <v>-20.3</v>
      </c>
      <c r="J34" s="10">
        <v>42.39</v>
      </c>
      <c r="K34" s="9" t="str">
        <f t="shared" si="7"/>
        <v>No</v>
      </c>
    </row>
    <row r="35" spans="1:11" x14ac:dyDescent="0.25">
      <c r="A35" s="70" t="s">
        <v>397</v>
      </c>
      <c r="B35" s="5" t="s">
        <v>213</v>
      </c>
      <c r="C35" s="8">
        <v>2.2860994675000001</v>
      </c>
      <c r="D35" s="9" t="str">
        <f t="shared" si="4"/>
        <v>N/A</v>
      </c>
      <c r="E35" s="8">
        <v>1.8935102391</v>
      </c>
      <c r="F35" s="9" t="str">
        <f t="shared" si="5"/>
        <v>N/A</v>
      </c>
      <c r="G35" s="8">
        <v>2.4164989529000001</v>
      </c>
      <c r="H35" s="9" t="str">
        <f t="shared" si="6"/>
        <v>N/A</v>
      </c>
      <c r="I35" s="10">
        <v>-17.2</v>
      </c>
      <c r="J35" s="10">
        <v>27.62</v>
      </c>
      <c r="K35" s="9" t="str">
        <f t="shared" si="7"/>
        <v>Yes</v>
      </c>
    </row>
    <row r="36" spans="1:11" x14ac:dyDescent="0.25">
      <c r="A36" s="70" t="s">
        <v>398</v>
      </c>
      <c r="B36" s="5" t="s">
        <v>213</v>
      </c>
      <c r="C36" s="8">
        <v>1.80375E-3</v>
      </c>
      <c r="D36" s="9" t="str">
        <f t="shared" si="4"/>
        <v>N/A</v>
      </c>
      <c r="E36" s="8">
        <v>9.70517464E-2</v>
      </c>
      <c r="F36" s="9" t="str">
        <f t="shared" si="5"/>
        <v>N/A</v>
      </c>
      <c r="G36" s="8">
        <v>8.9672169400000001E-2</v>
      </c>
      <c r="H36" s="9" t="str">
        <f t="shared" si="6"/>
        <v>N/A</v>
      </c>
      <c r="I36" s="10">
        <v>5281</v>
      </c>
      <c r="J36" s="10">
        <v>-7.6</v>
      </c>
      <c r="K36" s="9" t="str">
        <f t="shared" si="7"/>
        <v>Yes</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3.3402799999999998E-5</v>
      </c>
      <c r="D38" s="9" t="str">
        <f t="shared" si="4"/>
        <v>N/A</v>
      </c>
      <c r="E38" s="8">
        <v>6.6523919999999998E-6</v>
      </c>
      <c r="F38" s="9" t="str">
        <f t="shared" si="5"/>
        <v>N/A</v>
      </c>
      <c r="G38" s="8">
        <v>3.0517589599999999E-2</v>
      </c>
      <c r="H38" s="9" t="str">
        <f t="shared" si="6"/>
        <v>N/A</v>
      </c>
      <c r="I38" s="10">
        <v>-80.099999999999994</v>
      </c>
      <c r="J38" s="10">
        <v>459000</v>
      </c>
      <c r="K38" s="9" t="str">
        <f t="shared" si="7"/>
        <v>No</v>
      </c>
    </row>
    <row r="39" spans="1:11" x14ac:dyDescent="0.25">
      <c r="A39" s="70" t="s">
        <v>401</v>
      </c>
      <c r="B39" s="5" t="s">
        <v>213</v>
      </c>
      <c r="C39" s="8">
        <v>7.4653738456000003</v>
      </c>
      <c r="D39" s="9" t="str">
        <f t="shared" si="4"/>
        <v>N/A</v>
      </c>
      <c r="E39" s="8">
        <v>8.2693888786999992</v>
      </c>
      <c r="F39" s="9" t="str">
        <f t="shared" si="5"/>
        <v>N/A</v>
      </c>
      <c r="G39" s="8">
        <v>8.6138069072000008</v>
      </c>
      <c r="H39" s="9" t="str">
        <f t="shared" si="6"/>
        <v>N/A</v>
      </c>
      <c r="I39" s="10">
        <v>10.77</v>
      </c>
      <c r="J39" s="10">
        <v>4.165</v>
      </c>
      <c r="K39" s="9" t="str">
        <f t="shared" si="7"/>
        <v>Yes</v>
      </c>
    </row>
    <row r="40" spans="1:11" x14ac:dyDescent="0.25">
      <c r="A40" s="70" t="s">
        <v>402</v>
      </c>
      <c r="B40" s="5" t="s">
        <v>213</v>
      </c>
      <c r="C40" s="8">
        <v>9.8738611000000007E-3</v>
      </c>
      <c r="D40" s="9" t="str">
        <f t="shared" si="4"/>
        <v>N/A</v>
      </c>
      <c r="E40" s="8">
        <v>1.53803302E-2</v>
      </c>
      <c r="F40" s="9" t="str">
        <f t="shared" si="5"/>
        <v>N/A</v>
      </c>
      <c r="G40" s="8">
        <v>1.8157511899999999E-2</v>
      </c>
      <c r="H40" s="9" t="str">
        <f t="shared" si="6"/>
        <v>N/A</v>
      </c>
      <c r="I40" s="10">
        <v>55.77</v>
      </c>
      <c r="J40" s="10">
        <v>18.059999999999999</v>
      </c>
      <c r="K40" s="9" t="str">
        <f t="shared" si="7"/>
        <v>Yes</v>
      </c>
    </row>
    <row r="41" spans="1:11" x14ac:dyDescent="0.25">
      <c r="A41" s="70" t="s">
        <v>403</v>
      </c>
      <c r="B41" s="5" t="s">
        <v>213</v>
      </c>
      <c r="C41" s="8">
        <v>0.23525576340000001</v>
      </c>
      <c r="D41" s="9" t="str">
        <f t="shared" si="4"/>
        <v>N/A</v>
      </c>
      <c r="E41" s="8">
        <v>0.19635200119999999</v>
      </c>
      <c r="F41" s="9" t="str">
        <f t="shared" si="5"/>
        <v>N/A</v>
      </c>
      <c r="G41" s="8">
        <v>0.17915627880000001</v>
      </c>
      <c r="H41" s="9" t="str">
        <f t="shared" si="6"/>
        <v>N/A</v>
      </c>
      <c r="I41" s="10">
        <v>-16.5</v>
      </c>
      <c r="J41" s="10">
        <v>-8.76</v>
      </c>
      <c r="K41" s="9" t="str">
        <f t="shared" si="7"/>
        <v>Yes</v>
      </c>
    </row>
    <row r="42" spans="1:11" x14ac:dyDescent="0.25">
      <c r="A42" s="70" t="s">
        <v>32</v>
      </c>
      <c r="B42" s="5" t="s">
        <v>213</v>
      </c>
      <c r="C42" s="8">
        <v>88.813322897999996</v>
      </c>
      <c r="D42" s="9" t="str">
        <f t="shared" ref="D42:D51" si="8">IF($B42="N/A","N/A",IF(C42&lt;0,"No","Yes"))</f>
        <v>N/A</v>
      </c>
      <c r="E42" s="8">
        <v>87.597686218000007</v>
      </c>
      <c r="F42" s="9" t="str">
        <f t="shared" ref="F42:F51" si="9">IF($B42="N/A","N/A",IF(E42&lt;0,"No","Yes"))</f>
        <v>N/A</v>
      </c>
      <c r="G42" s="8">
        <v>88.600811316999994</v>
      </c>
      <c r="H42" s="9" t="str">
        <f t="shared" ref="H42:H51" si="10">IF($B42="N/A","N/A",IF(G42&lt;0,"No","Yes"))</f>
        <v>N/A</v>
      </c>
      <c r="I42" s="10">
        <v>-1.37</v>
      </c>
      <c r="J42" s="10">
        <v>1.145</v>
      </c>
      <c r="K42" s="9" t="str">
        <f t="shared" ref="K42:K51" si="11">IF(J42="Div by 0", "N/A", IF(J42="N/A","N/A", IF(J42&gt;30, "No", IF(J42&lt;-30, "No", "Yes"))))</f>
        <v>Yes</v>
      </c>
    </row>
    <row r="43" spans="1:11" x14ac:dyDescent="0.25">
      <c r="A43" s="70" t="s">
        <v>39</v>
      </c>
      <c r="B43" s="5" t="s">
        <v>213</v>
      </c>
      <c r="C43" s="8">
        <v>96.700567852000006</v>
      </c>
      <c r="D43" s="9" t="str">
        <f t="shared" si="8"/>
        <v>N/A</v>
      </c>
      <c r="E43" s="8">
        <v>98.475676621000005</v>
      </c>
      <c r="F43" s="9" t="str">
        <f t="shared" si="9"/>
        <v>N/A</v>
      </c>
      <c r="G43" s="8">
        <v>99.129185018000001</v>
      </c>
      <c r="H43" s="9" t="str">
        <f t="shared" si="10"/>
        <v>N/A</v>
      </c>
      <c r="I43" s="10">
        <v>1.8360000000000001</v>
      </c>
      <c r="J43" s="10">
        <v>0.66359999999999997</v>
      </c>
      <c r="K43" s="9" t="str">
        <f t="shared" si="11"/>
        <v>Yes</v>
      </c>
    </row>
    <row r="44" spans="1:11" x14ac:dyDescent="0.25">
      <c r="A44" s="70" t="s">
        <v>40</v>
      </c>
      <c r="B44" s="5" t="s">
        <v>213</v>
      </c>
      <c r="C44" s="8">
        <v>49.420172641999997</v>
      </c>
      <c r="D44" s="9" t="str">
        <f t="shared" si="8"/>
        <v>N/A</v>
      </c>
      <c r="E44" s="8">
        <v>48.886735326999997</v>
      </c>
      <c r="F44" s="9" t="str">
        <f t="shared" si="9"/>
        <v>N/A</v>
      </c>
      <c r="G44" s="8">
        <v>51.219831380999999</v>
      </c>
      <c r="H44" s="9" t="str">
        <f t="shared" si="10"/>
        <v>N/A</v>
      </c>
      <c r="I44" s="10">
        <v>-1.08</v>
      </c>
      <c r="J44" s="10">
        <v>4.7720000000000002</v>
      </c>
      <c r="K44" s="9" t="str">
        <f t="shared" si="11"/>
        <v>Yes</v>
      </c>
    </row>
    <row r="45" spans="1:11" x14ac:dyDescent="0.25">
      <c r="A45" s="70" t="s">
        <v>163</v>
      </c>
      <c r="B45" s="5" t="s">
        <v>213</v>
      </c>
      <c r="C45" s="8">
        <v>97.445863282999994</v>
      </c>
      <c r="D45" s="9" t="str">
        <f t="shared" si="8"/>
        <v>N/A</v>
      </c>
      <c r="E45" s="8">
        <v>98.113348376999994</v>
      </c>
      <c r="F45" s="9" t="str">
        <f t="shared" si="9"/>
        <v>N/A</v>
      </c>
      <c r="G45" s="8">
        <v>98.294490848999999</v>
      </c>
      <c r="H45" s="9" t="str">
        <f t="shared" si="10"/>
        <v>N/A</v>
      </c>
      <c r="I45" s="10">
        <v>0.68500000000000005</v>
      </c>
      <c r="J45" s="10">
        <v>0.18459999999999999</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98.584148118000002</v>
      </c>
      <c r="D48" s="9" t="str">
        <f t="shared" si="8"/>
        <v>N/A</v>
      </c>
      <c r="E48" s="8">
        <v>98.796085896999998</v>
      </c>
      <c r="F48" s="9" t="str">
        <f t="shared" si="9"/>
        <v>N/A</v>
      </c>
      <c r="G48" s="8">
        <v>98.951341012</v>
      </c>
      <c r="H48" s="9" t="str">
        <f t="shared" si="10"/>
        <v>N/A</v>
      </c>
      <c r="I48" s="10">
        <v>0.215</v>
      </c>
      <c r="J48" s="10">
        <v>0.15709999999999999</v>
      </c>
      <c r="K48" s="9" t="str">
        <f t="shared" si="11"/>
        <v>Yes</v>
      </c>
    </row>
    <row r="49" spans="1:12" x14ac:dyDescent="0.25">
      <c r="A49" s="70" t="s">
        <v>44</v>
      </c>
      <c r="B49" s="5" t="s">
        <v>213</v>
      </c>
      <c r="C49" s="8">
        <v>62.310866951999998</v>
      </c>
      <c r="D49" s="9" t="str">
        <f t="shared" si="8"/>
        <v>N/A</v>
      </c>
      <c r="E49" s="8">
        <v>61.448985401000002</v>
      </c>
      <c r="F49" s="9" t="str">
        <f t="shared" si="9"/>
        <v>N/A</v>
      </c>
      <c r="G49" s="8">
        <v>62.445536451000002</v>
      </c>
      <c r="H49" s="9" t="str">
        <f t="shared" si="10"/>
        <v>N/A</v>
      </c>
      <c r="I49" s="10">
        <v>-1.38</v>
      </c>
      <c r="J49" s="10">
        <v>1.6220000000000001</v>
      </c>
      <c r="K49" s="9" t="str">
        <f t="shared" si="11"/>
        <v>Yes</v>
      </c>
    </row>
    <row r="50" spans="1:12" x14ac:dyDescent="0.25">
      <c r="A50" s="70" t="s">
        <v>45</v>
      </c>
      <c r="B50" s="5" t="s">
        <v>213</v>
      </c>
      <c r="C50" s="8">
        <v>37.673728382999997</v>
      </c>
      <c r="D50" s="9" t="str">
        <f t="shared" si="8"/>
        <v>N/A</v>
      </c>
      <c r="E50" s="8">
        <v>38.493470084000002</v>
      </c>
      <c r="F50" s="9" t="str">
        <f t="shared" si="9"/>
        <v>N/A</v>
      </c>
      <c r="G50" s="8">
        <v>37.462113928000001</v>
      </c>
      <c r="H50" s="9" t="str">
        <f t="shared" si="10"/>
        <v>N/A</v>
      </c>
      <c r="I50" s="10">
        <v>2.1760000000000002</v>
      </c>
      <c r="J50" s="10">
        <v>-2.68</v>
      </c>
      <c r="K50" s="9" t="str">
        <f t="shared" si="11"/>
        <v>Yes</v>
      </c>
    </row>
    <row r="51" spans="1:12" x14ac:dyDescent="0.25">
      <c r="A51" s="70" t="s">
        <v>50</v>
      </c>
      <c r="B51" s="5" t="s">
        <v>213</v>
      </c>
      <c r="C51" s="8">
        <v>1.54046645E-2</v>
      </c>
      <c r="D51" s="9" t="str">
        <f t="shared" si="8"/>
        <v>N/A</v>
      </c>
      <c r="E51" s="8">
        <v>5.7544515099999999E-2</v>
      </c>
      <c r="F51" s="9" t="str">
        <f t="shared" si="9"/>
        <v>N/A</v>
      </c>
      <c r="G51" s="8">
        <v>9.2349621000000007E-2</v>
      </c>
      <c r="H51" s="9" t="str">
        <f t="shared" si="10"/>
        <v>N/A</v>
      </c>
      <c r="I51" s="10">
        <v>273.60000000000002</v>
      </c>
      <c r="J51" s="10">
        <v>60.48</v>
      </c>
      <c r="K51" s="9" t="str">
        <f t="shared" si="11"/>
        <v>No</v>
      </c>
      <c r="L51" s="49"/>
    </row>
    <row r="52" spans="1:12" s="49" customFormat="1" x14ac:dyDescent="0.25">
      <c r="A52" s="73" t="s">
        <v>898</v>
      </c>
      <c r="B52" s="5" t="s">
        <v>213</v>
      </c>
      <c r="C52" s="8" t="s">
        <v>213</v>
      </c>
      <c r="D52" s="9" t="str">
        <f t="shared" ref="D52:D57" si="12">IF($B52="N/A","N/A",IF(C52&lt;0,"No","Yes"))</f>
        <v>N/A</v>
      </c>
      <c r="E52" s="8">
        <v>0.58111304760000004</v>
      </c>
      <c r="F52" s="9" t="str">
        <f t="shared" ref="F52:F57" si="13">IF($B52="N/A","N/A",IF(E52&lt;0,"No","Yes"))</f>
        <v>N/A</v>
      </c>
      <c r="G52" s="8">
        <v>0.52655487479999996</v>
      </c>
      <c r="H52" s="9" t="str">
        <f t="shared" ref="H52:H57" si="14">IF($B52="N/A","N/A",IF(G52&lt;0,"No","Yes"))</f>
        <v>N/A</v>
      </c>
      <c r="I52" s="10" t="s">
        <v>213</v>
      </c>
      <c r="J52" s="10">
        <v>-9.39</v>
      </c>
      <c r="K52" s="9" t="str">
        <f t="shared" ref="K52:K57" si="15">IF(J52="Div by 0", "N/A", IF(J52="N/A","N/A", IF(J52&gt;30, "No", IF(J52&lt;-30, "No", "Yes"))))</f>
        <v>Yes</v>
      </c>
    </row>
    <row r="53" spans="1:12" s="49" customFormat="1" x14ac:dyDescent="0.25">
      <c r="A53" s="73" t="s">
        <v>899</v>
      </c>
      <c r="B53" s="5" t="s">
        <v>213</v>
      </c>
      <c r="C53" s="8" t="s">
        <v>213</v>
      </c>
      <c r="D53" s="9" t="str">
        <f t="shared" si="12"/>
        <v>N/A</v>
      </c>
      <c r="E53" s="8">
        <v>0.1073696063</v>
      </c>
      <c r="F53" s="9" t="str">
        <f t="shared" si="13"/>
        <v>N/A</v>
      </c>
      <c r="G53" s="8">
        <v>0.13607758189999999</v>
      </c>
      <c r="H53" s="9" t="str">
        <f t="shared" si="14"/>
        <v>N/A</v>
      </c>
      <c r="I53" s="10" t="s">
        <v>213</v>
      </c>
      <c r="J53" s="10">
        <v>26.74</v>
      </c>
      <c r="K53" s="9" t="str">
        <f t="shared" si="15"/>
        <v>Yes</v>
      </c>
    </row>
    <row r="54" spans="1:12" s="49" customFormat="1" x14ac:dyDescent="0.25">
      <c r="A54" s="73" t="s">
        <v>900</v>
      </c>
      <c r="B54" s="5" t="s">
        <v>213</v>
      </c>
      <c r="C54" s="8" t="s">
        <v>213</v>
      </c>
      <c r="D54" s="9" t="str">
        <f t="shared" si="12"/>
        <v>N/A</v>
      </c>
      <c r="E54" s="8">
        <v>0.99050790150000001</v>
      </c>
      <c r="F54" s="9" t="str">
        <f t="shared" si="13"/>
        <v>N/A</v>
      </c>
      <c r="G54" s="8">
        <v>1.1921573814999999</v>
      </c>
      <c r="H54" s="9" t="str">
        <f t="shared" si="14"/>
        <v>N/A</v>
      </c>
      <c r="I54" s="10" t="s">
        <v>213</v>
      </c>
      <c r="J54" s="10">
        <v>20.36</v>
      </c>
      <c r="K54" s="9" t="str">
        <f t="shared" si="15"/>
        <v>Yes</v>
      </c>
    </row>
    <row r="55" spans="1:12" s="49" customFormat="1" x14ac:dyDescent="0.25">
      <c r="A55" s="73" t="s">
        <v>901</v>
      </c>
      <c r="B55" s="5" t="s">
        <v>213</v>
      </c>
      <c r="C55" s="8" t="s">
        <v>213</v>
      </c>
      <c r="D55" s="9" t="str">
        <f t="shared" si="12"/>
        <v>N/A</v>
      </c>
      <c r="E55" s="8">
        <v>0.76795212830000004</v>
      </c>
      <c r="F55" s="9" t="str">
        <f t="shared" si="13"/>
        <v>N/A</v>
      </c>
      <c r="G55" s="8">
        <v>0.69707985059999999</v>
      </c>
      <c r="H55" s="9" t="str">
        <f t="shared" si="14"/>
        <v>N/A</v>
      </c>
      <c r="I55" s="10" t="s">
        <v>213</v>
      </c>
      <c r="J55" s="10">
        <v>-9.23</v>
      </c>
      <c r="K55" s="9" t="str">
        <f t="shared" si="15"/>
        <v>Yes</v>
      </c>
    </row>
    <row r="56" spans="1:12" s="49" customFormat="1" ht="25" x14ac:dyDescent="0.25">
      <c r="A56" s="73" t="s">
        <v>902</v>
      </c>
      <c r="B56" s="5" t="s">
        <v>213</v>
      </c>
      <c r="C56" s="8" t="s">
        <v>213</v>
      </c>
      <c r="D56" s="9" t="str">
        <f t="shared" si="12"/>
        <v>N/A</v>
      </c>
      <c r="E56" s="8">
        <v>0.83736983850000002</v>
      </c>
      <c r="F56" s="9" t="str">
        <f t="shared" si="13"/>
        <v>N/A</v>
      </c>
      <c r="G56" s="8">
        <v>0.29188200339999998</v>
      </c>
      <c r="H56" s="9" t="str">
        <f t="shared" si="14"/>
        <v>N/A</v>
      </c>
      <c r="I56" s="10" t="s">
        <v>213</v>
      </c>
      <c r="J56" s="10">
        <v>-65.099999999999994</v>
      </c>
      <c r="K56" s="9" t="str">
        <f t="shared" si="15"/>
        <v>No</v>
      </c>
    </row>
    <row r="57" spans="1:12" s="49" customFormat="1" ht="25" x14ac:dyDescent="0.25">
      <c r="A57" s="73" t="s">
        <v>938</v>
      </c>
      <c r="B57" s="5" t="s">
        <v>213</v>
      </c>
      <c r="C57" s="8" t="s">
        <v>213</v>
      </c>
      <c r="D57" s="9" t="str">
        <f t="shared" si="12"/>
        <v>N/A</v>
      </c>
      <c r="E57" s="8">
        <v>0.83724344299999998</v>
      </c>
      <c r="F57" s="9" t="str">
        <f t="shared" si="13"/>
        <v>N/A</v>
      </c>
      <c r="G57" s="8">
        <v>0.29125946009999998</v>
      </c>
      <c r="H57" s="9" t="str">
        <f t="shared" si="14"/>
        <v>N/A</v>
      </c>
      <c r="I57" s="10" t="s">
        <v>213</v>
      </c>
      <c r="J57" s="10">
        <v>-65.2</v>
      </c>
      <c r="K57" s="9" t="str">
        <f t="shared" si="15"/>
        <v>No</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4774776</v>
      </c>
      <c r="D7" s="30" t="str">
        <f>IF($B7="N/A","N/A",IF(C7&gt;15,"No",IF(C7&lt;-15,"No","Yes")))</f>
        <v>N/A</v>
      </c>
      <c r="E7" s="29">
        <v>4383964</v>
      </c>
      <c r="F7" s="30" t="str">
        <f>IF($B7="N/A","N/A",IF(E7&gt;15,"No",IF(E7&lt;-15,"No","Yes")))</f>
        <v>N/A</v>
      </c>
      <c r="G7" s="29">
        <v>4548909</v>
      </c>
      <c r="H7" s="30" t="str">
        <f>IF($B7="N/A","N/A",IF(G7&gt;15,"No",IF(G7&lt;-15,"No","Yes")))</f>
        <v>N/A</v>
      </c>
      <c r="I7" s="31">
        <v>-8.18</v>
      </c>
      <c r="J7" s="31">
        <v>3.762</v>
      </c>
      <c r="K7" s="30" t="str">
        <f t="shared" ref="K7:K22" si="0">IF(J7="Div by 0", "N/A", IF(J7="N/A","N/A", IF(J7&gt;30, "No", IF(J7&lt;-30, "No", "Yes"))))</f>
        <v>Yes</v>
      </c>
    </row>
    <row r="8" spans="1:11" x14ac:dyDescent="0.25">
      <c r="A8" s="3" t="s">
        <v>362</v>
      </c>
      <c r="B8" s="28" t="s">
        <v>213</v>
      </c>
      <c r="C8" s="32">
        <v>6.4440300445999998</v>
      </c>
      <c r="D8" s="30" t="str">
        <f>IF($B8="N/A","N/A",IF(C8&gt;15,"No",IF(C8&lt;-15,"No","Yes")))</f>
        <v>N/A</v>
      </c>
      <c r="E8" s="32">
        <v>9.0299783484000002</v>
      </c>
      <c r="F8" s="30" t="str">
        <f>IF($B8="N/A","N/A",IF(E8&gt;15,"No",IF(E8&lt;-15,"No","Yes")))</f>
        <v>N/A</v>
      </c>
      <c r="G8" s="32">
        <v>9.0378154409999993</v>
      </c>
      <c r="H8" s="30" t="str">
        <f>IF($B8="N/A","N/A",IF(G8&gt;15,"No",IF(G8&lt;-15,"No","Yes")))</f>
        <v>N/A</v>
      </c>
      <c r="I8" s="31">
        <v>40.130000000000003</v>
      </c>
      <c r="J8" s="31">
        <v>8.6800000000000002E-2</v>
      </c>
      <c r="K8" s="30" t="str">
        <f t="shared" si="0"/>
        <v>Yes</v>
      </c>
    </row>
    <row r="9" spans="1:11" x14ac:dyDescent="0.25">
      <c r="A9" s="3" t="s">
        <v>119</v>
      </c>
      <c r="B9" s="33" t="s">
        <v>213</v>
      </c>
      <c r="C9" s="9">
        <v>93.555969954999995</v>
      </c>
      <c r="D9" s="9" t="str">
        <f>IF($B9="N/A","N/A",IF(C9&gt;15,"No",IF(C9&lt;-15,"No","Yes")))</f>
        <v>N/A</v>
      </c>
      <c r="E9" s="9">
        <v>90.970021652</v>
      </c>
      <c r="F9" s="9" t="str">
        <f>IF($B9="N/A","N/A",IF(E9&gt;15,"No",IF(E9&lt;-15,"No","Yes")))</f>
        <v>N/A</v>
      </c>
      <c r="G9" s="9">
        <v>90.962184558999994</v>
      </c>
      <c r="H9" s="9" t="str">
        <f>IF($B9="N/A","N/A",IF(G9&gt;15,"No",IF(G9&lt;-15,"No","Yes")))</f>
        <v>N/A</v>
      </c>
      <c r="I9" s="10">
        <v>-2.76</v>
      </c>
      <c r="J9" s="10">
        <v>-8.9999999999999993E-3</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99.999371698000004</v>
      </c>
      <c r="D11" s="9" t="str">
        <f>IF(OR($B11="N/A",$C11="N/A"),"N/A",IF(C11&gt;100,"No",IF(C11&lt;95,"No","Yes")))</f>
        <v>Yes</v>
      </c>
      <c r="E11" s="9">
        <v>99.999885947999999</v>
      </c>
      <c r="F11" s="9" t="str">
        <f>IF(OR($B11="N/A",$E11="N/A"),"N/A",IF(E11&gt;100,"No",IF(E11&lt;95,"No","Yes")))</f>
        <v>Yes</v>
      </c>
      <c r="G11" s="9">
        <v>99.899580317000002</v>
      </c>
      <c r="H11" s="9" t="str">
        <f>IF($B11="N/A","N/A",IF(G11&gt;100,"No",IF(G11&lt;95,"No","Yes")))</f>
        <v>Yes</v>
      </c>
      <c r="I11" s="10">
        <v>5.0000000000000001E-4</v>
      </c>
      <c r="J11" s="10">
        <v>-0.1</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307688</v>
      </c>
      <c r="D14" s="9" t="str">
        <f>IF($B14="N/A","N/A",IF(C14&gt;15,"No",IF(C14&lt;-15,"No","Yes")))</f>
        <v>N/A</v>
      </c>
      <c r="E14" s="34">
        <v>395871</v>
      </c>
      <c r="F14" s="9" t="str">
        <f>IF($B14="N/A","N/A",IF(E14&gt;15,"No",IF(E14&lt;-15,"No","Yes")))</f>
        <v>N/A</v>
      </c>
      <c r="G14" s="34">
        <v>411122</v>
      </c>
      <c r="H14" s="9" t="str">
        <f>IF($B14="N/A","N/A",IF(G14&gt;15,"No",IF(G14&lt;-15,"No","Yes")))</f>
        <v>N/A</v>
      </c>
      <c r="I14" s="10">
        <v>28.66</v>
      </c>
      <c r="J14" s="10">
        <v>3.8530000000000002</v>
      </c>
      <c r="K14" s="9" t="str">
        <f t="shared" si="0"/>
        <v>Yes</v>
      </c>
    </row>
    <row r="15" spans="1:11" ht="14.25" customHeight="1" x14ac:dyDescent="0.25">
      <c r="A15" s="3" t="s">
        <v>444</v>
      </c>
      <c r="B15" s="33" t="s">
        <v>213</v>
      </c>
      <c r="C15" s="9">
        <v>0.1212266972</v>
      </c>
      <c r="D15" s="9" t="str">
        <f>IF($B15="N/A","N/A",IF(C15&gt;15,"No",IF(C15&lt;-15,"No","Yes")))</f>
        <v>N/A</v>
      </c>
      <c r="E15" s="9">
        <v>2.5513361700000001E-2</v>
      </c>
      <c r="F15" s="9" t="str">
        <f>IF($B15="N/A","N/A",IF(E15&gt;15,"No",IF(E15&lt;-15,"No","Yes")))</f>
        <v>N/A</v>
      </c>
      <c r="G15" s="9">
        <v>0.1315911092</v>
      </c>
      <c r="H15" s="9" t="str">
        <f>IF($B15="N/A","N/A",IF(G15&gt;15,"No",IF(G15&lt;-15,"No","Yes")))</f>
        <v>N/A</v>
      </c>
      <c r="I15" s="10">
        <v>-79</v>
      </c>
      <c r="J15" s="10">
        <v>415.8</v>
      </c>
      <c r="K15" s="9" t="str">
        <f t="shared" si="0"/>
        <v>No</v>
      </c>
    </row>
    <row r="16" spans="1:11" ht="12.75" customHeight="1" x14ac:dyDescent="0.25">
      <c r="A16" s="3" t="s">
        <v>862</v>
      </c>
      <c r="B16" s="33" t="s">
        <v>213</v>
      </c>
      <c r="C16" s="35">
        <v>33.530831098999997</v>
      </c>
      <c r="D16" s="9" t="str">
        <f>IF($B16="N/A","N/A",IF(C16&gt;15,"No",IF(C16&lt;-15,"No","Yes")))</f>
        <v>N/A</v>
      </c>
      <c r="E16" s="35">
        <v>65.504950495000003</v>
      </c>
      <c r="F16" s="9" t="str">
        <f>IF($B16="N/A","N/A",IF(E16&gt;15,"No",IF(E16&lt;-15,"No","Yes")))</f>
        <v>N/A</v>
      </c>
      <c r="G16" s="35">
        <v>27.378927911000002</v>
      </c>
      <c r="H16" s="9" t="str">
        <f>IF($B16="N/A","N/A",IF(G16&gt;15,"No",IF(G16&lt;-15,"No","Yes")))</f>
        <v>N/A</v>
      </c>
      <c r="I16" s="10">
        <v>95.36</v>
      </c>
      <c r="J16" s="10">
        <v>-58.2</v>
      </c>
      <c r="K16" s="9" t="str">
        <f t="shared" si="0"/>
        <v>No</v>
      </c>
    </row>
    <row r="17" spans="1:11" x14ac:dyDescent="0.25">
      <c r="A17" s="3" t="s">
        <v>131</v>
      </c>
      <c r="B17" s="33" t="s">
        <v>213</v>
      </c>
      <c r="C17" s="34">
        <v>316</v>
      </c>
      <c r="D17" s="9" t="str">
        <f>IF($B17="N/A","N/A",IF(C17&gt;15,"No",IF(C17&lt;-15,"No","Yes")))</f>
        <v>N/A</v>
      </c>
      <c r="E17" s="34">
        <v>316</v>
      </c>
      <c r="F17" s="9" t="str">
        <f>IF($B17="N/A","N/A",IF(E17&gt;15,"No",IF(E17&lt;-15,"No","Yes")))</f>
        <v>N/A</v>
      </c>
      <c r="G17" s="34">
        <v>607</v>
      </c>
      <c r="H17" s="9" t="str">
        <f>IF($B17="N/A","N/A",IF(G17&gt;15,"No",IF(G17&lt;-15,"No","Yes")))</f>
        <v>N/A</v>
      </c>
      <c r="I17" s="10">
        <v>0</v>
      </c>
      <c r="J17" s="10">
        <v>92.09</v>
      </c>
      <c r="K17" s="9" t="str">
        <f t="shared" si="0"/>
        <v>No</v>
      </c>
    </row>
    <row r="18" spans="1:11" x14ac:dyDescent="0.25">
      <c r="A18" s="3" t="s">
        <v>346</v>
      </c>
      <c r="B18" s="33" t="s">
        <v>213</v>
      </c>
      <c r="C18" s="8">
        <v>6.6181115E-3</v>
      </c>
      <c r="D18" s="9" t="str">
        <f>IF($B18="N/A","N/A",IF(C18&gt;15,"No",IF(C18&lt;-15,"No","Yes")))</f>
        <v>N/A</v>
      </c>
      <c r="E18" s="8">
        <v>7.2080883999999998E-3</v>
      </c>
      <c r="F18" s="9" t="str">
        <f>IF($B18="N/A","N/A",IF(E18&gt;15,"No",IF(E18&lt;-15,"No","Yes")))</f>
        <v>N/A</v>
      </c>
      <c r="G18" s="8">
        <v>1.33438589E-2</v>
      </c>
      <c r="H18" s="9" t="str">
        <f>IF($B18="N/A","N/A",IF(G18&gt;15,"No",IF(G18&lt;-15,"No","Yes")))</f>
        <v>N/A</v>
      </c>
      <c r="I18" s="10">
        <v>8.9149999999999991</v>
      </c>
      <c r="J18" s="10">
        <v>85.12</v>
      </c>
      <c r="K18" s="9" t="str">
        <f t="shared" si="0"/>
        <v>No</v>
      </c>
    </row>
    <row r="19" spans="1:11" ht="27.75" customHeight="1" x14ac:dyDescent="0.25">
      <c r="A19" s="3" t="s">
        <v>841</v>
      </c>
      <c r="B19" s="33" t="s">
        <v>213</v>
      </c>
      <c r="C19" s="35">
        <v>28.477848100999999</v>
      </c>
      <c r="D19" s="9" t="str">
        <f>IF($B19="N/A","N/A",IF(C19&gt;60,"No",IF(C19&lt;15,"No","Yes")))</f>
        <v>N/A</v>
      </c>
      <c r="E19" s="35">
        <v>65.341772152000004</v>
      </c>
      <c r="F19" s="9" t="str">
        <f>IF($B19="N/A","N/A",IF(E19&gt;60,"No",IF(E19&lt;15,"No","Yes")))</f>
        <v>N/A</v>
      </c>
      <c r="G19" s="35">
        <v>68.449752883000002</v>
      </c>
      <c r="H19" s="9" t="str">
        <f>IF($B19="N/A","N/A",IF(G19&gt;60,"No",IF(G19&lt;15,"No","Yes")))</f>
        <v>N/A</v>
      </c>
      <c r="I19" s="10">
        <v>129.4</v>
      </c>
      <c r="J19" s="10">
        <v>4.7560000000000002</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307688</v>
      </c>
      <c r="D6" s="9" t="str">
        <f>IF($B6="N/A","N/A",IF(C6&gt;15,"No",IF(C6&lt;-15,"No","Yes")))</f>
        <v>N/A</v>
      </c>
      <c r="E6" s="34">
        <v>395871</v>
      </c>
      <c r="F6" s="9" t="str">
        <f>IF($B6="N/A","N/A",IF(E6&gt;15,"No",IF(E6&lt;-15,"No","Yes")))</f>
        <v>N/A</v>
      </c>
      <c r="G6" s="34">
        <v>411122</v>
      </c>
      <c r="H6" s="9" t="str">
        <f>IF($B6="N/A","N/A",IF(G6&gt;15,"No",IF(G6&lt;-15,"No","Yes")))</f>
        <v>N/A</v>
      </c>
      <c r="I6" s="10">
        <v>28.66</v>
      </c>
      <c r="J6" s="10">
        <v>3.8530000000000002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38.487604326000003</v>
      </c>
      <c r="D9" s="9" t="str">
        <f>IF($B9="N/A","N/A",IF(C9&gt;60,"No",IF(C9&lt;15,"No","Yes")))</f>
        <v>Yes</v>
      </c>
      <c r="E9" s="35">
        <v>44.017442551000002</v>
      </c>
      <c r="F9" s="9" t="str">
        <f>IF($B9="N/A","N/A",IF(E9&gt;60,"No",IF(E9&lt;15,"No","Yes")))</f>
        <v>Yes</v>
      </c>
      <c r="G9" s="35">
        <v>45.289960158</v>
      </c>
      <c r="H9" s="9" t="str">
        <f>IF($B9="N/A","N/A",IF(G9&gt;60,"No",IF(G9&lt;15,"No","Yes")))</f>
        <v>Yes</v>
      </c>
      <c r="I9" s="10">
        <v>14.37</v>
      </c>
      <c r="J9" s="10">
        <v>2.891</v>
      </c>
      <c r="K9" s="9" t="str">
        <f t="shared" si="0"/>
        <v>Yes</v>
      </c>
    </row>
    <row r="10" spans="1:11" x14ac:dyDescent="0.25">
      <c r="A10" s="3" t="s">
        <v>14</v>
      </c>
      <c r="B10" s="33" t="s">
        <v>272</v>
      </c>
      <c r="C10" s="9">
        <v>0.81901146619999998</v>
      </c>
      <c r="D10" s="9" t="str">
        <f>IF($B10="N/A","N/A",IF(C10&gt;15,"No",IF(C10&lt;=0,"No","Yes")))</f>
        <v>Yes</v>
      </c>
      <c r="E10" s="9">
        <v>0.84951916149999995</v>
      </c>
      <c r="F10" s="9" t="str">
        <f>IF($B10="N/A","N/A",IF(E10&gt;15,"No",IF(E10&lt;=0,"No","Yes")))</f>
        <v>Yes</v>
      </c>
      <c r="G10" s="9">
        <v>0.73773721670000003</v>
      </c>
      <c r="H10" s="9" t="str">
        <f>IF($B10="N/A","N/A",IF(G10&gt;15,"No",IF(G10&lt;=0,"No","Yes")))</f>
        <v>Yes</v>
      </c>
      <c r="I10" s="10">
        <v>3.7250000000000001</v>
      </c>
      <c r="J10" s="10">
        <v>-13.2</v>
      </c>
      <c r="K10" s="9" t="str">
        <f t="shared" si="0"/>
        <v>Yes</v>
      </c>
    </row>
    <row r="11" spans="1:11" x14ac:dyDescent="0.25">
      <c r="A11" s="3" t="s">
        <v>877</v>
      </c>
      <c r="B11" s="33" t="s">
        <v>213</v>
      </c>
      <c r="C11" s="35">
        <v>69.932142857000002</v>
      </c>
      <c r="D11" s="9" t="str">
        <f>IF($B11="N/A","N/A",IF(C11&gt;15,"No",IF(C11&lt;-15,"No","Yes")))</f>
        <v>N/A</v>
      </c>
      <c r="E11" s="35">
        <v>65.034195659000005</v>
      </c>
      <c r="F11" s="9" t="str">
        <f>IF($B11="N/A","N/A",IF(E11&gt;15,"No",IF(E11&lt;-15,"No","Yes")))</f>
        <v>N/A</v>
      </c>
      <c r="G11" s="35">
        <v>70.387075503000005</v>
      </c>
      <c r="H11" s="9" t="str">
        <f>IF($B11="N/A","N/A",IF(G11&gt;15,"No",IF(G11&lt;-15,"No","Yes")))</f>
        <v>N/A</v>
      </c>
      <c r="I11" s="10">
        <v>-7</v>
      </c>
      <c r="J11" s="10">
        <v>8.2309999999999999</v>
      </c>
      <c r="K11" s="9" t="str">
        <f t="shared" si="0"/>
        <v>Yes</v>
      </c>
    </row>
    <row r="12" spans="1:11" x14ac:dyDescent="0.25">
      <c r="A12" s="3" t="s">
        <v>939</v>
      </c>
      <c r="B12" s="33" t="s">
        <v>213</v>
      </c>
      <c r="C12" s="9">
        <v>7.0967993551999999</v>
      </c>
      <c r="D12" s="9" t="str">
        <f>IF($B12="N/A","N/A",IF(C12&gt;15,"No",IF(C12&lt;-15,"No","Yes")))</f>
        <v>N/A</v>
      </c>
      <c r="E12" s="9">
        <v>6.2032833928000004</v>
      </c>
      <c r="F12" s="9" t="str">
        <f>IF($B12="N/A","N/A",IF(E12&gt;15,"No",IF(E12&lt;-15,"No","Yes")))</f>
        <v>N/A</v>
      </c>
      <c r="G12" s="9">
        <v>6.2854821682999997</v>
      </c>
      <c r="H12" s="9" t="str">
        <f>IF($B12="N/A","N/A",IF(G12&gt;15,"No",IF(G12&lt;-15,"No","Yes")))</f>
        <v>N/A</v>
      </c>
      <c r="I12" s="10">
        <v>-12.6</v>
      </c>
      <c r="J12" s="10">
        <v>1.325</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99.979199709</v>
      </c>
      <c r="D15" s="9" t="str">
        <f>IF($B15="N/A","N/A",IF(C15&gt;15,"No",IF(C15&lt;-15,"No","Yes")))</f>
        <v>N/A</v>
      </c>
      <c r="E15" s="9">
        <v>99.985096154999994</v>
      </c>
      <c r="F15" s="9" t="str">
        <f>IF($B15="N/A","N/A",IF(E15&gt;15,"No",IF(E15&lt;-15,"No","Yes")))</f>
        <v>N/A</v>
      </c>
      <c r="G15" s="9">
        <v>99.994405553999997</v>
      </c>
      <c r="H15" s="9" t="str">
        <f>IF($B15="N/A","N/A",IF(G15&gt;15,"No",IF(G15&lt;-15,"No","Yes")))</f>
        <v>N/A</v>
      </c>
      <c r="I15" s="10">
        <v>5.8999999999999999E-3</v>
      </c>
      <c r="J15" s="10">
        <v>9.2999999999999992E-3</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99.815072411000003</v>
      </c>
      <c r="D17" s="9" t="str">
        <f>IF($B17="N/A","N/A",IF(C17&gt;98,"Yes","No"))</f>
        <v>Yes</v>
      </c>
      <c r="E17" s="9">
        <v>99.784525767000005</v>
      </c>
      <c r="F17" s="9" t="str">
        <f>IF($B17="N/A","N/A",IF(E17&gt;98,"Yes","No"))</f>
        <v>Yes</v>
      </c>
      <c r="G17" s="9">
        <v>99.799086403000004</v>
      </c>
      <c r="H17" s="9" t="str">
        <f>IF($B17="N/A","N/A",IF(G17&gt;98,"Yes","No"))</f>
        <v>Yes</v>
      </c>
      <c r="I17" s="10">
        <v>-3.1E-2</v>
      </c>
      <c r="J17" s="10">
        <v>1.46E-2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99.170263383999995</v>
      </c>
      <c r="D19" s="9" t="str">
        <f>IF($B19="N/A","N/A",IF(C19&gt;100,"No",IF(C19&lt;98,"No","Yes")))</f>
        <v>Yes</v>
      </c>
      <c r="E19" s="9">
        <v>99.465987658000003</v>
      </c>
      <c r="F19" s="9" t="str">
        <f>IF($B19="N/A","N/A",IF(E19&gt;100,"No",IF(E19&lt;98,"No","Yes")))</f>
        <v>Yes</v>
      </c>
      <c r="G19" s="9">
        <v>99.224804316000004</v>
      </c>
      <c r="H19" s="9" t="str">
        <f>IF($B19="N/A","N/A",IF(G19&gt;100,"No",IF(G19&lt;98,"No","Yes")))</f>
        <v>Yes</v>
      </c>
      <c r="I19" s="10">
        <v>0.29820000000000002</v>
      </c>
      <c r="J19" s="10">
        <v>-0.24199999999999999</v>
      </c>
      <c r="K19" s="9" t="str">
        <f>IF(J19="Div by 0", "N/A", IF(J19="N/A","N/A", IF(J19&gt;30, "No", IF(J19&lt;-30, "No", "Yes"))))</f>
        <v>Yes</v>
      </c>
    </row>
    <row r="20" spans="1:11" x14ac:dyDescent="0.25">
      <c r="A20" s="3" t="s">
        <v>679</v>
      </c>
      <c r="B20" s="33" t="s">
        <v>223</v>
      </c>
      <c r="C20" s="9">
        <v>99.996099944999997</v>
      </c>
      <c r="D20" s="9" t="str">
        <f>IF($B20="N/A","N/A",IF(C20&gt;100,"No",IF(C20&lt;98,"No","Yes")))</f>
        <v>Yes</v>
      </c>
      <c r="E20" s="9">
        <v>99.999242176999999</v>
      </c>
      <c r="F20" s="9" t="str">
        <f>IF($B20="N/A","N/A",IF(E20&gt;100,"No",IF(E20&lt;98,"No","Yes")))</f>
        <v>Yes</v>
      </c>
      <c r="G20" s="9">
        <v>99.999027053000006</v>
      </c>
      <c r="H20" s="9" t="str">
        <f>IF($B20="N/A","N/A",IF(G20&gt;100,"No",IF(G20&lt;98,"No","Yes")))</f>
        <v>Yes</v>
      </c>
      <c r="I20" s="10">
        <v>3.0999999999999999E-3</v>
      </c>
      <c r="J20" s="10">
        <v>0</v>
      </c>
      <c r="K20" s="9" t="str">
        <f>IF(J20="Div by 0", "N/A", IF(J20="N/A","N/A", IF(J20&gt;30, "No", IF(J20&lt;-30, "No", "Yes"))))</f>
        <v>Yes</v>
      </c>
    </row>
    <row r="21" spans="1:11" x14ac:dyDescent="0.25">
      <c r="A21" s="3" t="s">
        <v>680</v>
      </c>
      <c r="B21" s="33" t="s">
        <v>223</v>
      </c>
      <c r="C21" s="9">
        <v>99.996099944999997</v>
      </c>
      <c r="D21" s="9" t="str">
        <f>IF($B21="N/A","N/A",IF(C21&gt;100,"No",IF(C21&lt;98,"No","Yes")))</f>
        <v>Yes</v>
      </c>
      <c r="E21" s="9">
        <v>99.999242176999999</v>
      </c>
      <c r="F21" s="9" t="str">
        <f>IF($B21="N/A","N/A",IF(E21&gt;100,"No",IF(E21&lt;98,"No","Yes")))</f>
        <v>Yes</v>
      </c>
      <c r="G21" s="9">
        <v>99.999027053000006</v>
      </c>
      <c r="H21" s="9" t="str">
        <f>IF($B21="N/A","N/A",IF(G21&gt;100,"No",IF(G21&lt;98,"No","Yes")))</f>
        <v>Yes</v>
      </c>
      <c r="I21" s="10">
        <v>3.0999999999999999E-3</v>
      </c>
      <c r="J21" s="10">
        <v>0</v>
      </c>
      <c r="K21" s="9" t="str">
        <f>IF(J21="Div by 0", "N/A", IF(J21="N/A","N/A", IF(J21&gt;30, "No", IF(J21&lt;-30, "No", "Yes"))))</f>
        <v>Yes</v>
      </c>
    </row>
    <row r="22" spans="1:11" ht="15" customHeight="1" x14ac:dyDescent="0.25">
      <c r="A22" s="3" t="s">
        <v>1725</v>
      </c>
      <c r="B22" s="33" t="s">
        <v>213</v>
      </c>
      <c r="C22" s="9">
        <v>67.785223993000002</v>
      </c>
      <c r="D22" s="9" t="str">
        <f>IF($B22="N/A","N/A",IF(C22&gt;15,"No",IF(C22&lt;-15,"No","Yes")))</f>
        <v>N/A</v>
      </c>
      <c r="E22" s="9">
        <v>64.748112390000003</v>
      </c>
      <c r="F22" s="9" t="str">
        <f>IF($B22="N/A","N/A",IF(E22&gt;15,"No",IF(E22&lt;-15,"No","Yes")))</f>
        <v>N/A</v>
      </c>
      <c r="G22" s="9">
        <v>62.834389792000003</v>
      </c>
      <c r="H22" s="9" t="str">
        <f>IF($B22="N/A","N/A",IF(G22&gt;15,"No",IF(G22&lt;-15,"No","Yes")))</f>
        <v>N/A</v>
      </c>
      <c r="I22" s="10">
        <v>-4.4800000000000004</v>
      </c>
      <c r="J22" s="10">
        <v>-2.96</v>
      </c>
      <c r="K22" s="9" t="str">
        <f t="shared" ref="K22:K31" si="1">IF(J22="Div by 0", "N/A", IF(J22="N/A","N/A", IF(J22&gt;30, "No", IF(J22&lt;-30, "No", "Yes"))))</f>
        <v>Yes</v>
      </c>
    </row>
    <row r="23" spans="1:11" x14ac:dyDescent="0.25">
      <c r="A23" s="3" t="s">
        <v>940</v>
      </c>
      <c r="B23" s="33" t="s">
        <v>213</v>
      </c>
      <c r="C23" s="9">
        <v>31.815020409999999</v>
      </c>
      <c r="D23" s="9" t="str">
        <f>IF($B23="N/A","N/A",IF(C23&gt;15,"No",IF(C23&lt;-15,"No","Yes")))</f>
        <v>N/A</v>
      </c>
      <c r="E23" s="9">
        <v>34.755766399000002</v>
      </c>
      <c r="F23" s="9" t="str">
        <f>IF($B23="N/A","N/A",IF(E23&gt;15,"No",IF(E23&lt;-15,"No","Yes")))</f>
        <v>N/A</v>
      </c>
      <c r="G23" s="9">
        <v>36.465817932</v>
      </c>
      <c r="H23" s="9" t="str">
        <f>IF($B23="N/A","N/A",IF(G23&gt;15,"No",IF(G23&lt;-15,"No","Yes")))</f>
        <v>N/A</v>
      </c>
      <c r="I23" s="10">
        <v>9.2430000000000003</v>
      </c>
      <c r="J23" s="10">
        <v>4.92</v>
      </c>
      <c r="K23" s="9" t="str">
        <f t="shared" si="1"/>
        <v>Yes</v>
      </c>
    </row>
    <row r="24" spans="1:11" ht="25" x14ac:dyDescent="0.25">
      <c r="A24" s="3" t="s">
        <v>941</v>
      </c>
      <c r="B24" s="33" t="s">
        <v>213</v>
      </c>
      <c r="C24" s="9">
        <v>0.14560203839999999</v>
      </c>
      <c r="D24" s="9" t="str">
        <f>IF($B24="N/A","N/A",IF(C24&gt;15,"No",IF(C24&lt;-15,"No","Yes")))</f>
        <v>N/A</v>
      </c>
      <c r="E24" s="9">
        <v>0.16368968680000001</v>
      </c>
      <c r="F24" s="9" t="str">
        <f>IF($B24="N/A","N/A",IF(E24&gt;15,"No",IF(E24&lt;-15,"No","Yes")))</f>
        <v>N/A</v>
      </c>
      <c r="G24" s="9">
        <v>0.333234417</v>
      </c>
      <c r="H24" s="9" t="str">
        <f>IF($B24="N/A","N/A",IF(G24&gt;15,"No",IF(G24&lt;-15,"No","Yes")))</f>
        <v>N/A</v>
      </c>
      <c r="I24" s="10">
        <v>12.42</v>
      </c>
      <c r="J24" s="10">
        <v>103.6</v>
      </c>
      <c r="K24" s="9" t="str">
        <f t="shared" si="1"/>
        <v>No</v>
      </c>
    </row>
    <row r="25" spans="1:11" x14ac:dyDescent="0.25">
      <c r="A25" s="3" t="s">
        <v>166</v>
      </c>
      <c r="B25" s="33" t="s">
        <v>213</v>
      </c>
      <c r="C25" s="9">
        <v>99.996099944999997</v>
      </c>
      <c r="D25" s="9" t="str">
        <f t="shared" ref="D25:D27" si="2">IF($B25="N/A","N/A",IF(C25&gt;15,"No",IF(C25&lt;-15,"No","Yes")))</f>
        <v>N/A</v>
      </c>
      <c r="E25" s="9">
        <v>99.999242176999999</v>
      </c>
      <c r="F25" s="9" t="str">
        <f t="shared" ref="F25:F27" si="3">IF($B25="N/A","N/A",IF(E25&gt;15,"No",IF(E25&lt;-15,"No","Yes")))</f>
        <v>N/A</v>
      </c>
      <c r="G25" s="9">
        <v>99.999027053000006</v>
      </c>
      <c r="H25" s="9" t="str">
        <f t="shared" ref="H25:H27" si="4">IF($B25="N/A","N/A",IF(G25&gt;15,"No",IF(G25&lt;-15,"No","Yes")))</f>
        <v>N/A</v>
      </c>
      <c r="I25" s="10">
        <v>3.0999999999999999E-3</v>
      </c>
      <c r="J25" s="10">
        <v>0</v>
      </c>
      <c r="K25" s="9" t="str">
        <f t="shared" si="1"/>
        <v>Yes</v>
      </c>
    </row>
    <row r="26" spans="1:11" x14ac:dyDescent="0.25">
      <c r="A26" s="3" t="s">
        <v>167</v>
      </c>
      <c r="B26" s="33" t="s">
        <v>213</v>
      </c>
      <c r="C26" s="9">
        <v>99.996099944999997</v>
      </c>
      <c r="D26" s="9" t="str">
        <f t="shared" si="2"/>
        <v>N/A</v>
      </c>
      <c r="E26" s="9">
        <v>99.999242176999999</v>
      </c>
      <c r="F26" s="9" t="str">
        <f t="shared" si="3"/>
        <v>N/A</v>
      </c>
      <c r="G26" s="9">
        <v>99.999027053000006</v>
      </c>
      <c r="H26" s="9" t="str">
        <f t="shared" si="4"/>
        <v>N/A</v>
      </c>
      <c r="I26" s="10">
        <v>3.0999999999999999E-3</v>
      </c>
      <c r="J26" s="10">
        <v>0</v>
      </c>
      <c r="K26" s="9" t="str">
        <f t="shared" si="1"/>
        <v>Yes</v>
      </c>
    </row>
    <row r="27" spans="1:11" x14ac:dyDescent="0.25">
      <c r="A27" s="3" t="s">
        <v>168</v>
      </c>
      <c r="B27" s="33" t="s">
        <v>213</v>
      </c>
      <c r="C27" s="9">
        <v>99.996099944999997</v>
      </c>
      <c r="D27" s="9" t="str">
        <f t="shared" si="2"/>
        <v>N/A</v>
      </c>
      <c r="E27" s="9">
        <v>99.999242176999999</v>
      </c>
      <c r="F27" s="9" t="str">
        <f t="shared" si="3"/>
        <v>N/A</v>
      </c>
      <c r="G27" s="9">
        <v>99.999027053000006</v>
      </c>
      <c r="H27" s="9" t="str">
        <f t="shared" si="4"/>
        <v>N/A</v>
      </c>
      <c r="I27" s="10">
        <v>3.0999999999999999E-3</v>
      </c>
      <c r="J27" s="10">
        <v>0</v>
      </c>
      <c r="K27" s="9" t="str">
        <f t="shared" si="1"/>
        <v>Yes</v>
      </c>
    </row>
    <row r="28" spans="1:11" x14ac:dyDescent="0.25">
      <c r="A28" s="3" t="s">
        <v>54</v>
      </c>
      <c r="B28" s="33" t="s">
        <v>213</v>
      </c>
      <c r="C28" s="9">
        <v>20.742765399</v>
      </c>
      <c r="D28" s="9" t="str">
        <f>IF($B28="N/A","N/A",IF(C28&gt;15,"No",IF(C28&lt;-15,"No","Yes")))</f>
        <v>N/A</v>
      </c>
      <c r="E28" s="9">
        <v>20.828249607</v>
      </c>
      <c r="F28" s="9" t="str">
        <f>IF($B28="N/A","N/A",IF(E28&gt;15,"No",IF(E28&lt;-15,"No","Yes")))</f>
        <v>N/A</v>
      </c>
      <c r="G28" s="9">
        <v>21.242113047</v>
      </c>
      <c r="H28" s="9" t="str">
        <f>IF($B28="N/A","N/A",IF(G28&gt;15,"No",IF(G28&lt;-15,"No","Yes")))</f>
        <v>N/A</v>
      </c>
      <c r="I28" s="10">
        <v>0.41210000000000002</v>
      </c>
      <c r="J28" s="10">
        <v>1.9870000000000001</v>
      </c>
      <c r="K28" s="9" t="str">
        <f t="shared" si="1"/>
        <v>Yes</v>
      </c>
    </row>
    <row r="29" spans="1:11" x14ac:dyDescent="0.25">
      <c r="A29" s="3" t="s">
        <v>55</v>
      </c>
      <c r="B29" s="33" t="s">
        <v>213</v>
      </c>
      <c r="C29" s="9">
        <v>79.253334546999994</v>
      </c>
      <c r="D29" s="9" t="str">
        <f>IF($B29="N/A","N/A",IF(C29&gt;15,"No",IF(C29&lt;-15,"No","Yes")))</f>
        <v>N/A</v>
      </c>
      <c r="E29" s="9">
        <v>79.170992570999999</v>
      </c>
      <c r="F29" s="9" t="str">
        <f>IF($B29="N/A","N/A",IF(E29&gt;15,"No",IF(E29&lt;-15,"No","Yes")))</f>
        <v>N/A</v>
      </c>
      <c r="G29" s="9">
        <v>78.756914006000002</v>
      </c>
      <c r="H29" s="9" t="str">
        <f>IF($B29="N/A","N/A",IF(G29&gt;15,"No",IF(G29&lt;-15,"No","Yes")))</f>
        <v>N/A</v>
      </c>
      <c r="I29" s="10">
        <v>-0.104</v>
      </c>
      <c r="J29" s="10">
        <v>-0.52300000000000002</v>
      </c>
      <c r="K29" s="9" t="str">
        <f t="shared" si="1"/>
        <v>Yes</v>
      </c>
    </row>
    <row r="30" spans="1:11" x14ac:dyDescent="0.25">
      <c r="A30" s="3" t="s">
        <v>56</v>
      </c>
      <c r="B30" s="33" t="s">
        <v>213</v>
      </c>
      <c r="C30" s="9">
        <v>77.002028027999998</v>
      </c>
      <c r="D30" s="9" t="str">
        <f>IF($B30="N/A","N/A",IF(C30&gt;15,"No",IF(C30&lt;-15,"No","Yes")))</f>
        <v>N/A</v>
      </c>
      <c r="E30" s="9">
        <v>78.708215554999995</v>
      </c>
      <c r="F30" s="9" t="str">
        <f>IF($B30="N/A","N/A",IF(E30&gt;15,"No",IF(E30&lt;-15,"No","Yes")))</f>
        <v>N/A</v>
      </c>
      <c r="G30" s="9">
        <v>79.305656228999993</v>
      </c>
      <c r="H30" s="9" t="str">
        <f>IF($B30="N/A","N/A",IF(G30&gt;15,"No",IF(G30&lt;-15,"No","Yes")))</f>
        <v>N/A</v>
      </c>
      <c r="I30" s="10">
        <v>2.2160000000000002</v>
      </c>
      <c r="J30" s="10">
        <v>0.7591</v>
      </c>
      <c r="K30" s="9" t="str">
        <f t="shared" si="1"/>
        <v>Yes</v>
      </c>
    </row>
    <row r="31" spans="1:11" x14ac:dyDescent="0.25">
      <c r="A31" s="3" t="s">
        <v>57</v>
      </c>
      <c r="B31" s="33" t="s">
        <v>213</v>
      </c>
      <c r="C31" s="9">
        <v>16.538181535</v>
      </c>
      <c r="D31" s="9" t="str">
        <f>IF($B31="N/A","N/A",IF(C31&gt;15,"No",IF(C31&lt;-15,"No","Yes")))</f>
        <v>N/A</v>
      </c>
      <c r="E31" s="9">
        <v>15.358538513999999</v>
      </c>
      <c r="F31" s="9" t="str">
        <f>IF($B31="N/A","N/A",IF(E31&gt;15,"No",IF(E31&lt;-15,"No","Yes")))</f>
        <v>N/A</v>
      </c>
      <c r="G31" s="9">
        <v>15.097951460000001</v>
      </c>
      <c r="H31" s="9" t="str">
        <f>IF($B31="N/A","N/A",IF(G31&gt;15,"No",IF(G31&lt;-15,"No","Yes")))</f>
        <v>N/A</v>
      </c>
      <c r="I31" s="10">
        <v>-7.13</v>
      </c>
      <c r="J31" s="10">
        <v>-1.7</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4467088</v>
      </c>
      <c r="D6" s="9" t="str">
        <f t="shared" ref="D6:F18" si="0">IF($B6="N/A","N/A",IF(C6&lt;0,"No","Yes"))</f>
        <v>N/A</v>
      </c>
      <c r="E6" s="34">
        <v>3988093</v>
      </c>
      <c r="F6" s="9" t="str">
        <f t="shared" si="0"/>
        <v>N/A</v>
      </c>
      <c r="G6" s="34">
        <v>4137787</v>
      </c>
      <c r="H6" s="9" t="str">
        <f t="shared" ref="H6:H18" si="1">IF($B6="N/A","N/A",IF(G6&lt;0,"No","Yes"))</f>
        <v>N/A</v>
      </c>
      <c r="I6" s="10">
        <v>-10.7</v>
      </c>
      <c r="J6" s="10">
        <v>3.754</v>
      </c>
      <c r="K6" s="9" t="str">
        <f t="shared" ref="K6:K18" si="2">IF(J6="Div by 0", "N/A", IF(J6="N/A","N/A", IF(J6&gt;30, "No", IF(J6&lt;-30, "No", "Yes"))))</f>
        <v>Yes</v>
      </c>
    </row>
    <row r="7" spans="1:11" x14ac:dyDescent="0.25">
      <c r="A7" s="24" t="s">
        <v>445</v>
      </c>
      <c r="B7" s="69" t="s">
        <v>213</v>
      </c>
      <c r="C7" s="9">
        <v>0.85923984480000004</v>
      </c>
      <c r="D7" s="9" t="str">
        <f t="shared" si="0"/>
        <v>N/A</v>
      </c>
      <c r="E7" s="9">
        <v>0.7815013341</v>
      </c>
      <c r="F7" s="9" t="str">
        <f t="shared" si="0"/>
        <v>N/A</v>
      </c>
      <c r="G7" s="9">
        <v>0.77222437980000003</v>
      </c>
      <c r="H7" s="9" t="str">
        <f t="shared" si="1"/>
        <v>N/A</v>
      </c>
      <c r="I7" s="10">
        <v>-9.0500000000000007</v>
      </c>
      <c r="J7" s="10">
        <v>-1.19</v>
      </c>
      <c r="K7" s="9" t="str">
        <f t="shared" si="2"/>
        <v>Yes</v>
      </c>
    </row>
    <row r="8" spans="1:11" x14ac:dyDescent="0.25">
      <c r="A8" s="24" t="s">
        <v>446</v>
      </c>
      <c r="B8" s="69" t="s">
        <v>213</v>
      </c>
      <c r="C8" s="9">
        <v>32.906828789000002</v>
      </c>
      <c r="D8" s="9" t="str">
        <f t="shared" si="0"/>
        <v>N/A</v>
      </c>
      <c r="E8" s="9">
        <v>34.073829271000001</v>
      </c>
      <c r="F8" s="9" t="str">
        <f t="shared" si="0"/>
        <v>N/A</v>
      </c>
      <c r="G8" s="9">
        <v>35.615632220999998</v>
      </c>
      <c r="H8" s="9" t="str">
        <f t="shared" si="1"/>
        <v>N/A</v>
      </c>
      <c r="I8" s="10">
        <v>3.5459999999999998</v>
      </c>
      <c r="J8" s="10">
        <v>4.5250000000000004</v>
      </c>
      <c r="K8" s="9" t="str">
        <f t="shared" si="2"/>
        <v>Yes</v>
      </c>
    </row>
    <row r="9" spans="1:11" x14ac:dyDescent="0.25">
      <c r="A9" s="24" t="s">
        <v>447</v>
      </c>
      <c r="B9" s="69" t="s">
        <v>213</v>
      </c>
      <c r="C9" s="9">
        <v>26.422873245000002</v>
      </c>
      <c r="D9" s="9" t="str">
        <f t="shared" si="0"/>
        <v>N/A</v>
      </c>
      <c r="E9" s="9">
        <v>26.600432838</v>
      </c>
      <c r="F9" s="9" t="str">
        <f t="shared" si="0"/>
        <v>N/A</v>
      </c>
      <c r="G9" s="9">
        <v>26.767641737000002</v>
      </c>
      <c r="H9" s="9" t="str">
        <f t="shared" si="1"/>
        <v>N/A</v>
      </c>
      <c r="I9" s="10">
        <v>0.67200000000000004</v>
      </c>
      <c r="J9" s="10">
        <v>0.62860000000000005</v>
      </c>
      <c r="K9" s="9" t="str">
        <f t="shared" si="2"/>
        <v>Yes</v>
      </c>
    </row>
    <row r="10" spans="1:11" x14ac:dyDescent="0.25">
      <c r="A10" s="24" t="s">
        <v>448</v>
      </c>
      <c r="B10" s="69" t="s">
        <v>213</v>
      </c>
      <c r="C10" s="9">
        <v>39.352123800000001</v>
      </c>
      <c r="D10" s="9" t="str">
        <f t="shared" si="0"/>
        <v>N/A</v>
      </c>
      <c r="E10" s="9">
        <v>38.128674531999998</v>
      </c>
      <c r="F10" s="9" t="str">
        <f t="shared" si="0"/>
        <v>N/A</v>
      </c>
      <c r="G10" s="9">
        <v>36.545887935000003</v>
      </c>
      <c r="H10" s="9" t="str">
        <f t="shared" si="1"/>
        <v>N/A</v>
      </c>
      <c r="I10" s="10">
        <v>-3.11</v>
      </c>
      <c r="J10" s="10">
        <v>-4.1500000000000004</v>
      </c>
      <c r="K10" s="9" t="str">
        <f t="shared" si="2"/>
        <v>Yes</v>
      </c>
    </row>
    <row r="11" spans="1:11" x14ac:dyDescent="0.25">
      <c r="A11" s="2" t="s">
        <v>207</v>
      </c>
      <c r="B11" s="69" t="s">
        <v>213</v>
      </c>
      <c r="C11" s="9">
        <v>99.968301498000002</v>
      </c>
      <c r="D11" s="9" t="str">
        <f t="shared" si="0"/>
        <v>N/A</v>
      </c>
      <c r="E11" s="9">
        <v>99.704721027999994</v>
      </c>
      <c r="F11" s="9" t="str">
        <f t="shared" si="0"/>
        <v>N/A</v>
      </c>
      <c r="G11" s="9">
        <v>99.978225074999997</v>
      </c>
      <c r="H11" s="9" t="str">
        <f t="shared" si="1"/>
        <v>N/A</v>
      </c>
      <c r="I11" s="10">
        <v>-0.26400000000000001</v>
      </c>
      <c r="J11" s="10">
        <v>0.27429999999999999</v>
      </c>
      <c r="K11" s="9" t="str">
        <f t="shared" si="2"/>
        <v>Yes</v>
      </c>
    </row>
    <row r="12" spans="1:11" x14ac:dyDescent="0.25">
      <c r="A12" s="2" t="s">
        <v>939</v>
      </c>
      <c r="B12" s="69" t="s">
        <v>213</v>
      </c>
      <c r="C12" s="9">
        <v>1.9668517834999999</v>
      </c>
      <c r="D12" s="9" t="str">
        <f t="shared" si="0"/>
        <v>N/A</v>
      </c>
      <c r="E12" s="9">
        <v>1.8318780429999999</v>
      </c>
      <c r="F12" s="9" t="str">
        <f t="shared" si="0"/>
        <v>N/A</v>
      </c>
      <c r="G12" s="9">
        <v>1.7893622846999999</v>
      </c>
      <c r="H12" s="9" t="str">
        <f t="shared" si="1"/>
        <v>N/A</v>
      </c>
      <c r="I12" s="10">
        <v>-6.86</v>
      </c>
      <c r="J12" s="10">
        <v>-2.3199999999999998</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99.964406342999993</v>
      </c>
      <c r="D15" s="9" t="str">
        <f t="shared" si="0"/>
        <v>N/A</v>
      </c>
      <c r="E15" s="9">
        <v>99.980592228000006</v>
      </c>
      <c r="F15" s="9" t="str">
        <f t="shared" si="0"/>
        <v>N/A</v>
      </c>
      <c r="G15" s="9">
        <v>99.996254035999996</v>
      </c>
      <c r="H15" s="9" t="str">
        <f t="shared" si="1"/>
        <v>N/A</v>
      </c>
      <c r="I15" s="10">
        <v>1.6199999999999999E-2</v>
      </c>
      <c r="J15" s="10">
        <v>1.5699999999999999E-2</v>
      </c>
      <c r="K15" s="9" t="str">
        <f t="shared" si="2"/>
        <v>Yes</v>
      </c>
    </row>
    <row r="16" spans="1:11" x14ac:dyDescent="0.25">
      <c r="A16" s="2" t="s">
        <v>165</v>
      </c>
      <c r="B16" s="69" t="s">
        <v>213</v>
      </c>
      <c r="C16" s="9">
        <v>50.168812434000003</v>
      </c>
      <c r="D16" s="9" t="str">
        <f t="shared" si="0"/>
        <v>N/A</v>
      </c>
      <c r="E16" s="9">
        <v>48.593199808000001</v>
      </c>
      <c r="F16" s="9" t="str">
        <f t="shared" si="0"/>
        <v>N/A</v>
      </c>
      <c r="G16" s="9">
        <v>24.392096548000001</v>
      </c>
      <c r="H16" s="9" t="str">
        <f t="shared" si="1"/>
        <v>N/A</v>
      </c>
      <c r="I16" s="10">
        <v>-3.14</v>
      </c>
      <c r="J16" s="10">
        <v>-49.8</v>
      </c>
      <c r="K16" s="9" t="str">
        <f t="shared" si="2"/>
        <v>No</v>
      </c>
    </row>
    <row r="17" spans="1:11" x14ac:dyDescent="0.25">
      <c r="A17" s="2" t="s">
        <v>21</v>
      </c>
      <c r="B17" s="69" t="s">
        <v>213</v>
      </c>
      <c r="C17" s="9">
        <v>99.805085550000001</v>
      </c>
      <c r="D17" s="9" t="str">
        <f t="shared" si="0"/>
        <v>N/A</v>
      </c>
      <c r="E17" s="9">
        <v>99.511470771000006</v>
      </c>
      <c r="F17" s="9" t="str">
        <f t="shared" si="0"/>
        <v>N/A</v>
      </c>
      <c r="G17" s="9">
        <v>99.970733147999994</v>
      </c>
      <c r="H17" s="9" t="str">
        <f t="shared" si="1"/>
        <v>N/A</v>
      </c>
      <c r="I17" s="10">
        <v>-0.29399999999999998</v>
      </c>
      <c r="J17" s="10">
        <v>0.46150000000000002</v>
      </c>
      <c r="K17" s="9" t="str">
        <f t="shared" si="2"/>
        <v>Yes</v>
      </c>
    </row>
    <row r="18" spans="1:11" x14ac:dyDescent="0.25">
      <c r="A18" s="2" t="s">
        <v>53</v>
      </c>
      <c r="B18" s="69" t="s">
        <v>213</v>
      </c>
      <c r="C18" s="9">
        <v>99.999932842000007</v>
      </c>
      <c r="D18" s="9" t="str">
        <f t="shared" si="0"/>
        <v>N/A</v>
      </c>
      <c r="E18" s="9">
        <v>99.999924776</v>
      </c>
      <c r="F18" s="9" t="str">
        <f t="shared" si="0"/>
        <v>N/A</v>
      </c>
      <c r="G18" s="9">
        <v>99.999903329999995</v>
      </c>
      <c r="H18" s="9" t="str">
        <f t="shared" si="1"/>
        <v>N/A</v>
      </c>
      <c r="I18" s="10">
        <v>0</v>
      </c>
      <c r="J18" s="10">
        <v>0</v>
      </c>
      <c r="K18" s="9" t="str">
        <f t="shared" si="2"/>
        <v>Yes</v>
      </c>
    </row>
    <row r="19" spans="1:11" x14ac:dyDescent="0.25">
      <c r="A19" s="3" t="s">
        <v>678</v>
      </c>
      <c r="B19" s="69" t="s">
        <v>213</v>
      </c>
      <c r="C19" s="9">
        <v>99.575942986000001</v>
      </c>
      <c r="D19" s="9" t="str">
        <f t="shared" ref="D19:D21" si="3">IF($B19="N/A","N/A",IF(C19&lt;0,"No","Yes"))</f>
        <v>N/A</v>
      </c>
      <c r="E19" s="9">
        <v>99.684209972000005</v>
      </c>
      <c r="F19" s="9" t="str">
        <f t="shared" ref="F19:F21" si="4">IF($B19="N/A","N/A",IF(E19&lt;0,"No","Yes"))</f>
        <v>N/A</v>
      </c>
      <c r="G19" s="9">
        <v>99.472471638000002</v>
      </c>
      <c r="H19" s="9" t="str">
        <f t="shared" ref="H19:H21" si="5">IF($B19="N/A","N/A",IF(G19&lt;0,"No","Yes"))</f>
        <v>N/A</v>
      </c>
      <c r="I19" s="10">
        <v>0.1087</v>
      </c>
      <c r="J19" s="10">
        <v>-0.21199999999999999</v>
      </c>
      <c r="K19" s="9" t="str">
        <f>IF(J19="Div by 0", "N/A", IF(J19="N/A","N/A", IF(J19&gt;30, "No", IF(J19&lt;-30, "No", "Yes"))))</f>
        <v>Yes</v>
      </c>
    </row>
    <row r="20" spans="1:11" x14ac:dyDescent="0.25">
      <c r="A20" s="3" t="s">
        <v>679</v>
      </c>
      <c r="B20" s="69" t="s">
        <v>213</v>
      </c>
      <c r="C20" s="9">
        <v>99.893912991999997</v>
      </c>
      <c r="D20" s="9" t="str">
        <f t="shared" si="3"/>
        <v>N/A</v>
      </c>
      <c r="E20" s="9">
        <v>99.895839941999995</v>
      </c>
      <c r="F20" s="9" t="str">
        <f t="shared" si="4"/>
        <v>N/A</v>
      </c>
      <c r="G20" s="9">
        <v>99.904175831000003</v>
      </c>
      <c r="H20" s="9" t="str">
        <f t="shared" si="5"/>
        <v>N/A</v>
      </c>
      <c r="I20" s="10">
        <v>1.9E-3</v>
      </c>
      <c r="J20" s="10">
        <v>8.3000000000000001E-3</v>
      </c>
      <c r="K20" s="9" t="str">
        <f>IF(J20="Div by 0", "N/A", IF(J20="N/A","N/A", IF(J20&gt;30, "No", IF(J20&lt;-30, "No", "Yes"))))</f>
        <v>Yes</v>
      </c>
    </row>
    <row r="21" spans="1:11" x14ac:dyDescent="0.25">
      <c r="A21" s="3" t="s">
        <v>680</v>
      </c>
      <c r="B21" s="69" t="s">
        <v>213</v>
      </c>
      <c r="C21" s="9">
        <v>99.893912991999997</v>
      </c>
      <c r="D21" s="9" t="str">
        <f t="shared" si="3"/>
        <v>N/A</v>
      </c>
      <c r="E21" s="9">
        <v>99.895839941999995</v>
      </c>
      <c r="F21" s="9" t="str">
        <f t="shared" si="4"/>
        <v>N/A</v>
      </c>
      <c r="G21" s="9">
        <v>99.904175831000003</v>
      </c>
      <c r="H21" s="9" t="str">
        <f t="shared" si="5"/>
        <v>N/A</v>
      </c>
      <c r="I21" s="10">
        <v>1.9E-3</v>
      </c>
      <c r="J21" s="10">
        <v>8.3000000000000001E-3</v>
      </c>
      <c r="K21" s="9" t="str">
        <f>IF(J21="Div by 0", "N/A", IF(J21="N/A","N/A", IF(J21&gt;30, "No", IF(J21&lt;-30, "No", "Yes"))))</f>
        <v>Yes</v>
      </c>
    </row>
    <row r="22" spans="1:11" ht="16.5" customHeight="1" x14ac:dyDescent="0.25">
      <c r="A22" s="3" t="s">
        <v>1725</v>
      </c>
      <c r="B22" s="69" t="s">
        <v>213</v>
      </c>
      <c r="C22" s="9">
        <v>62.617548612999997</v>
      </c>
      <c r="D22" s="9" t="str">
        <f t="shared" ref="D22:D31" si="6">IF($B22="N/A","N/A",IF(C22&lt;0,"No","Yes"))</f>
        <v>N/A</v>
      </c>
      <c r="E22" s="9">
        <v>61.636927725</v>
      </c>
      <c r="F22" s="9" t="str">
        <f t="shared" ref="F22:F31" si="7">IF($B22="N/A","N/A",IF(E22&lt;0,"No","Yes"))</f>
        <v>N/A</v>
      </c>
      <c r="G22" s="9">
        <v>58.746764876999997</v>
      </c>
      <c r="I22" s="10">
        <v>-1.57</v>
      </c>
      <c r="J22" s="10">
        <v>-4.6900000000000004</v>
      </c>
      <c r="K22" s="9" t="str">
        <f t="shared" ref="K22:K31" si="8">IF(J22="Div by 0", "N/A", IF(J22="N/A","N/A", IF(J22&gt;30, "No", IF(J22&lt;-30, "No", "Yes"))))</f>
        <v>Yes</v>
      </c>
    </row>
    <row r="23" spans="1:11" x14ac:dyDescent="0.25">
      <c r="A23" s="3" t="s">
        <v>942</v>
      </c>
      <c r="B23" s="69" t="s">
        <v>213</v>
      </c>
      <c r="C23" s="9">
        <v>36.897661294999999</v>
      </c>
      <c r="D23" s="9" t="str">
        <f t="shared" si="6"/>
        <v>N/A</v>
      </c>
      <c r="E23" s="9">
        <v>37.905710825</v>
      </c>
      <c r="F23" s="9" t="str">
        <f t="shared" si="7"/>
        <v>N/A</v>
      </c>
      <c r="G23" s="9">
        <v>40.494568715</v>
      </c>
      <c r="H23" s="9" t="str">
        <f t="shared" ref="H23:H31" si="9">IF($B23="N/A","N/A",IF(G23&lt;0,"No","Yes"))</f>
        <v>N/A</v>
      </c>
      <c r="I23" s="10">
        <v>2.7320000000000002</v>
      </c>
      <c r="J23" s="10">
        <v>6.83</v>
      </c>
      <c r="K23" s="9" t="str">
        <f t="shared" si="8"/>
        <v>Yes</v>
      </c>
    </row>
    <row r="24" spans="1:11" ht="25" x14ac:dyDescent="0.25">
      <c r="A24" s="3" t="s">
        <v>943</v>
      </c>
      <c r="B24" s="69" t="s">
        <v>213</v>
      </c>
      <c r="C24" s="9">
        <v>2.63482609E-2</v>
      </c>
      <c r="D24" s="9" t="str">
        <f t="shared" si="6"/>
        <v>N/A</v>
      </c>
      <c r="E24" s="9">
        <v>1.77026965E-2</v>
      </c>
      <c r="F24" s="9" t="str">
        <f t="shared" si="7"/>
        <v>N/A</v>
      </c>
      <c r="G24" s="9">
        <v>0.32188703769999999</v>
      </c>
      <c r="H24" s="9" t="str">
        <f t="shared" si="9"/>
        <v>N/A</v>
      </c>
      <c r="I24" s="10">
        <v>-32.799999999999997</v>
      </c>
      <c r="J24" s="10">
        <v>1718</v>
      </c>
      <c r="K24" s="9" t="str">
        <f t="shared" si="8"/>
        <v>No</v>
      </c>
    </row>
    <row r="25" spans="1:11" x14ac:dyDescent="0.25">
      <c r="A25" s="2" t="s">
        <v>166</v>
      </c>
      <c r="B25" s="69" t="s">
        <v>213</v>
      </c>
      <c r="C25" s="9">
        <v>99.893912991999997</v>
      </c>
      <c r="D25" s="9" t="str">
        <f t="shared" si="6"/>
        <v>N/A</v>
      </c>
      <c r="E25" s="9">
        <v>99.895839941999995</v>
      </c>
      <c r="F25" s="9" t="str">
        <f t="shared" si="7"/>
        <v>N/A</v>
      </c>
      <c r="G25" s="9">
        <v>99.904175831000003</v>
      </c>
      <c r="H25" s="9" t="str">
        <f t="shared" si="9"/>
        <v>N/A</v>
      </c>
      <c r="I25" s="10">
        <v>1.9E-3</v>
      </c>
      <c r="J25" s="10">
        <v>8.3000000000000001E-3</v>
      </c>
      <c r="K25" s="9" t="str">
        <f t="shared" si="8"/>
        <v>Yes</v>
      </c>
    </row>
    <row r="26" spans="1:11" x14ac:dyDescent="0.25">
      <c r="A26" s="2" t="s">
        <v>167</v>
      </c>
      <c r="B26" s="69" t="s">
        <v>213</v>
      </c>
      <c r="C26" s="9">
        <v>99.893912991999997</v>
      </c>
      <c r="D26" s="9" t="str">
        <f t="shared" si="6"/>
        <v>N/A</v>
      </c>
      <c r="E26" s="9">
        <v>99.895839941999995</v>
      </c>
      <c r="F26" s="9" t="str">
        <f t="shared" si="7"/>
        <v>N/A</v>
      </c>
      <c r="G26" s="9">
        <v>99.904175831000003</v>
      </c>
      <c r="H26" s="9" t="str">
        <f t="shared" si="9"/>
        <v>N/A</v>
      </c>
      <c r="I26" s="10">
        <v>1.9E-3</v>
      </c>
      <c r="J26" s="10">
        <v>8.3000000000000001E-3</v>
      </c>
      <c r="K26" s="9" t="str">
        <f t="shared" si="8"/>
        <v>Yes</v>
      </c>
    </row>
    <row r="27" spans="1:11" x14ac:dyDescent="0.25">
      <c r="A27" s="2" t="s">
        <v>168</v>
      </c>
      <c r="B27" s="69" t="s">
        <v>213</v>
      </c>
      <c r="C27" s="9">
        <v>99.893912991999997</v>
      </c>
      <c r="D27" s="9" t="str">
        <f t="shared" si="6"/>
        <v>N/A</v>
      </c>
      <c r="E27" s="9">
        <v>99.895839941999995</v>
      </c>
      <c r="F27" s="9" t="str">
        <f t="shared" si="7"/>
        <v>N/A</v>
      </c>
      <c r="G27" s="9">
        <v>99.904175831000003</v>
      </c>
      <c r="H27" s="9" t="str">
        <f t="shared" si="9"/>
        <v>N/A</v>
      </c>
      <c r="I27" s="10">
        <v>1.9E-3</v>
      </c>
      <c r="J27" s="10">
        <v>8.3000000000000001E-3</v>
      </c>
      <c r="K27" s="9" t="str">
        <f t="shared" si="8"/>
        <v>Yes</v>
      </c>
    </row>
    <row r="28" spans="1:11" x14ac:dyDescent="0.25">
      <c r="A28" s="2" t="s">
        <v>54</v>
      </c>
      <c r="B28" s="69" t="s">
        <v>213</v>
      </c>
      <c r="C28" s="9">
        <v>8.6969855977999995</v>
      </c>
      <c r="D28" s="9" t="str">
        <f t="shared" si="6"/>
        <v>N/A</v>
      </c>
      <c r="E28" s="9">
        <v>8.0469537696</v>
      </c>
      <c r="F28" s="9" t="str">
        <f t="shared" si="7"/>
        <v>N/A</v>
      </c>
      <c r="G28" s="9">
        <v>8.0754519263999995</v>
      </c>
      <c r="H28" s="9" t="str">
        <f t="shared" si="9"/>
        <v>N/A</v>
      </c>
      <c r="I28" s="10">
        <v>-7.47</v>
      </c>
      <c r="J28" s="10">
        <v>0.35410000000000003</v>
      </c>
      <c r="K28" s="9" t="str">
        <f t="shared" si="8"/>
        <v>Yes</v>
      </c>
    </row>
    <row r="29" spans="1:11" x14ac:dyDescent="0.25">
      <c r="A29" s="2" t="s">
        <v>55</v>
      </c>
      <c r="B29" s="69" t="s">
        <v>213</v>
      </c>
      <c r="C29" s="9">
        <v>91.196927393999999</v>
      </c>
      <c r="D29" s="9" t="str">
        <f t="shared" si="6"/>
        <v>N/A</v>
      </c>
      <c r="E29" s="9">
        <v>91.848886171999993</v>
      </c>
      <c r="F29" s="9" t="str">
        <f t="shared" si="7"/>
        <v>N/A</v>
      </c>
      <c r="G29" s="9">
        <v>91.828723905000004</v>
      </c>
      <c r="H29" s="9" t="str">
        <f t="shared" si="9"/>
        <v>N/A</v>
      </c>
      <c r="I29" s="10">
        <v>0.71489999999999998</v>
      </c>
      <c r="J29" s="10">
        <v>-2.1999999999999999E-2</v>
      </c>
      <c r="K29" s="9" t="str">
        <f t="shared" si="8"/>
        <v>Yes</v>
      </c>
    </row>
    <row r="30" spans="1:11" x14ac:dyDescent="0.25">
      <c r="A30" s="2" t="s">
        <v>56</v>
      </c>
      <c r="B30" s="69" t="s">
        <v>213</v>
      </c>
      <c r="C30" s="9">
        <v>81.014275967000003</v>
      </c>
      <c r="D30" s="9" t="str">
        <f t="shared" si="6"/>
        <v>N/A</v>
      </c>
      <c r="E30" s="9">
        <v>82.237851524999996</v>
      </c>
      <c r="F30" s="9" t="str">
        <f t="shared" si="7"/>
        <v>N/A</v>
      </c>
      <c r="G30" s="9">
        <v>83.764292362000006</v>
      </c>
      <c r="H30" s="9" t="str">
        <f t="shared" si="9"/>
        <v>N/A</v>
      </c>
      <c r="I30" s="10">
        <v>1.51</v>
      </c>
      <c r="J30" s="10">
        <v>1.8560000000000001</v>
      </c>
      <c r="K30" s="9" t="str">
        <f t="shared" si="8"/>
        <v>Yes</v>
      </c>
    </row>
    <row r="31" spans="1:11" x14ac:dyDescent="0.25">
      <c r="A31" s="2" t="s">
        <v>57</v>
      </c>
      <c r="B31" s="69" t="s">
        <v>213</v>
      </c>
      <c r="C31" s="9">
        <v>16.178951477999998</v>
      </c>
      <c r="D31" s="9" t="str">
        <f t="shared" si="6"/>
        <v>N/A</v>
      </c>
      <c r="E31" s="9">
        <v>13.823975518999999</v>
      </c>
      <c r="F31" s="9" t="str">
        <f t="shared" si="7"/>
        <v>N/A</v>
      </c>
      <c r="G31" s="9">
        <v>13.381259113</v>
      </c>
      <c r="H31" s="9" t="str">
        <f t="shared" si="9"/>
        <v>N/A</v>
      </c>
      <c r="I31" s="10">
        <v>-14.6</v>
      </c>
      <c r="J31" s="10">
        <v>-3.2</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645378</v>
      </c>
      <c r="D7" s="66" t="str">
        <f>IF($B7="N/A","N/A",IF(C7&gt;10,"No",IF(C7&lt;-10,"No","Yes")))</f>
        <v>N/A</v>
      </c>
      <c r="E7" s="29">
        <v>652695</v>
      </c>
      <c r="F7" s="66" t="str">
        <f>IF($B7="N/A","N/A",IF(E7&gt;10,"No",IF(E7&lt;-10,"No","Yes")))</f>
        <v>N/A</v>
      </c>
      <c r="G7" s="29">
        <v>662252</v>
      </c>
      <c r="H7" s="66" t="str">
        <f>IF($B7="N/A","N/A",IF(G7&gt;10,"No",IF(G7&lt;-10,"No","Yes")))</f>
        <v>N/A</v>
      </c>
      <c r="I7" s="67">
        <v>1.1339999999999999</v>
      </c>
      <c r="J7" s="67">
        <v>1.464</v>
      </c>
      <c r="K7" s="68" t="s">
        <v>739</v>
      </c>
      <c r="L7" s="30" t="str">
        <f>IF(J7="Div by 0", "N/A", IF(K7="N/A","N/A", IF(J7&gt;VALUE(MID(K7,1,2)), "No", IF(J7&lt;-1*VALUE(MID(K7,1,2)), "No", "Yes"))))</f>
        <v>Yes</v>
      </c>
    </row>
    <row r="8" spans="1:12" x14ac:dyDescent="0.25">
      <c r="A8" s="3" t="s">
        <v>58</v>
      </c>
      <c r="B8" s="33" t="s">
        <v>213</v>
      </c>
      <c r="C8" s="43">
        <v>2366636096</v>
      </c>
      <c r="D8" s="11" t="str">
        <f>IF($B8="N/A","N/A",IF(C8&gt;10,"No",IF(C8&lt;-10,"No","Yes")))</f>
        <v>N/A</v>
      </c>
      <c r="E8" s="43">
        <v>2222818136</v>
      </c>
      <c r="F8" s="11" t="str">
        <f>IF($B8="N/A","N/A",IF(E8&gt;10,"No",IF(E8&lt;-10,"No","Yes")))</f>
        <v>N/A</v>
      </c>
      <c r="G8" s="43">
        <v>2217789554</v>
      </c>
      <c r="H8" s="11" t="str">
        <f>IF($B8="N/A","N/A",IF(G8&gt;10,"No",IF(G8&lt;-10,"No","Yes")))</f>
        <v>N/A</v>
      </c>
      <c r="I8" s="12">
        <v>-6.08</v>
      </c>
      <c r="J8" s="12">
        <v>-0.22600000000000001</v>
      </c>
      <c r="K8" s="41" t="s">
        <v>739</v>
      </c>
      <c r="L8" s="9" t="str">
        <f>IF(J8="Div by 0", "N/A", IF(K8="N/A","N/A", IF(J8&gt;VALUE(MID(K8,1,2)), "No", IF(J8&lt;-1*VALUE(MID(K8,1,2)), "No", "Yes"))))</f>
        <v>Yes</v>
      </c>
    </row>
    <row r="9" spans="1:12" x14ac:dyDescent="0.25">
      <c r="A9" s="4" t="s">
        <v>944</v>
      </c>
      <c r="B9" s="9" t="s">
        <v>213</v>
      </c>
      <c r="C9" s="8">
        <v>8.1973665045999997</v>
      </c>
      <c r="D9" s="11" t="str">
        <f>IF($B9="N/A","N/A",IF(C9&gt;10,"No",IF(C9&lt;-10,"No","Yes")))</f>
        <v>N/A</v>
      </c>
      <c r="E9" s="8">
        <v>9.1707459074000006</v>
      </c>
      <c r="F9" s="11" t="str">
        <f>IF($B9="N/A","N/A",IF(E9&gt;10,"No",IF(E9&lt;-10,"No","Yes")))</f>
        <v>N/A</v>
      </c>
      <c r="G9" s="8">
        <v>10.281131653999999</v>
      </c>
      <c r="H9" s="11" t="str">
        <f>IF($B9="N/A","N/A",IF(G9&gt;10,"No",IF(G9&lt;-10,"No","Yes")))</f>
        <v>N/A</v>
      </c>
      <c r="I9" s="12">
        <v>11.87</v>
      </c>
      <c r="J9" s="12">
        <v>12.11</v>
      </c>
      <c r="K9" s="9" t="s">
        <v>213</v>
      </c>
      <c r="L9" s="9" t="str">
        <f>IF(J9="Div by 0", "N/A", IF(K9="N/A","N/A", IF(J9&gt;VALUE(MID(K9,1,2)), "No", IF(J9&lt;-1*VALUE(MID(K9,1,2)), "No", "Yes"))))</f>
        <v>N/A</v>
      </c>
    </row>
    <row r="10" spans="1:12" x14ac:dyDescent="0.25">
      <c r="A10" s="4" t="s">
        <v>945</v>
      </c>
      <c r="B10" s="9" t="s">
        <v>213</v>
      </c>
      <c r="C10" s="8">
        <v>11.461809978</v>
      </c>
      <c r="D10" s="11" t="str">
        <f t="shared" ref="D10:D19" si="0">IF($B10="N/A","N/A",IF(C10&gt;10,"No",IF(C10&lt;-10,"No","Yes")))</f>
        <v>N/A</v>
      </c>
      <c r="E10" s="8">
        <v>14.025080626999999</v>
      </c>
      <c r="F10" s="11" t="str">
        <f t="shared" ref="F10:F19" si="1">IF($B10="N/A","N/A",IF(E10&gt;10,"No",IF(E10&lt;-10,"No","Yes")))</f>
        <v>N/A</v>
      </c>
      <c r="G10" s="8">
        <v>14.145370644</v>
      </c>
      <c r="H10" s="11" t="str">
        <f t="shared" ref="H10:H19" si="2">IF($B10="N/A","N/A",IF(G10&gt;10,"No",IF(G10&lt;-10,"No","Yes")))</f>
        <v>N/A</v>
      </c>
      <c r="I10" s="12">
        <v>22.36</v>
      </c>
      <c r="J10" s="12">
        <v>0.85770000000000002</v>
      </c>
      <c r="K10" s="9" t="s">
        <v>213</v>
      </c>
      <c r="L10" s="9" t="str">
        <f t="shared" ref="L10:L26" si="3">IF(J10="Div by 0", "N/A", IF(K10="N/A","N/A", IF(J10&gt;VALUE(MID(K10,1,2)), "No", IF(J10&lt;-1*VALUE(MID(K10,1,2)), "No", "Yes"))))</f>
        <v>N/A</v>
      </c>
    </row>
    <row r="11" spans="1:12" x14ac:dyDescent="0.25">
      <c r="A11" s="4" t="s">
        <v>946</v>
      </c>
      <c r="B11" s="9" t="s">
        <v>213</v>
      </c>
      <c r="C11" s="8">
        <v>7.6697687246999999</v>
      </c>
      <c r="D11" s="11" t="str">
        <f t="shared" si="0"/>
        <v>N/A</v>
      </c>
      <c r="E11" s="8">
        <v>7.2392158665000004</v>
      </c>
      <c r="F11" s="11" t="str">
        <f t="shared" si="1"/>
        <v>N/A</v>
      </c>
      <c r="G11" s="8">
        <v>7.0828023168999996</v>
      </c>
      <c r="H11" s="11" t="str">
        <f t="shared" si="2"/>
        <v>N/A</v>
      </c>
      <c r="I11" s="12">
        <v>-5.61</v>
      </c>
      <c r="J11" s="12">
        <v>-2.16</v>
      </c>
      <c r="K11" s="9" t="s">
        <v>213</v>
      </c>
      <c r="L11" s="9" t="str">
        <f t="shared" si="3"/>
        <v>N/A</v>
      </c>
    </row>
    <row r="12" spans="1:12" x14ac:dyDescent="0.25">
      <c r="A12" s="4" t="s">
        <v>947</v>
      </c>
      <c r="B12" s="9" t="s">
        <v>213</v>
      </c>
      <c r="C12" s="8">
        <v>5.6292591318999996</v>
      </c>
      <c r="D12" s="11" t="str">
        <f t="shared" si="0"/>
        <v>N/A</v>
      </c>
      <c r="E12" s="8">
        <v>5.7714552739</v>
      </c>
      <c r="F12" s="11" t="str">
        <f t="shared" si="1"/>
        <v>N/A</v>
      </c>
      <c r="G12" s="8">
        <v>5.7808809939000003</v>
      </c>
      <c r="H12" s="11" t="str">
        <f t="shared" si="2"/>
        <v>N/A</v>
      </c>
      <c r="I12" s="12">
        <v>2.5259999999999998</v>
      </c>
      <c r="J12" s="12">
        <v>0.1633</v>
      </c>
      <c r="K12" s="9" t="s">
        <v>213</v>
      </c>
      <c r="L12" s="9" t="str">
        <f t="shared" si="3"/>
        <v>N/A</v>
      </c>
    </row>
    <row r="13" spans="1:12" x14ac:dyDescent="0.25">
      <c r="A13" s="4" t="s">
        <v>948</v>
      </c>
      <c r="B13" s="11" t="s">
        <v>213</v>
      </c>
      <c r="C13" s="8">
        <v>0.93573068810000004</v>
      </c>
      <c r="D13" s="11" t="str">
        <f t="shared" si="0"/>
        <v>N/A</v>
      </c>
      <c r="E13" s="8">
        <v>0.93872329340000005</v>
      </c>
      <c r="F13" s="11" t="str">
        <f t="shared" si="1"/>
        <v>N/A</v>
      </c>
      <c r="G13" s="8">
        <v>0.94722250740000002</v>
      </c>
      <c r="H13" s="11" t="str">
        <f t="shared" si="2"/>
        <v>N/A</v>
      </c>
      <c r="I13" s="12">
        <v>0.31979999999999997</v>
      </c>
      <c r="J13" s="12">
        <v>0.90539999999999998</v>
      </c>
      <c r="K13" s="9" t="s">
        <v>213</v>
      </c>
      <c r="L13" s="9" t="str">
        <f t="shared" si="3"/>
        <v>N/A</v>
      </c>
    </row>
    <row r="14" spans="1:12" ht="12.75" customHeight="1" x14ac:dyDescent="0.25">
      <c r="A14" s="4" t="s">
        <v>949</v>
      </c>
      <c r="B14" s="11" t="s">
        <v>213</v>
      </c>
      <c r="C14" s="8">
        <v>52.099389815000002</v>
      </c>
      <c r="D14" s="11" t="str">
        <f t="shared" si="0"/>
        <v>N/A</v>
      </c>
      <c r="E14" s="8">
        <v>51.466917932999998</v>
      </c>
      <c r="F14" s="11" t="str">
        <f t="shared" si="1"/>
        <v>N/A</v>
      </c>
      <c r="G14" s="8">
        <v>50.232841878999999</v>
      </c>
      <c r="H14" s="11" t="str">
        <f t="shared" si="2"/>
        <v>N/A</v>
      </c>
      <c r="I14" s="12">
        <v>-1.21</v>
      </c>
      <c r="J14" s="12">
        <v>-2.4</v>
      </c>
      <c r="K14" s="9" t="s">
        <v>213</v>
      </c>
      <c r="L14" s="9" t="str">
        <f t="shared" si="3"/>
        <v>N/A</v>
      </c>
    </row>
    <row r="15" spans="1:12" x14ac:dyDescent="0.25">
      <c r="A15" s="4" t="s">
        <v>950</v>
      </c>
      <c r="B15" s="11" t="s">
        <v>213</v>
      </c>
      <c r="C15" s="8">
        <v>3.8004084427999998</v>
      </c>
      <c r="D15" s="11" t="str">
        <f t="shared" si="0"/>
        <v>N/A</v>
      </c>
      <c r="E15" s="8">
        <v>1.6090210588</v>
      </c>
      <c r="F15" s="11" t="str">
        <f t="shared" si="1"/>
        <v>N/A</v>
      </c>
      <c r="G15" s="8">
        <v>1.5799121784000001</v>
      </c>
      <c r="H15" s="11" t="str">
        <f t="shared" si="2"/>
        <v>N/A</v>
      </c>
      <c r="I15" s="12">
        <v>-57.7</v>
      </c>
      <c r="J15" s="12">
        <v>-1.81</v>
      </c>
      <c r="K15" s="9" t="s">
        <v>213</v>
      </c>
      <c r="L15" s="9" t="str">
        <f t="shared" si="3"/>
        <v>N/A</v>
      </c>
    </row>
    <row r="16" spans="1:12" ht="12.75" customHeight="1" x14ac:dyDescent="0.25">
      <c r="A16" s="4" t="s">
        <v>951</v>
      </c>
      <c r="B16" s="11" t="s">
        <v>213</v>
      </c>
      <c r="C16" s="8">
        <v>10.206266715</v>
      </c>
      <c r="D16" s="11" t="str">
        <f t="shared" si="0"/>
        <v>N/A</v>
      </c>
      <c r="E16" s="8">
        <v>9.7788400401000004</v>
      </c>
      <c r="F16" s="11" t="str">
        <f t="shared" si="1"/>
        <v>N/A</v>
      </c>
      <c r="G16" s="8">
        <v>9.9498378260999996</v>
      </c>
      <c r="H16" s="11" t="str">
        <f t="shared" si="2"/>
        <v>N/A</v>
      </c>
      <c r="I16" s="12">
        <v>-4.1900000000000004</v>
      </c>
      <c r="J16" s="12">
        <v>1.7490000000000001</v>
      </c>
      <c r="K16" s="9" t="s">
        <v>213</v>
      </c>
      <c r="L16" s="9" t="str">
        <f t="shared" si="3"/>
        <v>N/A</v>
      </c>
    </row>
    <row r="17" spans="1:12" ht="12.75" customHeight="1" x14ac:dyDescent="0.25">
      <c r="A17" s="4" t="s">
        <v>952</v>
      </c>
      <c r="B17" s="11" t="s">
        <v>213</v>
      </c>
      <c r="C17" s="8">
        <v>26.404215824000001</v>
      </c>
      <c r="D17" s="11" t="str">
        <f t="shared" si="0"/>
        <v>N/A</v>
      </c>
      <c r="E17" s="8">
        <v>26.351665019999999</v>
      </c>
      <c r="F17" s="11" t="str">
        <f t="shared" si="1"/>
        <v>N/A</v>
      </c>
      <c r="G17" s="8">
        <v>26.622343155999999</v>
      </c>
      <c r="H17" s="11" t="str">
        <f t="shared" si="2"/>
        <v>N/A</v>
      </c>
      <c r="I17" s="12">
        <v>-0.19900000000000001</v>
      </c>
      <c r="J17" s="12">
        <v>1.0269999999999999</v>
      </c>
      <c r="K17" s="9" t="s">
        <v>213</v>
      </c>
      <c r="L17" s="9" t="str">
        <f t="shared" si="3"/>
        <v>N/A</v>
      </c>
    </row>
    <row r="18" spans="1:12" ht="12.75" customHeight="1" x14ac:dyDescent="0.25">
      <c r="A18" s="4" t="s">
        <v>953</v>
      </c>
      <c r="B18" s="11" t="s">
        <v>213</v>
      </c>
      <c r="C18" s="8">
        <v>65.398417671999994</v>
      </c>
      <c r="D18" s="11" t="str">
        <f t="shared" si="0"/>
        <v>N/A</v>
      </c>
      <c r="E18" s="8">
        <v>64.477589073000004</v>
      </c>
      <c r="F18" s="11" t="str">
        <f t="shared" si="1"/>
        <v>N/A</v>
      </c>
      <c r="G18" s="8">
        <v>63.096525190000001</v>
      </c>
      <c r="H18" s="11" t="str">
        <f t="shared" si="2"/>
        <v>N/A</v>
      </c>
      <c r="I18" s="12">
        <v>-1.41</v>
      </c>
      <c r="J18" s="12">
        <v>-2.14</v>
      </c>
      <c r="K18" s="9" t="s">
        <v>213</v>
      </c>
      <c r="L18" s="9" t="str">
        <f t="shared" si="3"/>
        <v>N/A</v>
      </c>
    </row>
    <row r="19" spans="1:12" ht="12.75" customHeight="1" x14ac:dyDescent="0.25">
      <c r="A19" s="18" t="s">
        <v>132</v>
      </c>
      <c r="B19" s="1" t="s">
        <v>213</v>
      </c>
      <c r="C19" s="34">
        <v>1669</v>
      </c>
      <c r="D19" s="11" t="str">
        <f t="shared" si="0"/>
        <v>N/A</v>
      </c>
      <c r="E19" s="34">
        <v>1490</v>
      </c>
      <c r="F19" s="11" t="str">
        <f t="shared" si="1"/>
        <v>N/A</v>
      </c>
      <c r="G19" s="34">
        <v>1293</v>
      </c>
      <c r="H19" s="11" t="str">
        <f t="shared" si="2"/>
        <v>N/A</v>
      </c>
      <c r="I19" s="12">
        <v>-10.7</v>
      </c>
      <c r="J19" s="12">
        <v>-13.2</v>
      </c>
      <c r="K19" s="34" t="s">
        <v>213</v>
      </c>
      <c r="L19" s="9" t="str">
        <f t="shared" si="3"/>
        <v>N/A</v>
      </c>
    </row>
    <row r="20" spans="1:12" ht="12.75" customHeight="1" x14ac:dyDescent="0.25">
      <c r="A20" s="18" t="s">
        <v>133</v>
      </c>
      <c r="B20" s="41" t="s">
        <v>276</v>
      </c>
      <c r="C20" s="8">
        <v>0.2586081335</v>
      </c>
      <c r="D20" s="11" t="str">
        <f>IF($B20="N/A","N/A",IF(C20&gt;=2,"No",IF(C20&lt;0,"No","Yes")))</f>
        <v>Yes</v>
      </c>
      <c r="E20" s="8">
        <v>0.2282842675</v>
      </c>
      <c r="F20" s="11" t="str">
        <f>IF($B20="N/A","N/A",IF(E20&gt;=2,"No",IF(E20&lt;0,"No","Yes")))</f>
        <v>Yes</v>
      </c>
      <c r="G20" s="8">
        <v>0.19524289850000001</v>
      </c>
      <c r="H20" s="11" t="str">
        <f>IF($B20="N/A","N/A",IF(G20&gt;=2,"No",IF(G20&lt;0,"No","Yes")))</f>
        <v>Yes</v>
      </c>
      <c r="I20" s="12">
        <v>-11.7</v>
      </c>
      <c r="J20" s="12">
        <v>-14.5</v>
      </c>
      <c r="K20" s="9" t="s">
        <v>213</v>
      </c>
      <c r="L20" s="9" t="str">
        <f t="shared" si="3"/>
        <v>N/A</v>
      </c>
    </row>
    <row r="21" spans="1:12" x14ac:dyDescent="0.25">
      <c r="A21" s="2" t="s">
        <v>134</v>
      </c>
      <c r="B21" s="41" t="s">
        <v>213</v>
      </c>
      <c r="C21" s="43">
        <v>2788027</v>
      </c>
      <c r="D21" s="11" t="str">
        <f t="shared" ref="D21:D26" si="4">IF($B21="N/A","N/A",IF(C21&gt;10,"No",IF(C21&lt;-10,"No","Yes")))</f>
        <v>N/A</v>
      </c>
      <c r="E21" s="43">
        <v>2752309</v>
      </c>
      <c r="F21" s="11" t="str">
        <f t="shared" ref="F21:F26" si="5">IF($B21="N/A","N/A",IF(E21&gt;10,"No",IF(E21&lt;-10,"No","Yes")))</f>
        <v>N/A</v>
      </c>
      <c r="G21" s="43">
        <v>2804351</v>
      </c>
      <c r="H21" s="11" t="str">
        <f t="shared" ref="H21:H26" si="6">IF($B21="N/A","N/A",IF(G21&gt;10,"No",IF(G21&lt;-10,"No","Yes")))</f>
        <v>N/A</v>
      </c>
      <c r="I21" s="12">
        <v>-1.28</v>
      </c>
      <c r="J21" s="12">
        <v>1.891</v>
      </c>
      <c r="K21" s="9" t="s">
        <v>213</v>
      </c>
      <c r="L21" s="9" t="str">
        <f t="shared" si="3"/>
        <v>N/A</v>
      </c>
    </row>
    <row r="22" spans="1:12" x14ac:dyDescent="0.25">
      <c r="A22" s="2" t="s">
        <v>1719</v>
      </c>
      <c r="B22" s="41" t="s">
        <v>213</v>
      </c>
      <c r="C22" s="43">
        <v>1670.4775314999999</v>
      </c>
      <c r="D22" s="11" t="str">
        <f t="shared" si="4"/>
        <v>N/A</v>
      </c>
      <c r="E22" s="43">
        <v>1847.1872483</v>
      </c>
      <c r="F22" s="11" t="str">
        <f t="shared" si="5"/>
        <v>N/A</v>
      </c>
      <c r="G22" s="43">
        <v>2168.8716164000002</v>
      </c>
      <c r="H22" s="11" t="str">
        <f t="shared" si="6"/>
        <v>N/A</v>
      </c>
      <c r="I22" s="12">
        <v>10.58</v>
      </c>
      <c r="J22" s="12">
        <v>17.41</v>
      </c>
      <c r="K22" s="9" t="s">
        <v>213</v>
      </c>
      <c r="L22" s="9" t="str">
        <f t="shared" si="3"/>
        <v>N/A</v>
      </c>
    </row>
    <row r="23" spans="1:12" ht="12.75" customHeight="1" x14ac:dyDescent="0.25">
      <c r="A23" s="18" t="s">
        <v>135</v>
      </c>
      <c r="B23" s="33" t="s">
        <v>213</v>
      </c>
      <c r="C23" s="1">
        <v>687</v>
      </c>
      <c r="D23" s="11" t="str">
        <f t="shared" si="4"/>
        <v>N/A</v>
      </c>
      <c r="E23" s="1">
        <v>695</v>
      </c>
      <c r="F23" s="11" t="str">
        <f t="shared" si="5"/>
        <v>N/A</v>
      </c>
      <c r="G23" s="1">
        <v>800</v>
      </c>
      <c r="H23" s="11" t="str">
        <f t="shared" si="6"/>
        <v>N/A</v>
      </c>
      <c r="I23" s="12">
        <v>1.1639999999999999</v>
      </c>
      <c r="J23" s="12">
        <v>15.11</v>
      </c>
      <c r="K23" s="34" t="s">
        <v>213</v>
      </c>
      <c r="L23" s="9" t="str">
        <f t="shared" si="3"/>
        <v>N/A</v>
      </c>
    </row>
    <row r="24" spans="1:12" ht="12.75" customHeight="1" x14ac:dyDescent="0.25">
      <c r="A24" s="18" t="s">
        <v>136</v>
      </c>
      <c r="B24" s="33" t="s">
        <v>213</v>
      </c>
      <c r="C24" s="13">
        <v>0.1064492437</v>
      </c>
      <c r="D24" s="11" t="str">
        <f t="shared" si="4"/>
        <v>N/A</v>
      </c>
      <c r="E24" s="13">
        <v>0.10648158789999999</v>
      </c>
      <c r="F24" s="11" t="str">
        <f t="shared" si="5"/>
        <v>N/A</v>
      </c>
      <c r="G24" s="13">
        <v>0.1207999372</v>
      </c>
      <c r="H24" s="11" t="str">
        <f t="shared" si="6"/>
        <v>N/A</v>
      </c>
      <c r="I24" s="12">
        <v>3.04E-2</v>
      </c>
      <c r="J24" s="12">
        <v>13.45</v>
      </c>
      <c r="K24" s="9" t="s">
        <v>213</v>
      </c>
      <c r="L24" s="9" t="str">
        <f t="shared" si="3"/>
        <v>N/A</v>
      </c>
    </row>
    <row r="25" spans="1:12" ht="25" x14ac:dyDescent="0.25">
      <c r="A25" s="2" t="s">
        <v>137</v>
      </c>
      <c r="B25" s="33" t="s">
        <v>213</v>
      </c>
      <c r="C25" s="14">
        <v>2261268</v>
      </c>
      <c r="D25" s="11" t="str">
        <f t="shared" si="4"/>
        <v>N/A</v>
      </c>
      <c r="E25" s="14">
        <v>2607377</v>
      </c>
      <c r="F25" s="11" t="str">
        <f t="shared" si="5"/>
        <v>N/A</v>
      </c>
      <c r="G25" s="14">
        <v>2651491</v>
      </c>
      <c r="H25" s="11" t="str">
        <f t="shared" si="6"/>
        <v>N/A</v>
      </c>
      <c r="I25" s="12">
        <v>15.31</v>
      </c>
      <c r="J25" s="12">
        <v>1.6919999999999999</v>
      </c>
      <c r="K25" s="9" t="s">
        <v>213</v>
      </c>
      <c r="L25" s="9" t="str">
        <f t="shared" si="3"/>
        <v>N/A</v>
      </c>
    </row>
    <row r="26" spans="1:12" ht="25" x14ac:dyDescent="0.25">
      <c r="A26" s="2" t="s">
        <v>954</v>
      </c>
      <c r="B26" s="33" t="s">
        <v>213</v>
      </c>
      <c r="C26" s="14">
        <v>3291.5109170000001</v>
      </c>
      <c r="D26" s="11" t="str">
        <f t="shared" si="4"/>
        <v>N/A</v>
      </c>
      <c r="E26" s="14">
        <v>3751.6215827000001</v>
      </c>
      <c r="F26" s="11" t="str">
        <f t="shared" si="5"/>
        <v>N/A</v>
      </c>
      <c r="G26" s="14">
        <v>3314.36375</v>
      </c>
      <c r="H26" s="11" t="str">
        <f t="shared" si="6"/>
        <v>N/A</v>
      </c>
      <c r="I26" s="12">
        <v>13.98</v>
      </c>
      <c r="J26" s="12">
        <v>-11.7</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643709</v>
      </c>
      <c r="D6" s="11" t="str">
        <f>IF($B6="N/A","N/A",IF(C6&gt;10,"No",IF(C6&lt;-10,"No","Yes")))</f>
        <v>N/A</v>
      </c>
      <c r="E6" s="34">
        <v>651205</v>
      </c>
      <c r="F6" s="11" t="str">
        <f>IF($B6="N/A","N/A",IF(E6&gt;10,"No",IF(E6&lt;-10,"No","Yes")))</f>
        <v>N/A</v>
      </c>
      <c r="G6" s="34">
        <v>660959</v>
      </c>
      <c r="H6" s="11" t="str">
        <f>IF($B6="N/A","N/A",IF(G6&gt;10,"No",IF(G6&lt;-10,"No","Yes")))</f>
        <v>N/A</v>
      </c>
      <c r="I6" s="12">
        <v>1.165</v>
      </c>
      <c r="J6" s="12">
        <v>1.498</v>
      </c>
      <c r="K6" s="1" t="s">
        <v>739</v>
      </c>
      <c r="L6" s="9" t="str">
        <f>IF(J6="Div by 0", "N/A", IF(K6="N/A","N/A", IF(J6&gt;VALUE(MID(K6,1,2)), "No", IF(J6&lt;-1*VALUE(MID(K6,1,2)), "No", "Yes"))))</f>
        <v>Yes</v>
      </c>
    </row>
    <row r="7" spans="1:12" x14ac:dyDescent="0.25">
      <c r="A7" s="18" t="s">
        <v>59</v>
      </c>
      <c r="B7" s="34" t="s">
        <v>213</v>
      </c>
      <c r="C7" s="34">
        <v>550910.31999999995</v>
      </c>
      <c r="D7" s="11" t="str">
        <f>IF($B7="N/A","N/A",IF(C7&gt;10,"No",IF(C7&lt;-10,"No","Yes")))</f>
        <v>N/A</v>
      </c>
      <c r="E7" s="34">
        <v>558636.51</v>
      </c>
      <c r="F7" s="11" t="str">
        <f>IF($B7="N/A","N/A",IF(E7&gt;10,"No",IF(E7&lt;-10,"No","Yes")))</f>
        <v>N/A</v>
      </c>
      <c r="G7" s="34">
        <v>568528.81000000006</v>
      </c>
      <c r="H7" s="11" t="str">
        <f>IF($B7="N/A","N/A",IF(G7&gt;10,"No",IF(G7&lt;-10,"No","Yes")))</f>
        <v>N/A</v>
      </c>
      <c r="I7" s="12">
        <v>1.4019999999999999</v>
      </c>
      <c r="J7" s="12">
        <v>1.7709999999999999</v>
      </c>
      <c r="K7" s="1" t="s">
        <v>740</v>
      </c>
      <c r="L7" s="9" t="str">
        <f>IF(J7="Div by 0", "N/A", IF(K7="N/A","N/A", IF(J7&gt;VALUE(MID(K7,1,2)), "No", IF(J7&lt;-1*VALUE(MID(K7,1,2)), "No", "Yes"))))</f>
        <v>Yes</v>
      </c>
    </row>
    <row r="8" spans="1:12" x14ac:dyDescent="0.25">
      <c r="A8" s="57" t="s">
        <v>143</v>
      </c>
      <c r="B8" s="34" t="s">
        <v>213</v>
      </c>
      <c r="C8" s="34">
        <v>32756</v>
      </c>
      <c r="D8" s="11" t="str">
        <f>IF($B8="N/A","N/A",IF(C8&gt;10,"No",IF(C8&lt;-10,"No","Yes")))</f>
        <v>N/A</v>
      </c>
      <c r="E8" s="34">
        <v>29152</v>
      </c>
      <c r="F8" s="11" t="str">
        <f>IF($B8="N/A","N/A",IF(E8&gt;10,"No",IF(E8&lt;-10,"No","Yes")))</f>
        <v>N/A</v>
      </c>
      <c r="G8" s="34">
        <v>12247</v>
      </c>
      <c r="H8" s="11" t="str">
        <f>IF($B8="N/A","N/A",IF(G8&gt;10,"No",IF(G8&lt;-10,"No","Yes")))</f>
        <v>N/A</v>
      </c>
      <c r="I8" s="12">
        <v>-11</v>
      </c>
      <c r="J8" s="12">
        <v>-58</v>
      </c>
      <c r="K8" s="34" t="s">
        <v>213</v>
      </c>
      <c r="L8" s="9" t="str">
        <f>IF(J8="Div by 0", "N/A", IF(K8="N/A","N/A", IF(J8&gt;VALUE(MID(K8,1,2)), "No", IF(J8&lt;-1*VALUE(MID(K8,1,2)), "No", "Yes"))))</f>
        <v>N/A</v>
      </c>
    </row>
    <row r="9" spans="1:12" x14ac:dyDescent="0.25">
      <c r="A9" s="18" t="s">
        <v>681</v>
      </c>
      <c r="B9" s="34" t="s">
        <v>213</v>
      </c>
      <c r="C9" s="34">
        <v>11929</v>
      </c>
      <c r="D9" s="11" t="str">
        <f t="shared" ref="D9:D11" si="0">IF($B9="N/A","N/A",IF(C9&gt;10,"No",IF(C9&lt;-10,"No","Yes")))</f>
        <v>N/A</v>
      </c>
      <c r="E9" s="34">
        <v>11999</v>
      </c>
      <c r="F9" s="11" t="str">
        <f t="shared" ref="F9:F11" si="1">IF($B9="N/A","N/A",IF(E9&gt;10,"No",IF(E9&lt;-10,"No","Yes")))</f>
        <v>N/A</v>
      </c>
      <c r="G9" s="34">
        <v>11643</v>
      </c>
      <c r="H9" s="11" t="str">
        <f t="shared" ref="H9:H11" si="2">IF($B9="N/A","N/A",IF(G9&gt;10,"No",IF(G9&lt;-10,"No","Yes")))</f>
        <v>N/A</v>
      </c>
      <c r="I9" s="12">
        <v>0.58679999999999999</v>
      </c>
      <c r="J9" s="12">
        <v>-2.97</v>
      </c>
      <c r="K9" s="34" t="s">
        <v>213</v>
      </c>
      <c r="L9" s="9" t="str">
        <f t="shared" ref="L9:L11" si="3">IF(J9="Div by 0", "N/A", IF(K9="N/A","N/A", IF(J9&gt;VALUE(MID(K9,1,2)), "No", IF(J9&lt;-1*VALUE(MID(K9,1,2)), "No", "Yes"))))</f>
        <v>N/A</v>
      </c>
    </row>
    <row r="10" spans="1:12" x14ac:dyDescent="0.25">
      <c r="A10" s="18" t="s">
        <v>425</v>
      </c>
      <c r="B10" s="34" t="s">
        <v>213</v>
      </c>
      <c r="C10" s="34">
        <v>20827</v>
      </c>
      <c r="D10" s="11" t="str">
        <f t="shared" si="0"/>
        <v>N/A</v>
      </c>
      <c r="E10" s="34">
        <v>17153</v>
      </c>
      <c r="F10" s="11" t="str">
        <f t="shared" si="1"/>
        <v>N/A</v>
      </c>
      <c r="G10" s="34">
        <v>604</v>
      </c>
      <c r="H10" s="11" t="str">
        <f t="shared" si="2"/>
        <v>N/A</v>
      </c>
      <c r="I10" s="12">
        <v>-17.600000000000001</v>
      </c>
      <c r="J10" s="12">
        <v>-96.5</v>
      </c>
      <c r="K10" s="34" t="s">
        <v>213</v>
      </c>
      <c r="L10" s="9" t="str">
        <f t="shared" si="3"/>
        <v>N/A</v>
      </c>
    </row>
    <row r="11" spans="1:12" x14ac:dyDescent="0.25">
      <c r="A11" s="18" t="s">
        <v>169</v>
      </c>
      <c r="B11" s="34" t="s">
        <v>213</v>
      </c>
      <c r="C11" s="8">
        <v>5.0886347712999997</v>
      </c>
      <c r="D11" s="11" t="str">
        <f t="shared" si="0"/>
        <v>N/A</v>
      </c>
      <c r="E11" s="8">
        <v>4.4766241044999999</v>
      </c>
      <c r="F11" s="11" t="str">
        <f t="shared" si="1"/>
        <v>N/A</v>
      </c>
      <c r="G11" s="8">
        <v>1.8529137207999999</v>
      </c>
      <c r="H11" s="11" t="str">
        <f t="shared" si="2"/>
        <v>N/A</v>
      </c>
      <c r="I11" s="12">
        <v>-12</v>
      </c>
      <c r="J11" s="12">
        <v>-58.6</v>
      </c>
      <c r="K11" s="34" t="s">
        <v>213</v>
      </c>
      <c r="L11" s="9" t="str">
        <f t="shared" si="3"/>
        <v>N/A</v>
      </c>
    </row>
    <row r="12" spans="1:12" x14ac:dyDescent="0.25">
      <c r="A12" s="18" t="s">
        <v>144</v>
      </c>
      <c r="B12" s="34" t="s">
        <v>213</v>
      </c>
      <c r="C12" s="34">
        <v>26285.583332999999</v>
      </c>
      <c r="D12" s="11" t="str">
        <f>IF($B12="N/A","N/A",IF(C12&gt;10,"No",IF(C12&lt;-10,"No","Yes")))</f>
        <v>N/A</v>
      </c>
      <c r="E12" s="34">
        <v>16237.75</v>
      </c>
      <c r="F12" s="11" t="str">
        <f>IF($B12="N/A","N/A",IF(E12&gt;10,"No",IF(E12&lt;-10,"No","Yes")))</f>
        <v>N/A</v>
      </c>
      <c r="G12" s="34">
        <v>7976.6666667</v>
      </c>
      <c r="H12" s="11" t="str">
        <f>IF($B12="N/A","N/A",IF(G12&gt;10,"No",IF(G12&lt;-10,"No","Yes")))</f>
        <v>N/A</v>
      </c>
      <c r="I12" s="12">
        <v>-38.200000000000003</v>
      </c>
      <c r="J12" s="12">
        <v>-50.9</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98.521049438999995</v>
      </c>
      <c r="F13" s="13" t="str">
        <f>IF($B13="N/A","N/A",IF(E13&gt;=95,"Yes","No"))</f>
        <v>N/A</v>
      </c>
      <c r="G13" s="8">
        <v>98.599761861000005</v>
      </c>
      <c r="H13" s="11" t="str">
        <f>IF($B13="N/A","N/A",IF(G13&gt;=95,"Yes","No"))</f>
        <v>N/A</v>
      </c>
      <c r="I13" s="12" t="s">
        <v>213</v>
      </c>
      <c r="J13" s="12">
        <v>7.9899999999999999E-2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1.4384103316000001</v>
      </c>
      <c r="F14" s="13" t="str">
        <f>IF($B14="N/A","N/A",IF(E14&gt;95,"Yes","No"))</f>
        <v>N/A</v>
      </c>
      <c r="G14" s="59">
        <v>1.3843521308</v>
      </c>
      <c r="H14" s="11" t="str">
        <f>IF($B14="N/A","N/A",IF(G14&gt;95,"Yes","No"))</f>
        <v>N/A</v>
      </c>
      <c r="I14" s="60" t="s">
        <v>213</v>
      </c>
      <c r="J14" s="60">
        <v>-3.76</v>
      </c>
      <c r="K14" s="61" t="s">
        <v>213</v>
      </c>
      <c r="L14" s="9" t="str">
        <f t="shared" si="4"/>
        <v>N/A</v>
      </c>
    </row>
    <row r="15" spans="1:12" x14ac:dyDescent="0.25">
      <c r="A15" s="16" t="s">
        <v>366</v>
      </c>
      <c r="B15" s="58" t="s">
        <v>213</v>
      </c>
      <c r="C15" s="59" t="s">
        <v>213</v>
      </c>
      <c r="D15" s="59" t="str">
        <f t="shared" ref="D15:D21" si="5">IF($B15="N/A","N/A",IF(C15&gt;10,"No",IF(C15&lt;-10,"No","Yes")))</f>
        <v>N/A</v>
      </c>
      <c r="E15" s="59">
        <v>4.0540229300000001E-2</v>
      </c>
      <c r="F15" s="59" t="str">
        <f t="shared" ref="F15:F21" si="6">IF($B15="N/A","N/A",IF(E15&gt;10,"No",IF(E15&lt;-10,"No","Yes")))</f>
        <v>N/A</v>
      </c>
      <c r="G15" s="59">
        <v>1.5886008100000001E-2</v>
      </c>
      <c r="H15" s="62" t="str">
        <f t="shared" ref="H15:H21" si="7">IF($B15="N/A","N/A",IF(G15&gt;10,"No",IF(G15&lt;-10,"No","Yes")))</f>
        <v>N/A</v>
      </c>
      <c r="I15" s="60" t="s">
        <v>213</v>
      </c>
      <c r="J15" s="60">
        <v>-60.8</v>
      </c>
      <c r="K15" s="61" t="s">
        <v>213</v>
      </c>
      <c r="L15" s="9" t="str">
        <f t="shared" si="4"/>
        <v>N/A</v>
      </c>
    </row>
    <row r="16" spans="1:12" x14ac:dyDescent="0.25">
      <c r="A16" s="16" t="s">
        <v>367</v>
      </c>
      <c r="B16" s="58" t="s">
        <v>213</v>
      </c>
      <c r="C16" s="63" t="s">
        <v>213</v>
      </c>
      <c r="D16" s="63" t="str">
        <f t="shared" si="5"/>
        <v>N/A</v>
      </c>
      <c r="E16" s="63">
        <v>9631</v>
      </c>
      <c r="F16" s="63" t="str">
        <f t="shared" si="6"/>
        <v>N/A</v>
      </c>
      <c r="G16" s="63">
        <v>9255</v>
      </c>
      <c r="H16" s="62" t="str">
        <f t="shared" si="7"/>
        <v>N/A</v>
      </c>
      <c r="I16" s="60" t="s">
        <v>213</v>
      </c>
      <c r="J16" s="60">
        <v>-3.9</v>
      </c>
      <c r="K16" s="61" t="s">
        <v>213</v>
      </c>
      <c r="L16" s="9" t="str">
        <f t="shared" si="4"/>
        <v>N/A</v>
      </c>
    </row>
    <row r="17" spans="1:12" x14ac:dyDescent="0.25">
      <c r="A17" s="17" t="s">
        <v>368</v>
      </c>
      <c r="B17" s="58" t="s">
        <v>213</v>
      </c>
      <c r="C17" s="59" t="s">
        <v>213</v>
      </c>
      <c r="D17" s="62" t="str">
        <f t="shared" si="5"/>
        <v>N/A</v>
      </c>
      <c r="E17" s="59">
        <v>1.4789505609</v>
      </c>
      <c r="F17" s="62" t="str">
        <f t="shared" si="6"/>
        <v>N/A</v>
      </c>
      <c r="G17" s="59">
        <v>1.4002381388</v>
      </c>
      <c r="H17" s="62" t="str">
        <f t="shared" si="7"/>
        <v>N/A</v>
      </c>
      <c r="I17" s="60" t="s">
        <v>213</v>
      </c>
      <c r="J17" s="60">
        <v>-5.32</v>
      </c>
      <c r="K17" s="61" t="s">
        <v>213</v>
      </c>
      <c r="L17" s="9" t="str">
        <f t="shared" si="4"/>
        <v>N/A</v>
      </c>
    </row>
    <row r="18" spans="1:12" x14ac:dyDescent="0.25">
      <c r="A18" s="16" t="s">
        <v>682</v>
      </c>
      <c r="B18" s="58" t="s">
        <v>213</v>
      </c>
      <c r="C18" s="59" t="s">
        <v>213</v>
      </c>
      <c r="D18" s="62" t="str">
        <f t="shared" si="5"/>
        <v>N/A</v>
      </c>
      <c r="E18" s="59">
        <v>82.400581455999998</v>
      </c>
      <c r="F18" s="62" t="str">
        <f t="shared" si="6"/>
        <v>N/A</v>
      </c>
      <c r="G18" s="59">
        <v>83.868179362999996</v>
      </c>
      <c r="H18" s="62" t="str">
        <f t="shared" si="7"/>
        <v>N/A</v>
      </c>
      <c r="I18" s="12" t="s">
        <v>213</v>
      </c>
      <c r="J18" s="12">
        <v>1.7809999999999999</v>
      </c>
      <c r="K18" s="61" t="s">
        <v>213</v>
      </c>
      <c r="L18" s="9" t="str">
        <f t="shared" si="4"/>
        <v>N/A</v>
      </c>
    </row>
    <row r="19" spans="1:12" x14ac:dyDescent="0.25">
      <c r="A19" s="16" t="s">
        <v>683</v>
      </c>
      <c r="B19" s="58" t="s">
        <v>213</v>
      </c>
      <c r="C19" s="59" t="s">
        <v>213</v>
      </c>
      <c r="D19" s="62" t="str">
        <f t="shared" si="5"/>
        <v>N/A</v>
      </c>
      <c r="E19" s="59">
        <v>45.810403903999998</v>
      </c>
      <c r="F19" s="62" t="str">
        <f t="shared" si="6"/>
        <v>N/A</v>
      </c>
      <c r="G19" s="59">
        <v>49.443544029999998</v>
      </c>
      <c r="H19" s="62" t="str">
        <f t="shared" si="7"/>
        <v>N/A</v>
      </c>
      <c r="I19" s="12" t="s">
        <v>213</v>
      </c>
      <c r="J19" s="12">
        <v>7.931</v>
      </c>
      <c r="K19" s="61" t="s">
        <v>213</v>
      </c>
      <c r="L19" s="9" t="str">
        <f t="shared" si="4"/>
        <v>N/A</v>
      </c>
    </row>
    <row r="20" spans="1:12" ht="25" x14ac:dyDescent="0.25">
      <c r="A20" s="16" t="s">
        <v>684</v>
      </c>
      <c r="B20" s="58" t="s">
        <v>213</v>
      </c>
      <c r="C20" s="59" t="s">
        <v>213</v>
      </c>
      <c r="D20" s="62" t="str">
        <f t="shared" si="5"/>
        <v>N/A</v>
      </c>
      <c r="E20" s="59">
        <v>20.683210465999998</v>
      </c>
      <c r="F20" s="62" t="str">
        <f t="shared" si="6"/>
        <v>N/A</v>
      </c>
      <c r="G20" s="59">
        <v>18.217179903000002</v>
      </c>
      <c r="H20" s="62" t="str">
        <f t="shared" si="7"/>
        <v>N/A</v>
      </c>
      <c r="I20" s="12" t="s">
        <v>213</v>
      </c>
      <c r="J20" s="12">
        <v>-11.9</v>
      </c>
      <c r="K20" s="61" t="s">
        <v>213</v>
      </c>
      <c r="L20" s="9" t="str">
        <f t="shared" si="4"/>
        <v>N/A</v>
      </c>
    </row>
    <row r="21" spans="1:12" ht="25" x14ac:dyDescent="0.25">
      <c r="A21" s="16" t="s">
        <v>685</v>
      </c>
      <c r="B21" s="58" t="s">
        <v>213</v>
      </c>
      <c r="C21" s="59" t="s">
        <v>213</v>
      </c>
      <c r="D21" s="62" t="str">
        <f t="shared" si="5"/>
        <v>N/A</v>
      </c>
      <c r="E21" s="59">
        <v>8.3065102299999999E-2</v>
      </c>
      <c r="F21" s="62" t="str">
        <f t="shared" si="6"/>
        <v>N/A</v>
      </c>
      <c r="G21" s="59">
        <v>0.2160994057</v>
      </c>
      <c r="H21" s="62" t="str">
        <f t="shared" si="7"/>
        <v>N/A</v>
      </c>
      <c r="I21" s="12" t="s">
        <v>213</v>
      </c>
      <c r="J21" s="12">
        <v>160.19999999999999</v>
      </c>
      <c r="K21" s="61" t="s">
        <v>213</v>
      </c>
      <c r="L21" s="9" t="str">
        <f t="shared" si="4"/>
        <v>N/A</v>
      </c>
    </row>
    <row r="22" spans="1:12" x14ac:dyDescent="0.25">
      <c r="A22" s="2" t="s">
        <v>1726</v>
      </c>
      <c r="B22" s="41"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1" t="s">
        <v>213</v>
      </c>
      <c r="L23" s="9" t="str">
        <f t="shared" si="4"/>
        <v>N/A</v>
      </c>
    </row>
    <row r="24" spans="1:12" x14ac:dyDescent="0.25">
      <c r="A24" s="2" t="s">
        <v>426</v>
      </c>
      <c r="B24" s="33" t="s">
        <v>213</v>
      </c>
      <c r="C24" s="13" t="s">
        <v>1746</v>
      </c>
      <c r="D24" s="62"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1" t="s">
        <v>213</v>
      </c>
      <c r="L24" s="9" t="str">
        <f t="shared" si="4"/>
        <v>N/A</v>
      </c>
    </row>
    <row r="25" spans="1:12" x14ac:dyDescent="0.25">
      <c r="A25" s="2" t="s">
        <v>427</v>
      </c>
      <c r="B25" s="33" t="s">
        <v>213</v>
      </c>
      <c r="C25" s="13" t="s">
        <v>1746</v>
      </c>
      <c r="D25" s="62" t="str">
        <f t="shared" si="8"/>
        <v>N/A</v>
      </c>
      <c r="E25" s="13" t="s">
        <v>1746</v>
      </c>
      <c r="F25" s="11" t="str">
        <f t="shared" si="9"/>
        <v>N/A</v>
      </c>
      <c r="G25" s="13" t="s">
        <v>1746</v>
      </c>
      <c r="H25" s="11" t="str">
        <f t="shared" si="10"/>
        <v>N/A</v>
      </c>
      <c r="I25" s="12" t="s">
        <v>1746</v>
      </c>
      <c r="J25" s="12" t="s">
        <v>1746</v>
      </c>
      <c r="K25" s="41" t="s">
        <v>213</v>
      </c>
      <c r="L25" s="9" t="str">
        <f t="shared" si="4"/>
        <v>N/A</v>
      </c>
    </row>
    <row r="26" spans="1:12" x14ac:dyDescent="0.25">
      <c r="A26" s="2" t="s">
        <v>423</v>
      </c>
      <c r="B26" s="33" t="s">
        <v>213</v>
      </c>
      <c r="C26" s="13" t="s">
        <v>1746</v>
      </c>
      <c r="D26" s="62" t="str">
        <f t="shared" si="8"/>
        <v>N/A</v>
      </c>
      <c r="E26" s="13" t="s">
        <v>1746</v>
      </c>
      <c r="F26" s="11" t="str">
        <f t="shared" si="9"/>
        <v>N/A</v>
      </c>
      <c r="G26" s="13" t="s">
        <v>1746</v>
      </c>
      <c r="H26" s="11" t="str">
        <f t="shared" si="10"/>
        <v>N/A</v>
      </c>
      <c r="I26" s="12" t="s">
        <v>1746</v>
      </c>
      <c r="J26" s="12" t="s">
        <v>1746</v>
      </c>
      <c r="K26" s="41" t="s">
        <v>213</v>
      </c>
      <c r="L26" s="9" t="str">
        <f t="shared" si="4"/>
        <v>N/A</v>
      </c>
    </row>
    <row r="27" spans="1:12" x14ac:dyDescent="0.25">
      <c r="A27" s="2" t="s">
        <v>424</v>
      </c>
      <c r="B27" s="33" t="s">
        <v>213</v>
      </c>
      <c r="C27" s="13" t="s">
        <v>1746</v>
      </c>
      <c r="D27" s="62" t="str">
        <f t="shared" si="8"/>
        <v>N/A</v>
      </c>
      <c r="E27" s="13" t="s">
        <v>1746</v>
      </c>
      <c r="F27" s="11" t="str">
        <f t="shared" si="9"/>
        <v>N/A</v>
      </c>
      <c r="G27" s="13" t="s">
        <v>1746</v>
      </c>
      <c r="H27" s="11" t="str">
        <f t="shared" si="10"/>
        <v>N/A</v>
      </c>
      <c r="I27" s="12" t="s">
        <v>1746</v>
      </c>
      <c r="J27" s="12" t="s">
        <v>1746</v>
      </c>
      <c r="K27" s="41" t="s">
        <v>213</v>
      </c>
      <c r="L27" s="9" t="str">
        <f t="shared" si="4"/>
        <v>N/A</v>
      </c>
    </row>
    <row r="28" spans="1:12" x14ac:dyDescent="0.25">
      <c r="A28" s="2" t="s">
        <v>955</v>
      </c>
      <c r="B28" s="33" t="s">
        <v>213</v>
      </c>
      <c r="C28" s="59">
        <v>12.365525416000001</v>
      </c>
      <c r="D28" s="62" t="str">
        <f>IF($B28="N/A","N/A",IF(C28&gt;10,"No",IF(C28&lt;-10,"No","Yes")))</f>
        <v>N/A</v>
      </c>
      <c r="E28" s="59">
        <v>12.668053839000001</v>
      </c>
      <c r="F28" s="62" t="str">
        <f>IF($B28="N/A","N/A",IF(E28&gt;10,"No",IF(E28&lt;-10,"No","Yes")))</f>
        <v>N/A</v>
      </c>
      <c r="G28" s="59">
        <v>12.783546332</v>
      </c>
      <c r="H28" s="62" t="str">
        <f>IF($B28="N/A","N/A",IF(G28&gt;10,"No",IF(G28&lt;-10,"No","Yes")))</f>
        <v>N/A</v>
      </c>
      <c r="I28" s="12">
        <v>2.4470000000000001</v>
      </c>
      <c r="J28" s="12">
        <v>0.91169999999999995</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99.927140991000002</v>
      </c>
      <c r="D30" s="11" t="str">
        <f>IF($B30="N/A","N/A",IF(C30&gt;=98,"Yes","No"))</f>
        <v>Yes</v>
      </c>
      <c r="E30" s="13">
        <v>99.928593914000004</v>
      </c>
      <c r="F30" s="11" t="str">
        <f>IF($B30="N/A","N/A",IF(E30&gt;=98,"Yes","No"))</f>
        <v>Yes</v>
      </c>
      <c r="G30" s="13">
        <v>99.925411409999995</v>
      </c>
      <c r="H30" s="11" t="str">
        <f>IF($B30="N/A","N/A",IF(G30&gt;=98,"Yes","No"))</f>
        <v>Yes</v>
      </c>
      <c r="I30" s="12">
        <v>1.5E-3</v>
      </c>
      <c r="J30" s="12">
        <v>-3.0000000000000001E-3</v>
      </c>
      <c r="K30" s="41" t="s">
        <v>740</v>
      </c>
      <c r="L30" s="9" t="str">
        <f t="shared" si="4"/>
        <v>Yes</v>
      </c>
    </row>
    <row r="31" spans="1:12" x14ac:dyDescent="0.25">
      <c r="A31" s="2" t="s">
        <v>18</v>
      </c>
      <c r="B31" s="41" t="s">
        <v>277</v>
      </c>
      <c r="C31" s="13">
        <v>99.729691521999996</v>
      </c>
      <c r="D31" s="11" t="str">
        <f>IF($B31="N/A","N/A",IF(C31&gt;=95,"Yes","No"))</f>
        <v>Yes</v>
      </c>
      <c r="E31" s="13">
        <v>99.797913100000002</v>
      </c>
      <c r="F31" s="11" t="str">
        <f>IF($B31="N/A","N/A",IF(E31&gt;=95,"Yes","No"))</f>
        <v>Yes</v>
      </c>
      <c r="G31" s="13">
        <v>99.832969972000001</v>
      </c>
      <c r="H31" s="11" t="str">
        <f>IF($B31="N/A","N/A",IF(G31&gt;=95,"Yes","No"))</f>
        <v>Yes</v>
      </c>
      <c r="I31" s="12">
        <v>6.8400000000000002E-2</v>
      </c>
      <c r="J31" s="12">
        <v>3.5099999999999999E-2</v>
      </c>
      <c r="K31" s="41" t="s">
        <v>740</v>
      </c>
      <c r="L31" s="9" t="str">
        <f t="shared" si="4"/>
        <v>Yes</v>
      </c>
    </row>
    <row r="32" spans="1:12" x14ac:dyDescent="0.25">
      <c r="A32" s="2" t="s">
        <v>23</v>
      </c>
      <c r="B32" s="33" t="s">
        <v>213</v>
      </c>
      <c r="C32" s="13">
        <v>23.518391074</v>
      </c>
      <c r="D32" s="11" t="str">
        <f t="shared" ref="D32:D37" si="11">IF($B32="N/A","N/A",IF(C32&gt;10,"No",IF(C32&lt;-10,"No","Yes")))</f>
        <v>N/A</v>
      </c>
      <c r="E32" s="13">
        <v>23.318770586999999</v>
      </c>
      <c r="F32" s="11" t="str">
        <f t="shared" ref="F32:F37" si="12">IF($B32="N/A","N/A",IF(E32&gt;10,"No",IF(E32&lt;-10,"No","Yes")))</f>
        <v>N/A</v>
      </c>
      <c r="G32" s="13">
        <v>23.162102339</v>
      </c>
      <c r="H32" s="11" t="str">
        <f t="shared" ref="H32:H37" si="13">IF($B32="N/A","N/A",IF(G32&gt;10,"No",IF(G32&lt;-10,"No","Yes")))</f>
        <v>N/A</v>
      </c>
      <c r="I32" s="12">
        <v>-0.84899999999999998</v>
      </c>
      <c r="J32" s="12">
        <v>-0.67200000000000004</v>
      </c>
      <c r="K32" s="41" t="s">
        <v>740</v>
      </c>
      <c r="L32" s="9" t="str">
        <f t="shared" si="4"/>
        <v>Yes</v>
      </c>
    </row>
    <row r="33" spans="1:12" x14ac:dyDescent="0.25">
      <c r="A33" s="2" t="s">
        <v>24</v>
      </c>
      <c r="B33" s="33" t="s">
        <v>213</v>
      </c>
      <c r="C33" s="13">
        <v>1.9850584658999999</v>
      </c>
      <c r="D33" s="11" t="str">
        <f t="shared" si="11"/>
        <v>N/A</v>
      </c>
      <c r="E33" s="13">
        <v>1.9024731075000001</v>
      </c>
      <c r="F33" s="11" t="str">
        <f t="shared" si="12"/>
        <v>N/A</v>
      </c>
      <c r="G33" s="13">
        <v>1.8754567227000001</v>
      </c>
      <c r="H33" s="11" t="str">
        <f t="shared" si="13"/>
        <v>N/A</v>
      </c>
      <c r="I33" s="12">
        <v>-4.16</v>
      </c>
      <c r="J33" s="12">
        <v>-1.42</v>
      </c>
      <c r="K33" s="41" t="s">
        <v>740</v>
      </c>
      <c r="L33" s="9" t="str">
        <f t="shared" si="4"/>
        <v>Yes</v>
      </c>
    </row>
    <row r="34" spans="1:12" x14ac:dyDescent="0.25">
      <c r="A34" s="2" t="s">
        <v>25</v>
      </c>
      <c r="B34" s="33" t="s">
        <v>213</v>
      </c>
      <c r="C34" s="13">
        <v>16.420773983</v>
      </c>
      <c r="D34" s="11" t="str">
        <f t="shared" si="11"/>
        <v>N/A</v>
      </c>
      <c r="E34" s="13">
        <v>16.447508848999998</v>
      </c>
      <c r="F34" s="11" t="str">
        <f t="shared" si="12"/>
        <v>N/A</v>
      </c>
      <c r="G34" s="13">
        <v>16.427040104</v>
      </c>
      <c r="H34" s="11" t="str">
        <f t="shared" si="13"/>
        <v>N/A</v>
      </c>
      <c r="I34" s="12">
        <v>0.1628</v>
      </c>
      <c r="J34" s="12">
        <v>-0.124</v>
      </c>
      <c r="K34" s="41" t="s">
        <v>740</v>
      </c>
      <c r="L34" s="9" t="str">
        <f t="shared" si="4"/>
        <v>Yes</v>
      </c>
    </row>
    <row r="35" spans="1:12" x14ac:dyDescent="0.25">
      <c r="A35" s="2" t="s">
        <v>26</v>
      </c>
      <c r="B35" s="41" t="s">
        <v>213</v>
      </c>
      <c r="C35" s="13">
        <v>0.66101297329999997</v>
      </c>
      <c r="D35" s="11" t="str">
        <f t="shared" si="11"/>
        <v>N/A</v>
      </c>
      <c r="E35" s="13">
        <v>0.65601461910000003</v>
      </c>
      <c r="F35" s="11" t="str">
        <f t="shared" si="12"/>
        <v>N/A</v>
      </c>
      <c r="G35" s="13">
        <v>0.64951078659999995</v>
      </c>
      <c r="H35" s="11" t="str">
        <f t="shared" si="13"/>
        <v>N/A</v>
      </c>
      <c r="I35" s="12">
        <v>-0.75600000000000001</v>
      </c>
      <c r="J35" s="12">
        <v>-0.99099999999999999</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1746</v>
      </c>
      <c r="J36" s="12" t="s">
        <v>1746</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57.414763503000003</v>
      </c>
      <c r="D38" s="11" t="str">
        <f>IF($B38="N/A","N/A",IF(C38&gt;=5,"No",IF(C38&lt;0,"No","Yes")))</f>
        <v>No</v>
      </c>
      <c r="E38" s="13">
        <v>57.675232837999999</v>
      </c>
      <c r="F38" s="11" t="str">
        <f>IF($B38="N/A","N/A",IF(E38&gt;=5,"No",IF(E38&lt;0,"No","Yes")))</f>
        <v>No</v>
      </c>
      <c r="G38" s="13">
        <v>57.885890048</v>
      </c>
      <c r="H38" s="11" t="str">
        <f>IF($B38="N/A","N/A",IF(G38&gt;=5,"No",IF(G38&lt;0,"No","Yes")))</f>
        <v>No</v>
      </c>
      <c r="I38" s="12">
        <v>0.45369999999999999</v>
      </c>
      <c r="J38" s="12">
        <v>0.36520000000000002</v>
      </c>
      <c r="K38" s="41" t="s">
        <v>740</v>
      </c>
      <c r="L38" s="9" t="str">
        <f t="shared" si="4"/>
        <v>Yes</v>
      </c>
    </row>
    <row r="39" spans="1:12" x14ac:dyDescent="0.25">
      <c r="A39" s="2" t="s">
        <v>63</v>
      </c>
      <c r="B39" s="41" t="s">
        <v>213</v>
      </c>
      <c r="C39" s="13">
        <v>54.764186922999997</v>
      </c>
      <c r="D39" s="11" t="str">
        <f>IF($B39="N/A","N/A",IF(C39&gt;10,"No",IF(C39&lt;-10,"No","Yes")))</f>
        <v>N/A</v>
      </c>
      <c r="E39" s="13">
        <v>54.901605484999997</v>
      </c>
      <c r="F39" s="11" t="str">
        <f>IF($B39="N/A","N/A",IF(E39&gt;10,"No",IF(E39&lt;-10,"No","Yes")))</f>
        <v>N/A</v>
      </c>
      <c r="G39" s="13">
        <v>54.791598268999998</v>
      </c>
      <c r="H39" s="11" t="str">
        <f>IF($B39="N/A","N/A",IF(G39&gt;10,"No",IF(G39&lt;-10,"No","Yes")))</f>
        <v>N/A</v>
      </c>
      <c r="I39" s="12">
        <v>0.25090000000000001</v>
      </c>
      <c r="J39" s="12">
        <v>-0.2</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3.2516245695000001</v>
      </c>
      <c r="D41" s="11" t="str">
        <f>IF($B41="N/A","N/A",IF(C41&gt;8,"No",IF(C41&lt;2,"No","Yes")))</f>
        <v>Yes</v>
      </c>
      <c r="E41" s="8">
        <v>3.1406392764</v>
      </c>
      <c r="F41" s="11" t="str">
        <f>IF($B41="N/A","N/A",IF(E41&gt;8,"No",IF(E41&lt;2,"No","Yes")))</f>
        <v>Yes</v>
      </c>
      <c r="G41" s="8">
        <v>3.0703871192999999</v>
      </c>
      <c r="H41" s="11" t="str">
        <f>IF($B41="N/A","N/A",IF(G41&gt;8,"No",IF(G41&lt;2,"No","Yes")))</f>
        <v>Yes</v>
      </c>
      <c r="I41" s="12">
        <v>-3.41</v>
      </c>
      <c r="J41" s="12">
        <v>-2.2400000000000002</v>
      </c>
      <c r="K41" s="41" t="s">
        <v>740</v>
      </c>
      <c r="L41" s="9" t="str">
        <f t="shared" si="4"/>
        <v>Yes</v>
      </c>
    </row>
    <row r="42" spans="1:12" x14ac:dyDescent="0.25">
      <c r="A42" s="3" t="s">
        <v>170</v>
      </c>
      <c r="B42" s="33" t="s">
        <v>213</v>
      </c>
      <c r="C42" s="8">
        <v>17.847816327</v>
      </c>
      <c r="D42" s="11" t="str">
        <f t="shared" ref="D42:D49" si="14">IF($B42="N/A","N/A",IF(C42&gt;10,"No",IF(C42&lt;-10,"No","Yes")))</f>
        <v>N/A</v>
      </c>
      <c r="E42" s="8">
        <v>17.477292096999999</v>
      </c>
      <c r="F42" s="11" t="str">
        <f t="shared" ref="F42:F49" si="15">IF($B42="N/A","N/A",IF(E42&gt;10,"No",IF(E42&lt;-10,"No","Yes")))</f>
        <v>N/A</v>
      </c>
      <c r="G42" s="8">
        <v>16.584992412999998</v>
      </c>
      <c r="H42" s="11" t="str">
        <f t="shared" ref="H42:H49" si="16">IF($B42="N/A","N/A",IF(G42&gt;10,"No",IF(G42&lt;-10,"No","Yes")))</f>
        <v>N/A</v>
      </c>
      <c r="I42" s="12">
        <v>-2.08</v>
      </c>
      <c r="J42" s="12">
        <v>-5.1100000000000003</v>
      </c>
      <c r="K42" s="41" t="s">
        <v>740</v>
      </c>
      <c r="L42" s="9" t="str">
        <f>IF(J42="Div by 0", "N/A", IF(OR(J42="N/A",K42="N/A"),"N/A", IF(J42&gt;VALUE(MID(K42,1,2)), "No", IF(J42&lt;-1*VALUE(MID(K42,1,2)), "No", "Yes"))))</f>
        <v>Yes</v>
      </c>
    </row>
    <row r="43" spans="1:12" x14ac:dyDescent="0.25">
      <c r="A43" s="3" t="s">
        <v>171</v>
      </c>
      <c r="B43" s="33" t="s">
        <v>213</v>
      </c>
      <c r="C43" s="8">
        <v>34.892630054999998</v>
      </c>
      <c r="D43" s="11" t="str">
        <f t="shared" si="14"/>
        <v>N/A</v>
      </c>
      <c r="E43" s="8">
        <v>35.357836626000001</v>
      </c>
      <c r="F43" s="11" t="str">
        <f t="shared" si="15"/>
        <v>N/A</v>
      </c>
      <c r="G43" s="8">
        <v>35.392664295000003</v>
      </c>
      <c r="H43" s="11" t="str">
        <f t="shared" si="16"/>
        <v>N/A</v>
      </c>
      <c r="I43" s="12">
        <v>1.333</v>
      </c>
      <c r="J43" s="12">
        <v>9.8500000000000004E-2</v>
      </c>
      <c r="K43" s="41" t="s">
        <v>740</v>
      </c>
      <c r="L43" s="9" t="str">
        <f>IF(J43="Div by 0", "N/A", IF(OR(J43="N/A",K43="N/A"),"N/A", IF(J43&gt;VALUE(MID(K43,1,2)), "No", IF(J43&lt;-1*VALUE(MID(K43,1,2)), "No", "Yes"))))</f>
        <v>Yes</v>
      </c>
    </row>
    <row r="44" spans="1:12" x14ac:dyDescent="0.25">
      <c r="A44" s="3" t="s">
        <v>172</v>
      </c>
      <c r="B44" s="33" t="s">
        <v>213</v>
      </c>
      <c r="C44" s="8">
        <v>3.3749722312000001</v>
      </c>
      <c r="D44" s="11" t="str">
        <f t="shared" si="14"/>
        <v>N/A</v>
      </c>
      <c r="E44" s="8">
        <v>3.1839436122000002</v>
      </c>
      <c r="F44" s="11" t="str">
        <f t="shared" si="15"/>
        <v>N/A</v>
      </c>
      <c r="G44" s="8">
        <v>3.0912658728000002</v>
      </c>
      <c r="H44" s="11" t="str">
        <f t="shared" si="16"/>
        <v>N/A</v>
      </c>
      <c r="I44" s="12">
        <v>-5.66</v>
      </c>
      <c r="J44" s="12">
        <v>-2.91</v>
      </c>
      <c r="K44" s="41" t="s">
        <v>740</v>
      </c>
      <c r="L44" s="9" t="str">
        <f t="shared" ref="L44:L53" si="17">IF(J44="Div by 0", "N/A", IF(OR(J44="N/A",K44="N/A"),"N/A", IF(J44&gt;VALUE(MID(K44,1,2)), "No", IF(J44&lt;-1*VALUE(MID(K44,1,2)), "No", "Yes"))))</f>
        <v>Yes</v>
      </c>
    </row>
    <row r="45" spans="1:12" x14ac:dyDescent="0.25">
      <c r="A45" s="3" t="s">
        <v>173</v>
      </c>
      <c r="B45" s="33" t="s">
        <v>213</v>
      </c>
      <c r="C45" s="8">
        <v>22.907090005000001</v>
      </c>
      <c r="D45" s="11" t="str">
        <f t="shared" si="14"/>
        <v>N/A</v>
      </c>
      <c r="E45" s="8">
        <v>23.132961203000001</v>
      </c>
      <c r="F45" s="11" t="str">
        <f t="shared" si="15"/>
        <v>N/A</v>
      </c>
      <c r="G45" s="8">
        <v>23.771973753000001</v>
      </c>
      <c r="H45" s="11" t="str">
        <f t="shared" si="16"/>
        <v>N/A</v>
      </c>
      <c r="I45" s="12">
        <v>0.98599999999999999</v>
      </c>
      <c r="J45" s="12">
        <v>2.762</v>
      </c>
      <c r="K45" s="41" t="s">
        <v>740</v>
      </c>
      <c r="L45" s="9" t="str">
        <f t="shared" si="17"/>
        <v>Yes</v>
      </c>
    </row>
    <row r="46" spans="1:12" x14ac:dyDescent="0.25">
      <c r="A46" s="3" t="s">
        <v>174</v>
      </c>
      <c r="B46" s="33" t="s">
        <v>213</v>
      </c>
      <c r="C46" s="8">
        <v>10.938327723</v>
      </c>
      <c r="D46" s="11" t="str">
        <f t="shared" si="14"/>
        <v>N/A</v>
      </c>
      <c r="E46" s="8">
        <v>10.733947067000001</v>
      </c>
      <c r="F46" s="11" t="str">
        <f t="shared" si="15"/>
        <v>N/A</v>
      </c>
      <c r="G46" s="8">
        <v>11.097208753</v>
      </c>
      <c r="H46" s="11" t="str">
        <f t="shared" si="16"/>
        <v>N/A</v>
      </c>
      <c r="I46" s="12">
        <v>-1.87</v>
      </c>
      <c r="J46" s="12">
        <v>3.3839999999999999</v>
      </c>
      <c r="K46" s="41" t="s">
        <v>740</v>
      </c>
      <c r="L46" s="9" t="str">
        <f t="shared" si="17"/>
        <v>Yes</v>
      </c>
    </row>
    <row r="47" spans="1:12" x14ac:dyDescent="0.25">
      <c r="A47" s="3" t="s">
        <v>175</v>
      </c>
      <c r="B47" s="33" t="s">
        <v>213</v>
      </c>
      <c r="C47" s="8">
        <v>3.3745061821000002</v>
      </c>
      <c r="D47" s="11" t="str">
        <f t="shared" si="14"/>
        <v>N/A</v>
      </c>
      <c r="E47" s="8">
        <v>3.5130258521000002</v>
      </c>
      <c r="F47" s="11" t="str">
        <f t="shared" si="15"/>
        <v>N/A</v>
      </c>
      <c r="G47" s="8">
        <v>3.5751082896000002</v>
      </c>
      <c r="H47" s="11" t="str">
        <f t="shared" si="16"/>
        <v>N/A</v>
      </c>
      <c r="I47" s="12">
        <v>4.1050000000000004</v>
      </c>
      <c r="J47" s="12">
        <v>1.7669999999999999</v>
      </c>
      <c r="K47" s="41" t="s">
        <v>740</v>
      </c>
      <c r="L47" s="9" t="str">
        <f t="shared" si="17"/>
        <v>Yes</v>
      </c>
    </row>
    <row r="48" spans="1:12" x14ac:dyDescent="0.25">
      <c r="A48" s="3" t="s">
        <v>176</v>
      </c>
      <c r="B48" s="33" t="s">
        <v>213</v>
      </c>
      <c r="C48" s="8">
        <v>2.2640665270000002</v>
      </c>
      <c r="D48" s="11" t="str">
        <f t="shared" si="14"/>
        <v>N/A</v>
      </c>
      <c r="E48" s="8">
        <v>2.3117144371</v>
      </c>
      <c r="F48" s="11" t="str">
        <f t="shared" si="15"/>
        <v>N/A</v>
      </c>
      <c r="G48" s="8">
        <v>2.2785074415</v>
      </c>
      <c r="H48" s="11" t="str">
        <f t="shared" si="16"/>
        <v>N/A</v>
      </c>
      <c r="I48" s="12">
        <v>2.105</v>
      </c>
      <c r="J48" s="12">
        <v>-1.44</v>
      </c>
      <c r="K48" s="41" t="s">
        <v>740</v>
      </c>
      <c r="L48" s="9" t="str">
        <f t="shared" si="17"/>
        <v>Yes</v>
      </c>
    </row>
    <row r="49" spans="1:12" x14ac:dyDescent="0.25">
      <c r="A49" s="3" t="s">
        <v>957</v>
      </c>
      <c r="B49" s="33" t="s">
        <v>213</v>
      </c>
      <c r="C49" s="8">
        <v>1.1489663807999999</v>
      </c>
      <c r="D49" s="11" t="str">
        <f t="shared" si="14"/>
        <v>N/A</v>
      </c>
      <c r="E49" s="8">
        <v>1.1486398292</v>
      </c>
      <c r="F49" s="11" t="str">
        <f t="shared" si="15"/>
        <v>N/A</v>
      </c>
      <c r="G49" s="8">
        <v>1.1378920629</v>
      </c>
      <c r="H49" s="11" t="str">
        <f t="shared" si="16"/>
        <v>N/A</v>
      </c>
      <c r="I49" s="12">
        <v>-2.8000000000000001E-2</v>
      </c>
      <c r="J49" s="12">
        <v>-0.93600000000000005</v>
      </c>
      <c r="K49" s="41" t="s">
        <v>740</v>
      </c>
      <c r="L49" s="9" t="str">
        <f t="shared" si="17"/>
        <v>Yes</v>
      </c>
    </row>
    <row r="50" spans="1:12" x14ac:dyDescent="0.25">
      <c r="A50" s="2" t="s">
        <v>208</v>
      </c>
      <c r="B50" s="33" t="s">
        <v>213</v>
      </c>
      <c r="C50" s="34">
        <v>358695</v>
      </c>
      <c r="D50" s="9" t="str">
        <f t="shared" ref="D50:D53" si="18">IF($B50="N/A","N/A",IF(C50&lt;0,"No","Yes"))</f>
        <v>N/A</v>
      </c>
      <c r="E50" s="34">
        <v>362884</v>
      </c>
      <c r="F50" s="9" t="str">
        <f t="shared" ref="F50:F53" si="19">IF($B50="N/A","N/A",IF(E50&lt;0,"No","Yes"))</f>
        <v>N/A</v>
      </c>
      <c r="G50" s="34">
        <v>362105</v>
      </c>
      <c r="H50" s="9" t="str">
        <f t="shared" ref="H50:H53" si="20">IF($B50="N/A","N/A",IF(G50&lt;0,"No","Yes"))</f>
        <v>N/A</v>
      </c>
      <c r="I50" s="12">
        <v>1.1679999999999999</v>
      </c>
      <c r="J50" s="12">
        <v>-0.215</v>
      </c>
      <c r="K50" s="41" t="s">
        <v>740</v>
      </c>
      <c r="L50" s="9" t="str">
        <f t="shared" si="17"/>
        <v>Yes</v>
      </c>
    </row>
    <row r="51" spans="1:12" x14ac:dyDescent="0.25">
      <c r="A51" s="2" t="s">
        <v>209</v>
      </c>
      <c r="B51" s="33" t="s">
        <v>213</v>
      </c>
      <c r="C51" s="34">
        <v>21599</v>
      </c>
      <c r="D51" s="9" t="str">
        <f t="shared" si="18"/>
        <v>N/A</v>
      </c>
      <c r="E51" s="34">
        <v>20607</v>
      </c>
      <c r="F51" s="9" t="str">
        <f t="shared" si="19"/>
        <v>N/A</v>
      </c>
      <c r="G51" s="34">
        <v>20324</v>
      </c>
      <c r="H51" s="9" t="str">
        <f t="shared" si="20"/>
        <v>N/A</v>
      </c>
      <c r="I51" s="12">
        <v>-4.59</v>
      </c>
      <c r="J51" s="12">
        <v>-1.37</v>
      </c>
      <c r="K51" s="41" t="s">
        <v>740</v>
      </c>
      <c r="L51" s="9" t="str">
        <f t="shared" si="17"/>
        <v>Yes</v>
      </c>
    </row>
    <row r="52" spans="1:12" x14ac:dyDescent="0.25">
      <c r="A52" s="2" t="s">
        <v>210</v>
      </c>
      <c r="B52" s="33" t="s">
        <v>213</v>
      </c>
      <c r="C52" s="34">
        <v>216320</v>
      </c>
      <c r="D52" s="9" t="str">
        <f t="shared" si="18"/>
        <v>N/A</v>
      </c>
      <c r="E52" s="34">
        <v>218909</v>
      </c>
      <c r="F52" s="9" t="str">
        <f t="shared" si="19"/>
        <v>N/A</v>
      </c>
      <c r="G52" s="34">
        <v>228784</v>
      </c>
      <c r="H52" s="9" t="str">
        <f t="shared" si="20"/>
        <v>N/A</v>
      </c>
      <c r="I52" s="12">
        <v>1.1970000000000001</v>
      </c>
      <c r="J52" s="12">
        <v>4.5110000000000001</v>
      </c>
      <c r="K52" s="41" t="s">
        <v>740</v>
      </c>
      <c r="L52" s="9" t="str">
        <f t="shared" si="17"/>
        <v>Yes</v>
      </c>
    </row>
    <row r="53" spans="1:12" x14ac:dyDescent="0.25">
      <c r="A53" s="2" t="s">
        <v>958</v>
      </c>
      <c r="B53" s="33" t="s">
        <v>213</v>
      </c>
      <c r="C53" s="34">
        <v>38705</v>
      </c>
      <c r="D53" s="9" t="str">
        <f t="shared" si="18"/>
        <v>N/A</v>
      </c>
      <c r="E53" s="34">
        <v>40149</v>
      </c>
      <c r="F53" s="9" t="str">
        <f t="shared" si="19"/>
        <v>N/A</v>
      </c>
      <c r="G53" s="34">
        <v>41070</v>
      </c>
      <c r="H53" s="9" t="str">
        <f t="shared" si="20"/>
        <v>N/A</v>
      </c>
      <c r="I53" s="12">
        <v>3.7309999999999999</v>
      </c>
      <c r="J53" s="12">
        <v>2.294</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99.999378601000004</v>
      </c>
      <c r="D55" s="11" t="str">
        <f>IF($B55="N/A","N/A",IF(C55&gt;10,"No",IF(C55&lt;-10,"No","Yes")))</f>
        <v>N/A</v>
      </c>
      <c r="E55" s="8">
        <v>99.999692877000001</v>
      </c>
      <c r="F55" s="11" t="str">
        <f>IF($B55="N/A","N/A",IF(E55&gt;10,"No",IF(E55&lt;-10,"No","Yes")))</f>
        <v>N/A</v>
      </c>
      <c r="G55" s="8">
        <v>99.999848705000005</v>
      </c>
      <c r="H55" s="11" t="str">
        <f>IF($B55="N/A","N/A",IF(G55&gt;10,"No",IF(G55&lt;-10,"No","Yes")))</f>
        <v>N/A</v>
      </c>
      <c r="I55" s="12">
        <v>2.9999999999999997E-4</v>
      </c>
      <c r="J55" s="12">
        <v>2.0000000000000001E-4</v>
      </c>
      <c r="K55" s="33" t="s">
        <v>213</v>
      </c>
      <c r="L55" s="9" t="str">
        <f t="shared" si="4"/>
        <v>N/A</v>
      </c>
    </row>
    <row r="56" spans="1:12" x14ac:dyDescent="0.25">
      <c r="A56" s="2" t="s">
        <v>177</v>
      </c>
      <c r="B56" s="33" t="s">
        <v>213</v>
      </c>
      <c r="C56" s="8">
        <v>57.766164525000001</v>
      </c>
      <c r="D56" s="11" t="str">
        <f t="shared" ref="D56:D57" si="21">IF($B56="N/A","N/A",IF(C56&gt;10,"No",IF(C56&lt;-10,"No","Yes")))</f>
        <v>N/A</v>
      </c>
      <c r="E56" s="8">
        <v>57.944579664000003</v>
      </c>
      <c r="F56" s="11" t="str">
        <f t="shared" ref="F56:F57" si="22">IF($B56="N/A","N/A",IF(E56&gt;10,"No",IF(E56&lt;-10,"No","Yes")))</f>
        <v>N/A</v>
      </c>
      <c r="G56" s="8">
        <v>57.786186434999998</v>
      </c>
      <c r="H56" s="11" t="str">
        <f t="shared" ref="H56:H57" si="23">IF($B56="N/A","N/A",IF(G56&gt;10,"No",IF(G56&lt;-10,"No","Yes")))</f>
        <v>N/A</v>
      </c>
      <c r="I56" s="12">
        <v>0.30890000000000001</v>
      </c>
      <c r="J56" s="12">
        <v>-0.27300000000000002</v>
      </c>
      <c r="K56" s="41" t="s">
        <v>740</v>
      </c>
      <c r="L56" s="9" t="str">
        <f>IF(J56="Div by 0", "N/A", IF(OR(J56="N/A",K56="N/A"),"N/A", IF(J56&gt;VALUE(MID(K56,1,2)), "No", IF(J56&lt;-1*VALUE(MID(K56,1,2)), "No", "Yes"))))</f>
        <v>Yes</v>
      </c>
    </row>
    <row r="57" spans="1:12" x14ac:dyDescent="0.25">
      <c r="A57" s="6" t="s">
        <v>178</v>
      </c>
      <c r="B57" s="33" t="s">
        <v>213</v>
      </c>
      <c r="C57" s="8">
        <v>42.233214077</v>
      </c>
      <c r="D57" s="11" t="str">
        <f t="shared" si="21"/>
        <v>N/A</v>
      </c>
      <c r="E57" s="8">
        <v>42.055113212999998</v>
      </c>
      <c r="F57" s="11" t="str">
        <f t="shared" si="22"/>
        <v>N/A</v>
      </c>
      <c r="G57" s="8">
        <v>42.21366227</v>
      </c>
      <c r="H57" s="11" t="str">
        <f t="shared" si="23"/>
        <v>N/A</v>
      </c>
      <c r="I57" s="12">
        <v>-0.42199999999999999</v>
      </c>
      <c r="J57" s="12">
        <v>0.377</v>
      </c>
      <c r="K57" s="41" t="s">
        <v>740</v>
      </c>
      <c r="L57" s="9" t="str">
        <f>IF(J57="Div by 0", "N/A", IF(OR(J57="N/A",K57="N/A"),"N/A", IF(J57&gt;VALUE(MID(K57,1,2)), "No", IF(J57&lt;-1*VALUE(MID(K57,1,2)), "No", "Yes"))))</f>
        <v>Yes</v>
      </c>
    </row>
    <row r="58" spans="1:12" x14ac:dyDescent="0.25">
      <c r="A58" s="7" t="s">
        <v>686</v>
      </c>
      <c r="B58" s="33" t="s">
        <v>282</v>
      </c>
      <c r="C58" s="8">
        <v>68.221665380000005</v>
      </c>
      <c r="D58" s="11" t="str">
        <f>IF($B58="N/A","N/A",IF(C58&gt;70,"No",IF(C58&lt;40,"No","Yes")))</f>
        <v>Yes</v>
      </c>
      <c r="E58" s="8">
        <v>68.571494383000001</v>
      </c>
      <c r="F58" s="11" t="str">
        <f>IF($B58="N/A","N/A",IF(E58&gt;70,"No",IF(E58&lt;40,"No","Yes")))</f>
        <v>Yes</v>
      </c>
      <c r="G58" s="8">
        <v>68.726501945999999</v>
      </c>
      <c r="H58" s="11" t="str">
        <f>IF($B58="N/A","N/A",IF(G58&gt;70,"No",IF(G58&lt;40,"No","Yes")))</f>
        <v>Yes</v>
      </c>
      <c r="I58" s="12">
        <v>0.51280000000000003</v>
      </c>
      <c r="J58" s="12">
        <v>0.2261</v>
      </c>
      <c r="K58" s="41" t="s">
        <v>740</v>
      </c>
      <c r="L58" s="9" t="str">
        <f t="shared" si="4"/>
        <v>Yes</v>
      </c>
    </row>
    <row r="59" spans="1:12" x14ac:dyDescent="0.25">
      <c r="A59" s="2" t="s">
        <v>687</v>
      </c>
      <c r="B59" s="33" t="s">
        <v>213</v>
      </c>
      <c r="C59" s="8">
        <v>74.349198784999999</v>
      </c>
      <c r="D59" s="11" t="str">
        <f>IF($B59="N/A","N/A",IF(C59&gt;10,"No",IF(C59&lt;-10,"No","Yes")))</f>
        <v>N/A</v>
      </c>
      <c r="E59" s="8">
        <v>72.024711838000002</v>
      </c>
      <c r="F59" s="11" t="str">
        <f>IF($B59="N/A","N/A",IF(E59&gt;10,"No",IF(E59&lt;-10,"No","Yes")))</f>
        <v>N/A</v>
      </c>
      <c r="G59" s="8">
        <v>71.407587355999993</v>
      </c>
      <c r="H59" s="11" t="str">
        <f>IF($B59="N/A","N/A",IF(G59&gt;10,"No",IF(G59&lt;-10,"No","Yes")))</f>
        <v>N/A</v>
      </c>
      <c r="I59" s="12">
        <v>-3.13</v>
      </c>
      <c r="J59" s="12">
        <v>-0.85699999999999998</v>
      </c>
      <c r="K59" s="33" t="s">
        <v>213</v>
      </c>
      <c r="L59" s="9" t="str">
        <f t="shared" si="4"/>
        <v>N/A</v>
      </c>
    </row>
    <row r="60" spans="1:12" x14ac:dyDescent="0.25">
      <c r="A60" s="2" t="s">
        <v>688</v>
      </c>
      <c r="B60" s="33" t="s">
        <v>213</v>
      </c>
      <c r="C60" s="8">
        <v>82.108191888999997</v>
      </c>
      <c r="D60" s="11" t="str">
        <f t="shared" ref="D60:D66" si="24">IF($B60="N/A","N/A",IF(C60&gt;10,"No",IF(C60&lt;-10,"No","Yes")))</f>
        <v>N/A</v>
      </c>
      <c r="E60" s="8">
        <v>81.045100859000001</v>
      </c>
      <c r="F60" s="11" t="str">
        <f t="shared" ref="F60:F66" si="25">IF($B60="N/A","N/A",IF(E60&gt;10,"No",IF(E60&lt;-10,"No","Yes")))</f>
        <v>N/A</v>
      </c>
      <c r="G60" s="8">
        <v>80.086098655000001</v>
      </c>
      <c r="H60" s="11" t="str">
        <f t="shared" ref="H60:H66" si="26">IF($B60="N/A","N/A",IF(G60&gt;10,"No",IF(G60&lt;-10,"No","Yes")))</f>
        <v>N/A</v>
      </c>
      <c r="I60" s="12">
        <v>-1.29</v>
      </c>
      <c r="J60" s="12">
        <v>-1.18</v>
      </c>
      <c r="K60" s="33" t="s">
        <v>213</v>
      </c>
      <c r="L60" s="9" t="str">
        <f t="shared" si="4"/>
        <v>N/A</v>
      </c>
    </row>
    <row r="61" spans="1:12" x14ac:dyDescent="0.25">
      <c r="A61" s="2" t="s">
        <v>1747</v>
      </c>
      <c r="B61" s="33" t="s">
        <v>213</v>
      </c>
      <c r="C61" s="8">
        <v>69.260487793999999</v>
      </c>
      <c r="D61" s="11" t="str">
        <f t="shared" si="24"/>
        <v>N/A</v>
      </c>
      <c r="E61" s="8">
        <v>69.537814549000004</v>
      </c>
      <c r="F61" s="11" t="str">
        <f t="shared" si="25"/>
        <v>N/A</v>
      </c>
      <c r="G61" s="8">
        <v>70.361520737999996</v>
      </c>
      <c r="H61" s="11" t="str">
        <f t="shared" si="26"/>
        <v>N/A</v>
      </c>
      <c r="I61" s="12">
        <v>0.40039999999999998</v>
      </c>
      <c r="J61" s="12">
        <v>1.1850000000000001</v>
      </c>
      <c r="K61" s="33" t="s">
        <v>213</v>
      </c>
      <c r="L61" s="9" t="str">
        <f t="shared" si="4"/>
        <v>N/A</v>
      </c>
    </row>
    <row r="62" spans="1:12" x14ac:dyDescent="0.25">
      <c r="A62" s="2" t="s">
        <v>689</v>
      </c>
      <c r="B62" s="33" t="s">
        <v>213</v>
      </c>
      <c r="C62" s="8">
        <v>58.428196018999998</v>
      </c>
      <c r="D62" s="11" t="str">
        <f t="shared" si="24"/>
        <v>N/A</v>
      </c>
      <c r="E62" s="8">
        <v>59.852286049</v>
      </c>
      <c r="F62" s="11" t="str">
        <f t="shared" si="25"/>
        <v>N/A</v>
      </c>
      <c r="G62" s="8">
        <v>59.553794316000001</v>
      </c>
      <c r="H62" s="11" t="str">
        <f t="shared" si="26"/>
        <v>N/A</v>
      </c>
      <c r="I62" s="12">
        <v>2.4369999999999998</v>
      </c>
      <c r="J62" s="12">
        <v>-0.499</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0.69146151440000003</v>
      </c>
      <c r="D64" s="11" t="str">
        <f t="shared" si="24"/>
        <v>N/A</v>
      </c>
      <c r="E64" s="8">
        <v>0.70392579909999997</v>
      </c>
      <c r="F64" s="11" t="str">
        <f t="shared" si="25"/>
        <v>N/A</v>
      </c>
      <c r="G64" s="8">
        <v>0.68113150739999995</v>
      </c>
      <c r="H64" s="11" t="str">
        <f t="shared" si="26"/>
        <v>N/A</v>
      </c>
      <c r="I64" s="12">
        <v>1.8029999999999999</v>
      </c>
      <c r="J64" s="12">
        <v>-3.24</v>
      </c>
      <c r="K64" s="33" t="s">
        <v>213</v>
      </c>
      <c r="L64" s="9" t="str">
        <f t="shared" si="4"/>
        <v>N/A</v>
      </c>
    </row>
    <row r="65" spans="1:12" x14ac:dyDescent="0.25">
      <c r="A65" s="3" t="s">
        <v>147</v>
      </c>
      <c r="B65" s="33" t="s">
        <v>213</v>
      </c>
      <c r="C65" s="8">
        <v>0.73837712379999998</v>
      </c>
      <c r="D65" s="11" t="str">
        <f t="shared" si="24"/>
        <v>N/A</v>
      </c>
      <c r="E65" s="8">
        <v>0.74200904479999996</v>
      </c>
      <c r="F65" s="11" t="str">
        <f t="shared" si="25"/>
        <v>N/A</v>
      </c>
      <c r="G65" s="8">
        <v>0.74845792249999998</v>
      </c>
      <c r="H65" s="11" t="str">
        <f t="shared" si="26"/>
        <v>N/A</v>
      </c>
      <c r="I65" s="12">
        <v>0.4919</v>
      </c>
      <c r="J65" s="12">
        <v>0.86909999999999998</v>
      </c>
      <c r="K65" s="33" t="s">
        <v>213</v>
      </c>
      <c r="L65" s="9" t="str">
        <f t="shared" si="4"/>
        <v>N/A</v>
      </c>
    </row>
    <row r="66" spans="1:12" x14ac:dyDescent="0.25">
      <c r="A66" s="3" t="s">
        <v>148</v>
      </c>
      <c r="B66" s="33" t="s">
        <v>213</v>
      </c>
      <c r="C66" s="8">
        <v>0.79616721219999997</v>
      </c>
      <c r="D66" s="11" t="str">
        <f t="shared" si="24"/>
        <v>N/A</v>
      </c>
      <c r="E66" s="8">
        <v>0.79928747479999995</v>
      </c>
      <c r="F66" s="11" t="str">
        <f t="shared" si="25"/>
        <v>N/A</v>
      </c>
      <c r="G66" s="8">
        <v>0.79808278580000003</v>
      </c>
      <c r="H66" s="11" t="str">
        <f t="shared" si="26"/>
        <v>N/A</v>
      </c>
      <c r="I66" s="12">
        <v>0.39190000000000003</v>
      </c>
      <c r="J66" s="12">
        <v>-0.151</v>
      </c>
      <c r="K66" s="33" t="s">
        <v>213</v>
      </c>
      <c r="L66" s="9" t="str">
        <f t="shared" si="4"/>
        <v>N/A</v>
      </c>
    </row>
    <row r="67" spans="1:12" x14ac:dyDescent="0.25">
      <c r="A67" s="2" t="s">
        <v>960</v>
      </c>
      <c r="B67" s="41" t="s">
        <v>213</v>
      </c>
      <c r="C67" s="1">
        <v>1146</v>
      </c>
      <c r="D67" s="11" t="str">
        <f>IF($B67="N/A","N/A",IF(C67&gt;10,"No",IF(C67&lt;-10,"No","Yes")))</f>
        <v>N/A</v>
      </c>
      <c r="E67" s="1">
        <v>1099</v>
      </c>
      <c r="F67" s="11" t="str">
        <f>IF($B67="N/A","N/A",IF(E67&gt;10,"No",IF(E67&lt;-10,"No","Yes")))</f>
        <v>N/A</v>
      </c>
      <c r="G67" s="1">
        <v>1182</v>
      </c>
      <c r="H67" s="11" t="str">
        <f>IF($B67="N/A","N/A",IF(G67&gt;10,"No",IF(G67&lt;-10,"No","Yes")))</f>
        <v>N/A</v>
      </c>
      <c r="I67" s="12">
        <v>-4.0999999999999996</v>
      </c>
      <c r="J67" s="12">
        <v>7.5519999999999996</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154</v>
      </c>
      <c r="D69" s="11" t="str">
        <f t="shared" si="27"/>
        <v>No</v>
      </c>
      <c r="E69" s="1">
        <v>117</v>
      </c>
      <c r="F69" s="11" t="str">
        <f t="shared" si="28"/>
        <v>No</v>
      </c>
      <c r="G69" s="1">
        <v>88</v>
      </c>
      <c r="H69" s="11" t="str">
        <f t="shared" si="29"/>
        <v>No</v>
      </c>
      <c r="I69" s="12">
        <v>-24</v>
      </c>
      <c r="J69" s="12">
        <v>-24.8</v>
      </c>
      <c r="K69" s="33" t="s">
        <v>213</v>
      </c>
      <c r="L69" s="9" t="str">
        <f t="shared" si="4"/>
        <v>N/A</v>
      </c>
    </row>
    <row r="70" spans="1:12" x14ac:dyDescent="0.25">
      <c r="A70" s="3" t="s">
        <v>203</v>
      </c>
      <c r="B70" s="58" t="s">
        <v>213</v>
      </c>
      <c r="C70" s="13">
        <v>81.818181817999999</v>
      </c>
      <c r="D70" s="11" t="str">
        <f>IF($B70="N/A","N/A",IF(C70&gt;10,"No",IF(C70&lt;-10,"No","Yes")))</f>
        <v>N/A</v>
      </c>
      <c r="E70" s="13">
        <v>81.196581197</v>
      </c>
      <c r="F70" s="11" t="str">
        <f>IF($B70="N/A","N/A",IF(E70&gt;10,"No",IF(E70&lt;-10,"No","Yes")))</f>
        <v>N/A</v>
      </c>
      <c r="G70" s="13">
        <v>92.045454544999998</v>
      </c>
      <c r="H70" s="11" t="str">
        <f>IF($B70="N/A","N/A",IF(G70&gt;10,"No",IF(G70&lt;-10,"No","Yes")))</f>
        <v>N/A</v>
      </c>
      <c r="I70" s="12">
        <v>-0.76</v>
      </c>
      <c r="J70" s="12">
        <v>13.36</v>
      </c>
      <c r="K70" s="58" t="s">
        <v>213</v>
      </c>
      <c r="L70" s="9" t="str">
        <f t="shared" si="4"/>
        <v>N/A</v>
      </c>
    </row>
    <row r="71" spans="1:12" x14ac:dyDescent="0.25">
      <c r="A71" s="2" t="s">
        <v>65</v>
      </c>
      <c r="B71" s="41" t="s">
        <v>213</v>
      </c>
      <c r="C71" s="1">
        <v>71420</v>
      </c>
      <c r="D71" s="11" t="str">
        <f>IF($B71="N/A","N/A",IF(C71&gt;10,"No",IF(C71&lt;-10,"No","Yes")))</f>
        <v>N/A</v>
      </c>
      <c r="E71" s="1">
        <v>75015</v>
      </c>
      <c r="F71" s="11" t="str">
        <f>IF($B71="N/A","N/A",IF(E71&gt;10,"No",IF(E71&lt;-10,"No","Yes")))</f>
        <v>N/A</v>
      </c>
      <c r="G71" s="1">
        <v>77433</v>
      </c>
      <c r="H71" s="11" t="str">
        <f>IF($B71="N/A","N/A",IF(G71&gt;10,"No",IF(G71&lt;-10,"No","Yes")))</f>
        <v>N/A</v>
      </c>
      <c r="I71" s="12">
        <v>5.0339999999999998</v>
      </c>
      <c r="J71" s="12">
        <v>3.2229999999999999</v>
      </c>
      <c r="K71" s="41" t="s">
        <v>740</v>
      </c>
      <c r="L71" s="9" t="str">
        <f t="shared" ref="L71:L103" si="30">IF(J71="Div by 0", "N/A", IF(K71="N/A","N/A", IF(J71&gt;VALUE(MID(K71,1,2)), "No", IF(J71&lt;-1*VALUE(MID(K71,1,2)), "No", "Yes"))))</f>
        <v>Yes</v>
      </c>
    </row>
    <row r="72" spans="1:12" x14ac:dyDescent="0.25">
      <c r="A72" s="4" t="s">
        <v>66</v>
      </c>
      <c r="B72" s="41" t="s">
        <v>213</v>
      </c>
      <c r="C72" s="1">
        <v>64492.14</v>
      </c>
      <c r="D72" s="11" t="str">
        <f>IF($B72="N/A","N/A",IF(C72&gt;10,"No",IF(C72&lt;-10,"No","Yes")))</f>
        <v>N/A</v>
      </c>
      <c r="E72" s="1">
        <v>67105.63</v>
      </c>
      <c r="F72" s="11" t="str">
        <f>IF($B72="N/A","N/A",IF(E72&gt;10,"No",IF(E72&lt;-10,"No","Yes")))</f>
        <v>N/A</v>
      </c>
      <c r="G72" s="1">
        <v>69173.509999999995</v>
      </c>
      <c r="H72" s="11" t="str">
        <f>IF($B72="N/A","N/A",IF(G72&gt;10,"No",IF(G72&lt;-10,"No","Yes")))</f>
        <v>N/A</v>
      </c>
      <c r="I72" s="12">
        <v>4.0519999999999996</v>
      </c>
      <c r="J72" s="12">
        <v>3.0819999999999999</v>
      </c>
      <c r="K72" s="41" t="s">
        <v>741</v>
      </c>
      <c r="L72" s="9" t="str">
        <f t="shared" si="30"/>
        <v>Yes</v>
      </c>
    </row>
    <row r="73" spans="1:12" x14ac:dyDescent="0.25">
      <c r="A73" s="3" t="s">
        <v>67</v>
      </c>
      <c r="B73" s="33" t="s">
        <v>283</v>
      </c>
      <c r="C73" s="8">
        <v>96.454728553999999</v>
      </c>
      <c r="D73" s="11" t="str">
        <f>IF($B73="N/A","N/A",IF(C73&gt;=90,"Yes","No"))</f>
        <v>Yes</v>
      </c>
      <c r="E73" s="8">
        <v>96.652793376000005</v>
      </c>
      <c r="F73" s="11" t="str">
        <f>IF($B73="N/A","N/A",IF(E73&gt;=90,"Yes","No"))</f>
        <v>Yes</v>
      </c>
      <c r="G73" s="8">
        <v>96.922810585999997</v>
      </c>
      <c r="H73" s="11" t="str">
        <f>IF($B73="N/A","N/A",IF(G73&gt;=90,"Yes","No"))</f>
        <v>Yes</v>
      </c>
      <c r="I73" s="12">
        <v>0.20530000000000001</v>
      </c>
      <c r="J73" s="12">
        <v>0.27939999999999998</v>
      </c>
      <c r="K73" s="41" t="s">
        <v>740</v>
      </c>
      <c r="L73" s="9" t="str">
        <f t="shared" si="30"/>
        <v>Yes</v>
      </c>
    </row>
    <row r="74" spans="1:12" x14ac:dyDescent="0.25">
      <c r="A74" s="2" t="s">
        <v>961</v>
      </c>
      <c r="B74" s="33" t="s">
        <v>283</v>
      </c>
      <c r="C74" s="8">
        <v>97.962709239000006</v>
      </c>
      <c r="D74" s="11" t="str">
        <f>IF($B74="N/A","N/A",IF(C74&gt;=90,"Yes","No"))</f>
        <v>Yes</v>
      </c>
      <c r="E74" s="8">
        <v>98.235277292999996</v>
      </c>
      <c r="F74" s="11" t="str">
        <f>IF($B74="N/A","N/A",IF(E74&gt;=90,"Yes","No"))</f>
        <v>Yes</v>
      </c>
      <c r="G74" s="8">
        <v>98.454845907999996</v>
      </c>
      <c r="H74" s="11" t="str">
        <f>IF($B74="N/A","N/A",IF(G74&gt;=90,"Yes","No"))</f>
        <v>Yes</v>
      </c>
      <c r="I74" s="12">
        <v>0.2782</v>
      </c>
      <c r="J74" s="12">
        <v>0.2235</v>
      </c>
      <c r="K74" s="41" t="s">
        <v>740</v>
      </c>
      <c r="L74" s="9" t="str">
        <f t="shared" si="30"/>
        <v>Yes</v>
      </c>
    </row>
    <row r="75" spans="1:12" x14ac:dyDescent="0.25">
      <c r="A75" s="6" t="s">
        <v>962</v>
      </c>
      <c r="B75" s="41" t="s">
        <v>284</v>
      </c>
      <c r="C75" s="13">
        <v>46.714605143</v>
      </c>
      <c r="D75" s="11" t="str">
        <f>IF($B75="N/A","N/A",IF(C75&gt;55,"No",IF(C75&lt;30,"No","Yes")))</f>
        <v>Yes</v>
      </c>
      <c r="E75" s="13">
        <v>47.984659069999999</v>
      </c>
      <c r="F75" s="11" t="str">
        <f>IF($B75="N/A","N/A",IF(E75&gt;55,"No",IF(E75&lt;30,"No","Yes")))</f>
        <v>Yes</v>
      </c>
      <c r="G75" s="13">
        <v>48.660089685999999</v>
      </c>
      <c r="H75" s="11" t="str">
        <f>IF($B75="N/A","N/A",IF(G75&gt;55,"No",IF(G75&lt;30,"No","Yes")))</f>
        <v>Yes</v>
      </c>
      <c r="I75" s="12">
        <v>2.7189999999999999</v>
      </c>
      <c r="J75" s="12">
        <v>1.4079999999999999</v>
      </c>
      <c r="K75" s="41" t="s">
        <v>740</v>
      </c>
      <c r="L75" s="9" t="str">
        <f t="shared" si="30"/>
        <v>Yes</v>
      </c>
    </row>
    <row r="76" spans="1:12" ht="25" x14ac:dyDescent="0.25">
      <c r="A76" s="2" t="s">
        <v>963</v>
      </c>
      <c r="B76" s="41" t="s">
        <v>278</v>
      </c>
      <c r="C76" s="13">
        <v>2.9543545225000001</v>
      </c>
      <c r="D76" s="11" t="str">
        <f>IF($B76="N/A","N/A",IF(C76&gt;=5,"No",IF(C76&lt;0,"No","Yes")))</f>
        <v>Yes</v>
      </c>
      <c r="E76" s="13">
        <v>2.2848763581</v>
      </c>
      <c r="F76" s="11" t="str">
        <f>IF($B76="N/A","N/A",IF(E76&gt;=5,"No",IF(E76&lt;0,"No","Yes")))</f>
        <v>Yes</v>
      </c>
      <c r="G76" s="13">
        <v>2.4459855617000001</v>
      </c>
      <c r="H76" s="11" t="str">
        <f>IF($B76="N/A","N/A",IF(G76&gt;=5,"No",IF(G76&lt;0,"No","Yes")))</f>
        <v>Yes</v>
      </c>
      <c r="I76" s="12">
        <v>-22.7</v>
      </c>
      <c r="J76" s="12">
        <v>7.0510000000000002</v>
      </c>
      <c r="K76" s="41" t="s">
        <v>213</v>
      </c>
      <c r="L76" s="9" t="str">
        <f t="shared" si="30"/>
        <v>N/A</v>
      </c>
    </row>
    <row r="77" spans="1:12" ht="25" x14ac:dyDescent="0.25">
      <c r="A77" s="2" t="s">
        <v>964</v>
      </c>
      <c r="B77" s="41" t="s">
        <v>213</v>
      </c>
      <c r="C77" s="13">
        <v>26.740408849000001</v>
      </c>
      <c r="D77" s="41" t="s">
        <v>213</v>
      </c>
      <c r="E77" s="13">
        <v>27.599813371</v>
      </c>
      <c r="F77" s="41" t="s">
        <v>213</v>
      </c>
      <c r="G77" s="13">
        <v>27.856340320000001</v>
      </c>
      <c r="H77" s="41" t="s">
        <v>213</v>
      </c>
      <c r="I77" s="12">
        <v>3.214</v>
      </c>
      <c r="J77" s="12">
        <v>0.92949999999999999</v>
      </c>
      <c r="K77" s="41" t="s">
        <v>213</v>
      </c>
      <c r="L77" s="9" t="str">
        <f t="shared" si="30"/>
        <v>N/A</v>
      </c>
    </row>
    <row r="78" spans="1:12" ht="25" x14ac:dyDescent="0.25">
      <c r="A78" s="2" t="s">
        <v>965</v>
      </c>
      <c r="B78" s="41" t="s">
        <v>213</v>
      </c>
      <c r="C78" s="13">
        <v>46.960235228000002</v>
      </c>
      <c r="D78" s="41" t="s">
        <v>213</v>
      </c>
      <c r="E78" s="13">
        <v>46.321402386000003</v>
      </c>
      <c r="F78" s="41" t="s">
        <v>213</v>
      </c>
      <c r="G78" s="13">
        <v>45.505146385000003</v>
      </c>
      <c r="H78" s="41" t="s">
        <v>213</v>
      </c>
      <c r="I78" s="12">
        <v>-1.36</v>
      </c>
      <c r="J78" s="12">
        <v>-1.76</v>
      </c>
      <c r="K78" s="41" t="s">
        <v>213</v>
      </c>
      <c r="L78" s="9" t="str">
        <f t="shared" si="30"/>
        <v>N/A</v>
      </c>
    </row>
    <row r="79" spans="1:12" ht="25" x14ac:dyDescent="0.25">
      <c r="A79" s="2" t="s">
        <v>966</v>
      </c>
      <c r="B79" s="41" t="s">
        <v>213</v>
      </c>
      <c r="C79" s="13">
        <v>10.914309717</v>
      </c>
      <c r="D79" s="41" t="s">
        <v>213</v>
      </c>
      <c r="E79" s="13">
        <v>11.407051922999999</v>
      </c>
      <c r="F79" s="41" t="s">
        <v>213</v>
      </c>
      <c r="G79" s="13">
        <v>11.320754717</v>
      </c>
      <c r="H79" s="41" t="s">
        <v>213</v>
      </c>
      <c r="I79" s="12">
        <v>4.5149999999999997</v>
      </c>
      <c r="J79" s="12">
        <v>-0.75700000000000001</v>
      </c>
      <c r="K79" s="41" t="s">
        <v>213</v>
      </c>
      <c r="L79" s="9" t="str">
        <f t="shared" si="30"/>
        <v>N/A</v>
      </c>
    </row>
    <row r="80" spans="1:12" ht="25" x14ac:dyDescent="0.25">
      <c r="A80" s="2" t="s">
        <v>967</v>
      </c>
      <c r="B80" s="41" t="s">
        <v>213</v>
      </c>
      <c r="C80" s="13">
        <v>1.5345841500999999</v>
      </c>
      <c r="D80" s="41" t="s">
        <v>213</v>
      </c>
      <c r="E80" s="13">
        <v>1.2650803173</v>
      </c>
      <c r="F80" s="41" t="s">
        <v>213</v>
      </c>
      <c r="G80" s="13">
        <v>1.0512313871000001</v>
      </c>
      <c r="H80" s="41" t="s">
        <v>213</v>
      </c>
      <c r="I80" s="12">
        <v>-17.600000000000001</v>
      </c>
      <c r="J80" s="12">
        <v>-16.899999999999999</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4.7493699243999998</v>
      </c>
      <c r="D82" s="41" t="s">
        <v>213</v>
      </c>
      <c r="E82" s="13">
        <v>4.7697127240999997</v>
      </c>
      <c r="F82" s="41" t="s">
        <v>213</v>
      </c>
      <c r="G82" s="13">
        <v>5.0986013715</v>
      </c>
      <c r="H82" s="41" t="s">
        <v>213</v>
      </c>
      <c r="I82" s="12">
        <v>0.42830000000000001</v>
      </c>
      <c r="J82" s="12">
        <v>6.8949999999999996</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6.1467376084999996</v>
      </c>
      <c r="D84" s="41" t="s">
        <v>213</v>
      </c>
      <c r="E84" s="13">
        <v>6.3520629206999999</v>
      </c>
      <c r="F84" s="41" t="s">
        <v>213</v>
      </c>
      <c r="G84" s="13">
        <v>6.7219402580000001</v>
      </c>
      <c r="H84" s="41" t="s">
        <v>213</v>
      </c>
      <c r="I84" s="12">
        <v>3.34</v>
      </c>
      <c r="J84" s="12">
        <v>5.8230000000000004</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57.595911508999997</v>
      </c>
      <c r="D87" s="41" t="s">
        <v>213</v>
      </c>
      <c r="E87" s="13">
        <v>56.223421981999998</v>
      </c>
      <c r="F87" s="41" t="s">
        <v>213</v>
      </c>
      <c r="G87" s="13">
        <v>55.724303591000002</v>
      </c>
      <c r="H87" s="41" t="s">
        <v>213</v>
      </c>
      <c r="I87" s="12">
        <v>-2.38</v>
      </c>
      <c r="J87" s="12">
        <v>-0.88800000000000001</v>
      </c>
      <c r="K87" s="41" t="s">
        <v>213</v>
      </c>
      <c r="L87" s="9" t="str">
        <f t="shared" si="30"/>
        <v>N/A</v>
      </c>
    </row>
    <row r="88" spans="1:12" x14ac:dyDescent="0.25">
      <c r="A88" s="2" t="s">
        <v>975</v>
      </c>
      <c r="B88" s="41" t="s">
        <v>213</v>
      </c>
      <c r="C88" s="13">
        <v>42.404088491000003</v>
      </c>
      <c r="D88" s="41" t="s">
        <v>213</v>
      </c>
      <c r="E88" s="13">
        <v>43.776578018000002</v>
      </c>
      <c r="F88" s="41" t="s">
        <v>213</v>
      </c>
      <c r="G88" s="13">
        <v>44.275696408999998</v>
      </c>
      <c r="H88" s="41" t="s">
        <v>213</v>
      </c>
      <c r="I88" s="12">
        <v>3.2370000000000001</v>
      </c>
      <c r="J88" s="12">
        <v>1.1399999999999999</v>
      </c>
      <c r="K88" s="41" t="s">
        <v>213</v>
      </c>
      <c r="L88" s="9" t="str">
        <f t="shared" si="30"/>
        <v>N/A</v>
      </c>
    </row>
    <row r="89" spans="1:12" x14ac:dyDescent="0.25">
      <c r="A89" s="6" t="s">
        <v>68</v>
      </c>
      <c r="B89" s="41" t="s">
        <v>213</v>
      </c>
      <c r="C89" s="1">
        <v>1034</v>
      </c>
      <c r="D89" s="11" t="str">
        <f>IF($B89="N/A","N/A",IF(C89&gt;10,"No",IF(C89&lt;-10,"No","Yes")))</f>
        <v>N/A</v>
      </c>
      <c r="E89" s="1">
        <v>961</v>
      </c>
      <c r="F89" s="11" t="str">
        <f>IF($B89="N/A","N/A",IF(E89&gt;10,"No",IF(E89&lt;-10,"No","Yes")))</f>
        <v>N/A</v>
      </c>
      <c r="G89" s="1">
        <v>872</v>
      </c>
      <c r="H89" s="11" t="str">
        <f>IF($B89="N/A","N/A",IF(G89&gt;10,"No",IF(G89&lt;-10,"No","Yes")))</f>
        <v>N/A</v>
      </c>
      <c r="I89" s="12">
        <v>-7.06</v>
      </c>
      <c r="J89" s="12">
        <v>-9.26</v>
      </c>
      <c r="K89" s="41" t="s">
        <v>740</v>
      </c>
      <c r="L89" s="9" t="str">
        <f t="shared" si="30"/>
        <v>Yes</v>
      </c>
    </row>
    <row r="90" spans="1:12" x14ac:dyDescent="0.25">
      <c r="A90" s="2" t="s">
        <v>109</v>
      </c>
      <c r="B90" s="41" t="s">
        <v>213</v>
      </c>
      <c r="C90" s="13">
        <v>0.29013539649999998</v>
      </c>
      <c r="D90" s="11" t="str">
        <f>IF($B90="N/A","N/A",IF(C90&gt;10,"No",IF(C90&lt;-10,"No","Yes")))</f>
        <v>N/A</v>
      </c>
      <c r="E90" s="13">
        <v>0.52029136320000002</v>
      </c>
      <c r="F90" s="11" t="str">
        <f>IF($B90="N/A","N/A",IF(E90&gt;10,"No",IF(E90&lt;-10,"No","Yes")))</f>
        <v>N/A</v>
      </c>
      <c r="G90" s="13">
        <v>0.34403669720000002</v>
      </c>
      <c r="H90" s="11" t="str">
        <f>IF($B90="N/A","N/A",IF(G90&gt;10,"No",IF(G90&lt;-10,"No","Yes")))</f>
        <v>N/A</v>
      </c>
      <c r="I90" s="12">
        <v>79.33</v>
      </c>
      <c r="J90" s="12">
        <v>-33.9</v>
      </c>
      <c r="K90" s="41" t="s">
        <v>740</v>
      </c>
      <c r="L90" s="9" t="str">
        <f t="shared" si="30"/>
        <v>No</v>
      </c>
    </row>
    <row r="91" spans="1:12" x14ac:dyDescent="0.25">
      <c r="A91" s="2" t="s">
        <v>110</v>
      </c>
      <c r="B91" s="41" t="s">
        <v>213</v>
      </c>
      <c r="C91" s="13">
        <v>5.1257253384999997</v>
      </c>
      <c r="D91" s="11" t="str">
        <f>IF($B91="N/A","N/A",IF(C91&gt;10,"No",IF(C91&lt;-10,"No","Yes")))</f>
        <v>N/A</v>
      </c>
      <c r="E91" s="13">
        <v>6.4516129032</v>
      </c>
      <c r="F91" s="11" t="str">
        <f>IF($B91="N/A","N/A",IF(E91&gt;10,"No",IF(E91&lt;-10,"No","Yes")))</f>
        <v>N/A</v>
      </c>
      <c r="G91" s="13">
        <v>7.9128440367000001</v>
      </c>
      <c r="H91" s="11" t="str">
        <f>IF($B91="N/A","N/A",IF(G91&gt;10,"No",IF(G91&lt;-10,"No","Yes")))</f>
        <v>N/A</v>
      </c>
      <c r="I91" s="12">
        <v>25.87</v>
      </c>
      <c r="J91" s="12">
        <v>22.65</v>
      </c>
      <c r="K91" s="41" t="s">
        <v>740</v>
      </c>
      <c r="L91" s="9" t="str">
        <f t="shared" si="30"/>
        <v>No</v>
      </c>
    </row>
    <row r="92" spans="1:12" x14ac:dyDescent="0.25">
      <c r="A92" s="4" t="s">
        <v>7</v>
      </c>
      <c r="B92" s="41" t="s">
        <v>213</v>
      </c>
      <c r="C92" s="13">
        <v>12.042845141000001</v>
      </c>
      <c r="D92" s="11" t="str">
        <f>IF($B92="N/A","N/A",IF(C92&gt;10,"No",IF(C92&lt;-10,"No","Yes")))</f>
        <v>N/A</v>
      </c>
      <c r="E92" s="13">
        <v>12.132240219</v>
      </c>
      <c r="F92" s="11" t="str">
        <f>IF($B92="N/A","N/A",IF(E92&gt;10,"No",IF(E92&lt;-10,"No","Yes")))</f>
        <v>N/A</v>
      </c>
      <c r="G92" s="13">
        <v>12.193767514999999</v>
      </c>
      <c r="H92" s="11" t="str">
        <f>IF($B92="N/A","N/A",IF(G92&gt;10,"No",IF(G92&lt;-10,"No","Yes")))</f>
        <v>N/A</v>
      </c>
      <c r="I92" s="12">
        <v>0.74229999999999996</v>
      </c>
      <c r="J92" s="12">
        <v>0.5071</v>
      </c>
      <c r="K92" s="41" t="s">
        <v>741</v>
      </c>
      <c r="L92" s="9" t="str">
        <f t="shared" si="30"/>
        <v>Yes</v>
      </c>
    </row>
    <row r="93" spans="1:12" x14ac:dyDescent="0.25">
      <c r="A93" s="4" t="s">
        <v>180</v>
      </c>
      <c r="B93" s="41" t="s">
        <v>213</v>
      </c>
      <c r="C93" s="13">
        <v>59.080089610999998</v>
      </c>
      <c r="D93" s="11" t="str">
        <f t="shared" ref="D93:D94" si="31">IF($B93="N/A","N/A",IF(C93&gt;10,"No",IF(C93&lt;-10,"No","Yes")))</f>
        <v>N/A</v>
      </c>
      <c r="E93" s="13">
        <v>58.761581016999997</v>
      </c>
      <c r="F93" s="11" t="str">
        <f t="shared" ref="F93:F94" si="32">IF($B93="N/A","N/A",IF(E93&gt;10,"No",IF(E93&lt;-10,"No","Yes")))</f>
        <v>N/A</v>
      </c>
      <c r="G93" s="13">
        <v>58.428576962999998</v>
      </c>
      <c r="H93" s="11" t="str">
        <f t="shared" ref="H93:H94" si="33">IF($B93="N/A","N/A",IF(G93&gt;10,"No",IF(G93&lt;-10,"No","Yes")))</f>
        <v>N/A</v>
      </c>
      <c r="I93" s="12">
        <v>-0.53900000000000003</v>
      </c>
      <c r="J93" s="12">
        <v>-0.56699999999999995</v>
      </c>
      <c r="K93" s="41" t="s">
        <v>740</v>
      </c>
      <c r="L93" s="9" t="str">
        <f>IF(J93="Div by 0", "N/A", IF(OR(J93="N/A",K93="N/A"),"N/A", IF(J93&gt;VALUE(MID(K93,1,2)), "No", IF(J93&lt;-1*VALUE(MID(K93,1,2)), "No", "Yes"))))</f>
        <v>Yes</v>
      </c>
    </row>
    <row r="94" spans="1:12" x14ac:dyDescent="0.25">
      <c r="A94" s="4" t="s">
        <v>181</v>
      </c>
      <c r="B94" s="41" t="s">
        <v>213</v>
      </c>
      <c r="C94" s="13">
        <v>40.919910389000002</v>
      </c>
      <c r="D94" s="11" t="str">
        <f t="shared" si="31"/>
        <v>N/A</v>
      </c>
      <c r="E94" s="13">
        <v>41.238418983000003</v>
      </c>
      <c r="F94" s="11" t="str">
        <f t="shared" si="32"/>
        <v>N/A</v>
      </c>
      <c r="G94" s="13">
        <v>41.571423037000002</v>
      </c>
      <c r="H94" s="11" t="str">
        <f t="shared" si="33"/>
        <v>N/A</v>
      </c>
      <c r="I94" s="12">
        <v>0.77839999999999998</v>
      </c>
      <c r="J94" s="12">
        <v>0.8075</v>
      </c>
      <c r="K94" s="41" t="s">
        <v>740</v>
      </c>
      <c r="L94" s="9" t="str">
        <f>IF(J94="Div by 0", "N/A", IF(OR(J94="N/A",K94="N/A"),"N/A", IF(J94&gt;VALUE(MID(K94,1,2)), "No", IF(J94&lt;-1*VALUE(MID(K94,1,2)), "No", "Yes"))))</f>
        <v>Yes</v>
      </c>
    </row>
    <row r="95" spans="1:12" x14ac:dyDescent="0.25">
      <c r="A95" s="2" t="s">
        <v>8</v>
      </c>
      <c r="B95" s="41" t="s">
        <v>285</v>
      </c>
      <c r="C95" s="13">
        <v>5.1540184821999997</v>
      </c>
      <c r="D95" s="11" t="str">
        <f>IF($B95="N/A","N/A",IF(C95&gt;10,"No",IF(C95&lt;5,"No","Yes")))</f>
        <v>Yes</v>
      </c>
      <c r="E95" s="13">
        <v>5.0203292675000002</v>
      </c>
      <c r="F95" s="11" t="str">
        <f>IF($B95="N/A","N/A",IF(E95&gt;10,"No",IF(E95&lt;5,"No","Yes")))</f>
        <v>Yes</v>
      </c>
      <c r="G95" s="13">
        <v>4.9139255872999996</v>
      </c>
      <c r="H95" s="11" t="str">
        <f t="shared" ref="H95:H98" si="34">IF($B95="N/A","N/A",IF(G95&gt;10,"No",IF(G95&lt;5,"No","Yes")))</f>
        <v>No</v>
      </c>
      <c r="I95" s="12">
        <v>-2.59</v>
      </c>
      <c r="J95" s="12">
        <v>-2.12</v>
      </c>
      <c r="K95" s="41" t="s">
        <v>741</v>
      </c>
      <c r="L95" s="9" t="str">
        <f t="shared" si="30"/>
        <v>Yes</v>
      </c>
    </row>
    <row r="96" spans="1:12" x14ac:dyDescent="0.25">
      <c r="A96" s="2" t="s">
        <v>149</v>
      </c>
      <c r="B96" s="41" t="s">
        <v>285</v>
      </c>
      <c r="C96" s="13">
        <v>4.6625595071000001</v>
      </c>
      <c r="D96" s="11" t="str">
        <f>IF($B96="N/A","N/A",IF(C96&gt;10,"No",IF(C96&lt;5,"No","Yes")))</f>
        <v>No</v>
      </c>
      <c r="E96" s="13">
        <v>4.5884156502</v>
      </c>
      <c r="F96" s="11" t="str">
        <f t="shared" ref="F96:F98" si="35">IF($B96="N/A","N/A",IF(E96&gt;10,"No",IF(E96&lt;5,"No","Yes")))</f>
        <v>No</v>
      </c>
      <c r="G96" s="13">
        <v>4.3534410393999998</v>
      </c>
      <c r="H96" s="11" t="str">
        <f t="shared" si="34"/>
        <v>No</v>
      </c>
      <c r="I96" s="12">
        <v>-1.59</v>
      </c>
      <c r="J96" s="12">
        <v>-5.12</v>
      </c>
      <c r="K96" s="41" t="s">
        <v>741</v>
      </c>
      <c r="L96" s="9" t="str">
        <f t="shared" si="30"/>
        <v>Yes</v>
      </c>
    </row>
    <row r="97" spans="1:12" x14ac:dyDescent="0.25">
      <c r="A97" s="2" t="s">
        <v>150</v>
      </c>
      <c r="B97" s="41" t="s">
        <v>285</v>
      </c>
      <c r="C97" s="13">
        <v>4.7731727807000004</v>
      </c>
      <c r="D97" s="11" t="str">
        <f>IF($B97="N/A","N/A",IF(C97&gt;10,"No",IF(C97&lt;5,"No","Yes")))</f>
        <v>No</v>
      </c>
      <c r="E97" s="13">
        <v>4.6644004531999999</v>
      </c>
      <c r="F97" s="11" t="str">
        <f t="shared" si="35"/>
        <v>No</v>
      </c>
      <c r="G97" s="13">
        <v>4.6117288495000004</v>
      </c>
      <c r="H97" s="11" t="str">
        <f t="shared" si="34"/>
        <v>No</v>
      </c>
      <c r="I97" s="12">
        <v>-2.2799999999999998</v>
      </c>
      <c r="J97" s="12">
        <v>-1.1299999999999999</v>
      </c>
      <c r="K97" s="41" t="s">
        <v>741</v>
      </c>
      <c r="L97" s="9" t="str">
        <f t="shared" si="30"/>
        <v>Yes</v>
      </c>
    </row>
    <row r="98" spans="1:12" x14ac:dyDescent="0.25">
      <c r="A98" s="2" t="s">
        <v>151</v>
      </c>
      <c r="B98" s="41" t="s">
        <v>285</v>
      </c>
      <c r="C98" s="13">
        <v>5.1764211705000003</v>
      </c>
      <c r="D98" s="11" t="str">
        <f>IF($B98="N/A","N/A",IF(C98&gt;10,"No",IF(C98&lt;5,"No","Yes")))</f>
        <v>Yes</v>
      </c>
      <c r="E98" s="13">
        <v>5.0403252683000002</v>
      </c>
      <c r="F98" s="11" t="str">
        <f t="shared" si="35"/>
        <v>Yes</v>
      </c>
      <c r="G98" s="13">
        <v>4.9255485387000002</v>
      </c>
      <c r="H98" s="11" t="str">
        <f t="shared" si="34"/>
        <v>No</v>
      </c>
      <c r="I98" s="12">
        <v>-2.63</v>
      </c>
      <c r="J98" s="12">
        <v>-2.2799999999999998</v>
      </c>
      <c r="K98" s="41" t="s">
        <v>741</v>
      </c>
      <c r="L98" s="9" t="str">
        <f t="shared" si="30"/>
        <v>Yes</v>
      </c>
    </row>
    <row r="99" spans="1:12" x14ac:dyDescent="0.25">
      <c r="A99" s="2" t="s">
        <v>976</v>
      </c>
      <c r="B99" s="41" t="s">
        <v>213</v>
      </c>
      <c r="C99" s="1">
        <v>484</v>
      </c>
      <c r="D99" s="11" t="str">
        <f t="shared" ref="D99:D110" si="36">IF($B99="N/A","N/A",IF(C99&gt;10,"No",IF(C99&lt;-10,"No","Yes")))</f>
        <v>N/A</v>
      </c>
      <c r="E99" s="1">
        <v>420</v>
      </c>
      <c r="F99" s="11" t="str">
        <f t="shared" ref="F99:F110" si="37">IF($B99="N/A","N/A",IF(E99&gt;10,"No",IF(E99&lt;-10,"No","Yes")))</f>
        <v>N/A</v>
      </c>
      <c r="G99" s="1">
        <v>521</v>
      </c>
      <c r="H99" s="11" t="str">
        <f t="shared" ref="H99:H110" si="38">IF($B99="N/A","N/A",IF(G99&gt;10,"No",IF(G99&lt;-10,"No","Yes")))</f>
        <v>N/A</v>
      </c>
      <c r="I99" s="12">
        <v>-13.2</v>
      </c>
      <c r="J99" s="12">
        <v>24.05</v>
      </c>
      <c r="K99" s="41" t="s">
        <v>740</v>
      </c>
      <c r="L99" s="9" t="str">
        <f t="shared" si="30"/>
        <v>No</v>
      </c>
    </row>
    <row r="100" spans="1:12" x14ac:dyDescent="0.25">
      <c r="A100" s="2" t="s">
        <v>977</v>
      </c>
      <c r="B100" s="41" t="s">
        <v>213</v>
      </c>
      <c r="C100" s="1">
        <v>345</v>
      </c>
      <c r="D100" s="11" t="str">
        <f t="shared" si="36"/>
        <v>N/A</v>
      </c>
      <c r="E100" s="1">
        <v>316</v>
      </c>
      <c r="F100" s="11" t="str">
        <f t="shared" si="37"/>
        <v>N/A</v>
      </c>
      <c r="G100" s="1">
        <v>278</v>
      </c>
      <c r="H100" s="11" t="str">
        <f t="shared" si="38"/>
        <v>N/A</v>
      </c>
      <c r="I100" s="12">
        <v>-8.41</v>
      </c>
      <c r="J100" s="12">
        <v>-12</v>
      </c>
      <c r="K100" s="41" t="s">
        <v>740</v>
      </c>
      <c r="L100" s="9" t="str">
        <f t="shared" si="30"/>
        <v>No</v>
      </c>
    </row>
    <row r="101" spans="1:12" x14ac:dyDescent="0.25">
      <c r="A101" s="2" t="s">
        <v>1</v>
      </c>
      <c r="B101" s="41" t="s">
        <v>213</v>
      </c>
      <c r="C101" s="13">
        <v>96.603192383000007</v>
      </c>
      <c r="D101" s="11" t="str">
        <f t="shared" si="36"/>
        <v>N/A</v>
      </c>
      <c r="E101" s="13">
        <v>97.451176430999993</v>
      </c>
      <c r="F101" s="11" t="str">
        <f t="shared" si="37"/>
        <v>N/A</v>
      </c>
      <c r="G101" s="13">
        <v>97.246651944000007</v>
      </c>
      <c r="H101" s="11" t="str">
        <f t="shared" si="38"/>
        <v>N/A</v>
      </c>
      <c r="I101" s="12">
        <v>0.87780000000000002</v>
      </c>
      <c r="J101" s="12">
        <v>-0.21</v>
      </c>
      <c r="K101" s="41" t="s">
        <v>741</v>
      </c>
      <c r="L101" s="9" t="str">
        <f t="shared" si="30"/>
        <v>Yes</v>
      </c>
    </row>
    <row r="102" spans="1:12" x14ac:dyDescent="0.25">
      <c r="A102" s="2" t="s">
        <v>69</v>
      </c>
      <c r="B102" s="41" t="s">
        <v>213</v>
      </c>
      <c r="C102" s="13">
        <v>98.396962055000003</v>
      </c>
      <c r="D102" s="11" t="str">
        <f t="shared" si="36"/>
        <v>N/A</v>
      </c>
      <c r="E102" s="13">
        <v>98.480226529999996</v>
      </c>
      <c r="F102" s="11" t="str">
        <f t="shared" si="37"/>
        <v>N/A</v>
      </c>
      <c r="G102" s="13">
        <v>98.572396116999997</v>
      </c>
      <c r="H102" s="11" t="str">
        <f t="shared" si="38"/>
        <v>N/A</v>
      </c>
      <c r="I102" s="12">
        <v>8.4599999999999995E-2</v>
      </c>
      <c r="J102" s="12">
        <v>9.3600000000000003E-2</v>
      </c>
      <c r="K102" s="41" t="s">
        <v>741</v>
      </c>
      <c r="L102" s="9" t="str">
        <f t="shared" si="30"/>
        <v>Yes</v>
      </c>
    </row>
    <row r="103" spans="1:12" x14ac:dyDescent="0.25">
      <c r="A103" s="4" t="s">
        <v>70</v>
      </c>
      <c r="B103" s="41" t="s">
        <v>213</v>
      </c>
      <c r="C103" s="1">
        <v>67530</v>
      </c>
      <c r="D103" s="11" t="str">
        <f t="shared" si="36"/>
        <v>N/A</v>
      </c>
      <c r="E103" s="1">
        <v>71003</v>
      </c>
      <c r="F103" s="11" t="str">
        <f t="shared" si="37"/>
        <v>N/A</v>
      </c>
      <c r="G103" s="1">
        <v>73510</v>
      </c>
      <c r="H103" s="11" t="str">
        <f t="shared" si="38"/>
        <v>N/A</v>
      </c>
      <c r="I103" s="12">
        <v>5.1429999999999998</v>
      </c>
      <c r="J103" s="12">
        <v>3.5310000000000001</v>
      </c>
      <c r="K103" s="41" t="s">
        <v>740</v>
      </c>
      <c r="L103" s="9" t="str">
        <f t="shared" si="30"/>
        <v>Yes</v>
      </c>
    </row>
    <row r="104" spans="1:12" x14ac:dyDescent="0.25">
      <c r="A104" s="2" t="s">
        <v>692</v>
      </c>
      <c r="B104" s="41" t="s">
        <v>213</v>
      </c>
      <c r="C104" s="13">
        <v>1.6629646083</v>
      </c>
      <c r="D104" s="11" t="str">
        <f t="shared" si="36"/>
        <v>N/A</v>
      </c>
      <c r="E104" s="13">
        <v>1.6182414828</v>
      </c>
      <c r="F104" s="11" t="str">
        <f t="shared" si="37"/>
        <v>N/A</v>
      </c>
      <c r="G104" s="13">
        <v>1.7330975377</v>
      </c>
      <c r="H104" s="11" t="str">
        <f t="shared" si="38"/>
        <v>N/A</v>
      </c>
      <c r="I104" s="12">
        <v>-2.69</v>
      </c>
      <c r="J104" s="12">
        <v>7.0979999999999999</v>
      </c>
      <c r="K104" s="41" t="s">
        <v>741</v>
      </c>
      <c r="L104" s="9" t="str">
        <f t="shared" ref="L104:L110" si="39">IF(J104="Div by 0", "N/A", IF(K104="N/A","N/A", IF(J104&gt;VALUE(MID(K104,1,2)), "No", IF(J104&lt;-1*VALUE(MID(K104,1,2)), "No", "Yes"))))</f>
        <v>Yes</v>
      </c>
    </row>
    <row r="105" spans="1:12" x14ac:dyDescent="0.25">
      <c r="A105" s="2" t="s">
        <v>691</v>
      </c>
      <c r="B105" s="41" t="s">
        <v>213</v>
      </c>
      <c r="C105" s="13">
        <v>6.1676292017999996</v>
      </c>
      <c r="D105" s="11" t="str">
        <f t="shared" si="36"/>
        <v>N/A</v>
      </c>
      <c r="E105" s="13">
        <v>6.0081968367999998</v>
      </c>
      <c r="F105" s="11" t="str">
        <f t="shared" si="37"/>
        <v>N/A</v>
      </c>
      <c r="G105" s="13">
        <v>5.9991837844999996</v>
      </c>
      <c r="H105" s="11" t="str">
        <f t="shared" si="38"/>
        <v>N/A</v>
      </c>
      <c r="I105" s="12">
        <v>-2.58</v>
      </c>
      <c r="J105" s="12">
        <v>-0.15</v>
      </c>
      <c r="K105" s="41" t="s">
        <v>741</v>
      </c>
      <c r="L105" s="9" t="str">
        <f t="shared" si="39"/>
        <v>Yes</v>
      </c>
    </row>
    <row r="106" spans="1:12" x14ac:dyDescent="0.25">
      <c r="A106" s="2" t="s">
        <v>690</v>
      </c>
      <c r="B106" s="41" t="s">
        <v>213</v>
      </c>
      <c r="C106" s="13">
        <v>92.169406190000004</v>
      </c>
      <c r="D106" s="11" t="str">
        <f t="shared" si="36"/>
        <v>N/A</v>
      </c>
      <c r="E106" s="13">
        <v>92.373561679999995</v>
      </c>
      <c r="F106" s="11" t="str">
        <f t="shared" si="37"/>
        <v>N/A</v>
      </c>
      <c r="G106" s="13">
        <v>92.267718677999994</v>
      </c>
      <c r="H106" s="11" t="str">
        <f t="shared" si="38"/>
        <v>N/A</v>
      </c>
      <c r="I106" s="12">
        <v>0.2215</v>
      </c>
      <c r="J106" s="12">
        <v>-0.115</v>
      </c>
      <c r="K106" s="41" t="s">
        <v>741</v>
      </c>
      <c r="L106" s="9" t="str">
        <f t="shared" si="39"/>
        <v>Yes</v>
      </c>
    </row>
    <row r="107" spans="1:12" ht="25" x14ac:dyDescent="0.25">
      <c r="A107" s="4" t="s">
        <v>978</v>
      </c>
      <c r="B107" s="41" t="s">
        <v>213</v>
      </c>
      <c r="C107" s="13">
        <v>47.583309997000001</v>
      </c>
      <c r="D107" s="11" t="str">
        <f t="shared" si="36"/>
        <v>N/A</v>
      </c>
      <c r="E107" s="13">
        <v>46.915950143000003</v>
      </c>
      <c r="F107" s="11" t="str">
        <f t="shared" si="37"/>
        <v>N/A</v>
      </c>
      <c r="G107" s="13">
        <v>46.017847688000003</v>
      </c>
      <c r="H107" s="11" t="str">
        <f t="shared" si="38"/>
        <v>N/A</v>
      </c>
      <c r="I107" s="12">
        <v>-1.4</v>
      </c>
      <c r="J107" s="12">
        <v>-1.91</v>
      </c>
      <c r="K107" s="41" t="s">
        <v>741</v>
      </c>
      <c r="L107" s="9" t="str">
        <f t="shared" si="39"/>
        <v>Yes</v>
      </c>
    </row>
    <row r="108" spans="1:12" ht="25" x14ac:dyDescent="0.25">
      <c r="A108" s="4" t="s">
        <v>979</v>
      </c>
      <c r="B108" s="41" t="s">
        <v>213</v>
      </c>
      <c r="C108" s="13">
        <v>50.701484178000001</v>
      </c>
      <c r="D108" s="11" t="str">
        <f t="shared" si="36"/>
        <v>N/A</v>
      </c>
      <c r="E108" s="13">
        <v>51.377724454999999</v>
      </c>
      <c r="F108" s="11" t="str">
        <f t="shared" si="37"/>
        <v>N/A</v>
      </c>
      <c r="G108" s="13">
        <v>52.272287009000003</v>
      </c>
      <c r="H108" s="11" t="str">
        <f t="shared" si="38"/>
        <v>N/A</v>
      </c>
      <c r="I108" s="12">
        <v>1.3340000000000001</v>
      </c>
      <c r="J108" s="12">
        <v>1.7410000000000001</v>
      </c>
      <c r="K108" s="41" t="s">
        <v>741</v>
      </c>
      <c r="L108" s="9" t="str">
        <f t="shared" si="39"/>
        <v>Yes</v>
      </c>
    </row>
    <row r="109" spans="1:12" ht="25" x14ac:dyDescent="0.25">
      <c r="A109" s="4" t="s">
        <v>980</v>
      </c>
      <c r="B109" s="41" t="s">
        <v>213</v>
      </c>
      <c r="C109" s="13">
        <v>0.77849341920000004</v>
      </c>
      <c r="D109" s="11" t="str">
        <f t="shared" si="36"/>
        <v>N/A</v>
      </c>
      <c r="E109" s="13">
        <v>0.74651736319999995</v>
      </c>
      <c r="F109" s="11" t="str">
        <f t="shared" si="37"/>
        <v>N/A</v>
      </c>
      <c r="G109" s="13">
        <v>0.74257745409999998</v>
      </c>
      <c r="H109" s="11" t="str">
        <f t="shared" si="38"/>
        <v>N/A</v>
      </c>
      <c r="I109" s="12">
        <v>-4.1100000000000003</v>
      </c>
      <c r="J109" s="12">
        <v>-0.52800000000000002</v>
      </c>
      <c r="K109" s="41" t="s">
        <v>741</v>
      </c>
      <c r="L109" s="9" t="str">
        <f t="shared" si="39"/>
        <v>Yes</v>
      </c>
    </row>
    <row r="110" spans="1:12" ht="25" x14ac:dyDescent="0.25">
      <c r="A110" s="4" t="s">
        <v>981</v>
      </c>
      <c r="B110" s="41" t="s">
        <v>213</v>
      </c>
      <c r="C110" s="13">
        <v>0.93671240550000001</v>
      </c>
      <c r="D110" s="11" t="str">
        <f t="shared" si="36"/>
        <v>N/A</v>
      </c>
      <c r="E110" s="13">
        <v>0.95980803839999995</v>
      </c>
      <c r="F110" s="11" t="str">
        <f t="shared" si="37"/>
        <v>N/A</v>
      </c>
      <c r="G110" s="13">
        <v>0.96728784879999996</v>
      </c>
      <c r="H110" s="11" t="str">
        <f t="shared" si="38"/>
        <v>N/A</v>
      </c>
      <c r="I110" s="12">
        <v>2.4660000000000002</v>
      </c>
      <c r="J110" s="12">
        <v>0.77929999999999999</v>
      </c>
      <c r="K110" s="41" t="s">
        <v>741</v>
      </c>
      <c r="L110" s="9" t="str">
        <f t="shared" si="39"/>
        <v>Yes</v>
      </c>
    </row>
    <row r="111" spans="1:12" x14ac:dyDescent="0.25">
      <c r="A111" s="2" t="s">
        <v>982</v>
      </c>
      <c r="B111" s="41" t="s">
        <v>286</v>
      </c>
      <c r="C111" s="13">
        <v>99.979150532999995</v>
      </c>
      <c r="D111" s="11" t="str">
        <f>IF($B111="N/A","N/A",IF(C111&gt;=99,"Yes","No"))</f>
        <v>Yes</v>
      </c>
      <c r="E111" s="13">
        <v>99.979978834999997</v>
      </c>
      <c r="F111" s="11" t="str">
        <f>IF($B111="N/A","N/A",IF(E111&gt;=99,"Yes","No"))</f>
        <v>Yes</v>
      </c>
      <c r="G111" s="13">
        <v>99.983051325999995</v>
      </c>
      <c r="H111" s="11" t="str">
        <f>IF($B111="N/A","N/A",IF(G111&gt;=99,"Yes","No"))</f>
        <v>Yes</v>
      </c>
      <c r="I111" s="12">
        <v>8.0000000000000004E-4</v>
      </c>
      <c r="J111" s="12">
        <v>3.0999999999999999E-3</v>
      </c>
      <c r="K111" s="41" t="s">
        <v>740</v>
      </c>
      <c r="L111" s="9" t="str">
        <f t="shared" ref="L111:L145" si="40">IF(J111="Div by 0", "N/A", IF(K111="N/A","N/A", IF(J111&gt;VALUE(MID(K111,1,2)), "No", IF(J111&lt;-1*VALUE(MID(K111,1,2)), "No", "Yes"))))</f>
        <v>Yes</v>
      </c>
    </row>
    <row r="112" spans="1:12" x14ac:dyDescent="0.25">
      <c r="A112" s="2" t="s">
        <v>983</v>
      </c>
      <c r="B112" s="41" t="s">
        <v>213</v>
      </c>
      <c r="C112" s="13">
        <v>12.090913711000001</v>
      </c>
      <c r="D112" s="11" t="str">
        <f>IF($B112="N/A","N/A",IF(C112&gt;10,"No",IF(C112&lt;-10,"No","Yes")))</f>
        <v>N/A</v>
      </c>
      <c r="E112" s="13">
        <v>12.092045580000001</v>
      </c>
      <c r="F112" s="11" t="str">
        <f>IF($B112="N/A","N/A",IF(E112&gt;10,"No",IF(E112&lt;-10,"No","Yes")))</f>
        <v>N/A</v>
      </c>
      <c r="G112" s="13">
        <v>12.093273543</v>
      </c>
      <c r="H112" s="11" t="str">
        <f>IF($B112="N/A","N/A",IF(G112&gt;10,"No",IF(G112&lt;-10,"No","Yes")))</f>
        <v>N/A</v>
      </c>
      <c r="I112" s="12">
        <v>9.4000000000000004E-3</v>
      </c>
      <c r="J112" s="12">
        <v>1.0200000000000001E-2</v>
      </c>
      <c r="K112" s="41" t="s">
        <v>740</v>
      </c>
      <c r="L112" s="9" t="str">
        <f t="shared" si="40"/>
        <v>Yes</v>
      </c>
    </row>
    <row r="113" spans="1:12" x14ac:dyDescent="0.25">
      <c r="A113" s="3" t="s">
        <v>984</v>
      </c>
      <c r="B113" s="41" t="s">
        <v>280</v>
      </c>
      <c r="C113" s="8">
        <v>99.981695242000001</v>
      </c>
      <c r="D113" s="11" t="str">
        <f>IF($B113="N/A","N/A",IF(C113&gt;=98,"Yes","No"))</f>
        <v>Yes</v>
      </c>
      <c r="E113" s="8">
        <v>99.988470755999998</v>
      </c>
      <c r="F113" s="11" t="str">
        <f>IF($B113="N/A","N/A",IF(E113&gt;=98,"Yes","No"))</f>
        <v>Yes</v>
      </c>
      <c r="G113" s="8">
        <v>99.990090042999995</v>
      </c>
      <c r="H113" s="11" t="str">
        <f>IF($B113="N/A","N/A",IF(G113&gt;=98,"Yes","No"))</f>
        <v>Yes</v>
      </c>
      <c r="I113" s="12">
        <v>6.7999999999999996E-3</v>
      </c>
      <c r="J113" s="12">
        <v>1.6000000000000001E-3</v>
      </c>
      <c r="K113" s="41" t="s">
        <v>740</v>
      </c>
      <c r="L113" s="9" t="str">
        <f t="shared" si="40"/>
        <v>Yes</v>
      </c>
    </row>
    <row r="114" spans="1:12" x14ac:dyDescent="0.25">
      <c r="A114" s="3" t="s">
        <v>985</v>
      </c>
      <c r="B114" s="41" t="s">
        <v>287</v>
      </c>
      <c r="C114" s="8">
        <v>94.690420868000004</v>
      </c>
      <c r="D114" s="11" t="str">
        <f>IF($B114="N/A","N/A",IF(C114&gt;=80,"Yes","No"))</f>
        <v>Yes</v>
      </c>
      <c r="E114" s="8">
        <v>95.017584994000003</v>
      </c>
      <c r="F114" s="11" t="str">
        <f>IF($B114="N/A","N/A",IF(E114&gt;=80,"Yes","No"))</f>
        <v>Yes</v>
      </c>
      <c r="G114" s="8">
        <v>95.287190336999998</v>
      </c>
      <c r="H114" s="11" t="str">
        <f>IF($B114="N/A","N/A",IF(G114&gt;=80,"Yes","No"))</f>
        <v>Yes</v>
      </c>
      <c r="I114" s="12">
        <v>0.34549999999999997</v>
      </c>
      <c r="J114" s="12">
        <v>0.28370000000000001</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99.998842901000003</v>
      </c>
      <c r="D116" s="11" t="str">
        <f>IF($B116="N/A","N/A",IF(C116&gt;=100,"Yes","No"))</f>
        <v>No</v>
      </c>
      <c r="E116" s="13">
        <v>100</v>
      </c>
      <c r="F116" s="11" t="str">
        <f t="shared" si="41"/>
        <v>Yes</v>
      </c>
      <c r="G116" s="13">
        <v>100</v>
      </c>
      <c r="H116" s="11" t="str">
        <f t="shared" si="42"/>
        <v>Yes</v>
      </c>
      <c r="I116" s="12">
        <v>1.1999999999999999E-3</v>
      </c>
      <c r="J116" s="12">
        <v>0</v>
      </c>
      <c r="K116" s="41" t="s">
        <v>739</v>
      </c>
      <c r="L116" s="9" t="str">
        <f t="shared" si="40"/>
        <v>Yes</v>
      </c>
    </row>
    <row r="117" spans="1:12" ht="25" x14ac:dyDescent="0.25">
      <c r="A117" s="2" t="s">
        <v>988</v>
      </c>
      <c r="B117" s="41" t="s">
        <v>213</v>
      </c>
      <c r="C117" s="13">
        <v>89.426221474000002</v>
      </c>
      <c r="D117" s="34" t="s">
        <v>742</v>
      </c>
      <c r="E117" s="13">
        <v>61.487789202999998</v>
      </c>
      <c r="F117" s="34" t="s">
        <v>742</v>
      </c>
      <c r="G117" s="13">
        <v>93.180202351999995</v>
      </c>
      <c r="H117" s="11" t="str">
        <f>IF($B117="N/A","N/A",IF(G117&lt;100,"No",IF(G117=100,"No","Yes")))</f>
        <v>N/A</v>
      </c>
      <c r="I117" s="12">
        <v>-31.2</v>
      </c>
      <c r="J117" s="12">
        <v>51.54</v>
      </c>
      <c r="K117" s="41" t="s">
        <v>739</v>
      </c>
      <c r="L117" s="9" t="str">
        <f t="shared" si="40"/>
        <v>No</v>
      </c>
    </row>
    <row r="118" spans="1:12" ht="25" x14ac:dyDescent="0.25">
      <c r="A118" s="2" t="s">
        <v>989</v>
      </c>
      <c r="B118" s="33" t="s">
        <v>213</v>
      </c>
      <c r="C118" s="13">
        <v>99.944489418000003</v>
      </c>
      <c r="D118" s="11" t="str">
        <f>IF($B118="N/A","N/A",IF(C118&gt;10,"No",IF(C118&lt;-10,"No","Yes")))</f>
        <v>N/A</v>
      </c>
      <c r="E118" s="13">
        <v>99.988263369999999</v>
      </c>
      <c r="F118" s="11" t="str">
        <f>IF($B118="N/A","N/A",IF(E118&gt;10,"No",IF(E118&lt;-10,"No","Yes")))</f>
        <v>N/A</v>
      </c>
      <c r="G118" s="13">
        <v>99.987305886000001</v>
      </c>
      <c r="H118" s="11" t="str">
        <f>IF($B118="N/A","N/A",IF(G118&gt;10,"No",IF(G118&lt;-10,"No","Yes")))</f>
        <v>N/A</v>
      </c>
      <c r="I118" s="12">
        <v>4.3799999999999999E-2</v>
      </c>
      <c r="J118" s="12">
        <v>-1E-3</v>
      </c>
      <c r="K118" s="41" t="s">
        <v>739</v>
      </c>
      <c r="L118" s="9" t="str">
        <f>IF(J118="Div by 0", "N/A", IF(OR(J118="N/A",K118="N/A"),"N/A", IF(J118&gt;VALUE(MID(K118,1,2)), "No", IF(J118&lt;-1*VALUE(MID(K118,1,2)), "No", "Yes"))))</f>
        <v>Yes</v>
      </c>
    </row>
    <row r="119" spans="1:12" x14ac:dyDescent="0.25">
      <c r="A119" s="7" t="s">
        <v>100</v>
      </c>
      <c r="B119" s="33" t="s">
        <v>213</v>
      </c>
      <c r="C119" s="34">
        <v>33574</v>
      </c>
      <c r="D119" s="11" t="str">
        <f t="shared" ref="D119:D145" si="43">IF($B119="N/A","N/A",IF(C119&gt;10,"No",IF(C119&lt;-10,"No","Yes")))</f>
        <v>N/A</v>
      </c>
      <c r="E119" s="34">
        <v>34963</v>
      </c>
      <c r="F119" s="11" t="str">
        <f t="shared" ref="F119:F145" si="44">IF($B119="N/A","N/A",IF(E119&gt;10,"No",IF(E119&lt;-10,"No","Yes")))</f>
        <v>N/A</v>
      </c>
      <c r="G119" s="34">
        <v>35401</v>
      </c>
      <c r="H119" s="11" t="str">
        <f t="shared" ref="H119:H145" si="45">IF($B119="N/A","N/A",IF(G119&gt;10,"No",IF(G119&lt;-10,"No","Yes")))</f>
        <v>N/A</v>
      </c>
      <c r="I119" s="12">
        <v>4.1369999999999996</v>
      </c>
      <c r="J119" s="12">
        <v>1.2529999999999999</v>
      </c>
      <c r="K119" s="41" t="s">
        <v>740</v>
      </c>
      <c r="L119" s="9" t="str">
        <f t="shared" si="40"/>
        <v>Yes</v>
      </c>
    </row>
    <row r="120" spans="1:12" x14ac:dyDescent="0.25">
      <c r="A120" s="2" t="s">
        <v>990</v>
      </c>
      <c r="B120" s="33" t="s">
        <v>213</v>
      </c>
      <c r="C120" s="34">
        <v>9130</v>
      </c>
      <c r="D120" s="11" t="str">
        <f t="shared" si="43"/>
        <v>N/A</v>
      </c>
      <c r="E120" s="34">
        <v>9520</v>
      </c>
      <c r="F120" s="11" t="str">
        <f t="shared" si="44"/>
        <v>N/A</v>
      </c>
      <c r="G120" s="34">
        <v>9526</v>
      </c>
      <c r="H120" s="11" t="str">
        <f t="shared" si="45"/>
        <v>N/A</v>
      </c>
      <c r="I120" s="12">
        <v>4.2720000000000002</v>
      </c>
      <c r="J120" s="12">
        <v>6.3E-2</v>
      </c>
      <c r="K120" s="41" t="s">
        <v>740</v>
      </c>
      <c r="L120" s="9" t="str">
        <f t="shared" si="40"/>
        <v>Yes</v>
      </c>
    </row>
    <row r="121" spans="1:12" x14ac:dyDescent="0.25">
      <c r="A121" s="2" t="s">
        <v>991</v>
      </c>
      <c r="B121" s="33" t="s">
        <v>213</v>
      </c>
      <c r="C121" s="34">
        <v>0</v>
      </c>
      <c r="D121" s="11" t="str">
        <f t="shared" si="43"/>
        <v>N/A</v>
      </c>
      <c r="E121" s="34">
        <v>0</v>
      </c>
      <c r="F121" s="11" t="str">
        <f t="shared" si="44"/>
        <v>N/A</v>
      </c>
      <c r="G121" s="34">
        <v>0</v>
      </c>
      <c r="H121" s="11" t="str">
        <f t="shared" si="45"/>
        <v>N/A</v>
      </c>
      <c r="I121" s="12" t="s">
        <v>1746</v>
      </c>
      <c r="J121" s="12" t="s">
        <v>1746</v>
      </c>
      <c r="K121" s="41" t="s">
        <v>740</v>
      </c>
      <c r="L121" s="9" t="str">
        <f t="shared" si="40"/>
        <v>N/A</v>
      </c>
    </row>
    <row r="122" spans="1:12" x14ac:dyDescent="0.25">
      <c r="A122" s="2" t="s">
        <v>992</v>
      </c>
      <c r="B122" s="33" t="s">
        <v>213</v>
      </c>
      <c r="C122" s="34">
        <v>18120</v>
      </c>
      <c r="D122" s="11" t="str">
        <f t="shared" si="43"/>
        <v>N/A</v>
      </c>
      <c r="E122" s="34">
        <v>19234</v>
      </c>
      <c r="F122" s="11" t="str">
        <f t="shared" si="44"/>
        <v>N/A</v>
      </c>
      <c r="G122" s="34">
        <v>19887</v>
      </c>
      <c r="H122" s="11" t="str">
        <f t="shared" si="45"/>
        <v>N/A</v>
      </c>
      <c r="I122" s="12">
        <v>6.1479999999999997</v>
      </c>
      <c r="J122" s="12">
        <v>3.395</v>
      </c>
      <c r="K122" s="41" t="s">
        <v>740</v>
      </c>
      <c r="L122" s="9" t="str">
        <f t="shared" si="40"/>
        <v>Yes</v>
      </c>
    </row>
    <row r="123" spans="1:12" x14ac:dyDescent="0.25">
      <c r="A123" s="2" t="s">
        <v>993</v>
      </c>
      <c r="B123" s="33" t="s">
        <v>213</v>
      </c>
      <c r="C123" s="34">
        <v>6324</v>
      </c>
      <c r="D123" s="11" t="str">
        <f t="shared" si="43"/>
        <v>N/A</v>
      </c>
      <c r="E123" s="34">
        <v>6209</v>
      </c>
      <c r="F123" s="11" t="str">
        <f t="shared" si="44"/>
        <v>N/A</v>
      </c>
      <c r="G123" s="34">
        <v>5988</v>
      </c>
      <c r="H123" s="11" t="str">
        <f t="shared" si="45"/>
        <v>N/A</v>
      </c>
      <c r="I123" s="12">
        <v>-1.82</v>
      </c>
      <c r="J123" s="12">
        <v>-3.56</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78712</v>
      </c>
      <c r="D125" s="11" t="str">
        <f t="shared" si="43"/>
        <v>N/A</v>
      </c>
      <c r="E125" s="34">
        <v>81351</v>
      </c>
      <c r="F125" s="11" t="str">
        <f t="shared" si="44"/>
        <v>N/A</v>
      </c>
      <c r="G125" s="34">
        <v>83625</v>
      </c>
      <c r="H125" s="11" t="str">
        <f t="shared" si="45"/>
        <v>N/A</v>
      </c>
      <c r="I125" s="12">
        <v>3.3530000000000002</v>
      </c>
      <c r="J125" s="12">
        <v>2.7949999999999999</v>
      </c>
      <c r="K125" s="41" t="s">
        <v>740</v>
      </c>
      <c r="L125" s="9" t="str">
        <f t="shared" si="40"/>
        <v>Yes</v>
      </c>
    </row>
    <row r="126" spans="1:12" x14ac:dyDescent="0.25">
      <c r="A126" s="2" t="s">
        <v>995</v>
      </c>
      <c r="B126" s="33" t="s">
        <v>213</v>
      </c>
      <c r="C126" s="34">
        <v>59622</v>
      </c>
      <c r="D126" s="11" t="str">
        <f t="shared" si="43"/>
        <v>N/A</v>
      </c>
      <c r="E126" s="34">
        <v>60650</v>
      </c>
      <c r="F126" s="11" t="str">
        <f t="shared" si="44"/>
        <v>N/A</v>
      </c>
      <c r="G126" s="34">
        <v>62078</v>
      </c>
      <c r="H126" s="11" t="str">
        <f t="shared" si="45"/>
        <v>N/A</v>
      </c>
      <c r="I126" s="12">
        <v>1.724</v>
      </c>
      <c r="J126" s="12">
        <v>2.3540000000000001</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13032</v>
      </c>
      <c r="D128" s="11" t="str">
        <f t="shared" si="43"/>
        <v>N/A</v>
      </c>
      <c r="E128" s="34">
        <v>14526</v>
      </c>
      <c r="F128" s="11" t="str">
        <f t="shared" si="44"/>
        <v>N/A</v>
      </c>
      <c r="G128" s="34">
        <v>15295</v>
      </c>
      <c r="H128" s="11" t="str">
        <f t="shared" si="45"/>
        <v>N/A</v>
      </c>
      <c r="I128" s="12">
        <v>11.46</v>
      </c>
      <c r="J128" s="12">
        <v>5.2939999999999996</v>
      </c>
      <c r="K128" s="41" t="s">
        <v>740</v>
      </c>
      <c r="L128" s="9" t="str">
        <f t="shared" si="40"/>
        <v>Yes</v>
      </c>
    </row>
    <row r="129" spans="1:12" x14ac:dyDescent="0.25">
      <c r="A129" s="2" t="s">
        <v>998</v>
      </c>
      <c r="B129" s="33" t="s">
        <v>213</v>
      </c>
      <c r="C129" s="34">
        <v>6058</v>
      </c>
      <c r="D129" s="11" t="str">
        <f t="shared" si="43"/>
        <v>N/A</v>
      </c>
      <c r="E129" s="34">
        <v>6175</v>
      </c>
      <c r="F129" s="11" t="str">
        <f t="shared" si="44"/>
        <v>N/A</v>
      </c>
      <c r="G129" s="34">
        <v>6252</v>
      </c>
      <c r="H129" s="11" t="str">
        <f t="shared" si="45"/>
        <v>N/A</v>
      </c>
      <c r="I129" s="12">
        <v>1.931</v>
      </c>
      <c r="J129" s="12">
        <v>1.2470000000000001</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360562</v>
      </c>
      <c r="D131" s="11" t="str">
        <f t="shared" si="43"/>
        <v>N/A</v>
      </c>
      <c r="E131" s="34">
        <v>364291</v>
      </c>
      <c r="F131" s="11" t="str">
        <f t="shared" si="44"/>
        <v>N/A</v>
      </c>
      <c r="G131" s="34">
        <v>363271</v>
      </c>
      <c r="H131" s="11" t="str">
        <f t="shared" si="45"/>
        <v>N/A</v>
      </c>
      <c r="I131" s="12">
        <v>1.034</v>
      </c>
      <c r="J131" s="12">
        <v>-0.28000000000000003</v>
      </c>
      <c r="K131" s="41" t="s">
        <v>740</v>
      </c>
      <c r="L131" s="9" t="str">
        <f t="shared" si="40"/>
        <v>Yes</v>
      </c>
    </row>
    <row r="132" spans="1:12" x14ac:dyDescent="0.25">
      <c r="A132" s="2" t="s">
        <v>1000</v>
      </c>
      <c r="B132" s="33" t="s">
        <v>213</v>
      </c>
      <c r="C132" s="34">
        <v>83804</v>
      </c>
      <c r="D132" s="11" t="str">
        <f t="shared" si="43"/>
        <v>N/A</v>
      </c>
      <c r="E132" s="34">
        <v>86287</v>
      </c>
      <c r="F132" s="11" t="str">
        <f t="shared" si="44"/>
        <v>N/A</v>
      </c>
      <c r="G132" s="34">
        <v>85393</v>
      </c>
      <c r="H132" s="11" t="str">
        <f t="shared" si="45"/>
        <v>N/A</v>
      </c>
      <c r="I132" s="12">
        <v>2.9630000000000001</v>
      </c>
      <c r="J132" s="12">
        <v>-1.04</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0</v>
      </c>
      <c r="D134" s="11" t="str">
        <f t="shared" si="43"/>
        <v>N/A</v>
      </c>
      <c r="E134" s="34">
        <v>0</v>
      </c>
      <c r="F134" s="11" t="str">
        <f t="shared" si="44"/>
        <v>N/A</v>
      </c>
      <c r="G134" s="34">
        <v>0</v>
      </c>
      <c r="H134" s="11" t="str">
        <f t="shared" si="45"/>
        <v>N/A</v>
      </c>
      <c r="I134" s="12" t="s">
        <v>1746</v>
      </c>
      <c r="J134" s="12" t="s">
        <v>1746</v>
      </c>
      <c r="K134" s="41" t="s">
        <v>740</v>
      </c>
      <c r="L134" s="9" t="str">
        <f t="shared" si="40"/>
        <v>N/A</v>
      </c>
    </row>
    <row r="135" spans="1:12" x14ac:dyDescent="0.25">
      <c r="A135" s="2" t="s">
        <v>1003</v>
      </c>
      <c r="B135" s="33" t="s">
        <v>213</v>
      </c>
      <c r="C135" s="34">
        <v>242252</v>
      </c>
      <c r="D135" s="11" t="str">
        <f t="shared" si="43"/>
        <v>N/A</v>
      </c>
      <c r="E135" s="34">
        <v>243365</v>
      </c>
      <c r="F135" s="11" t="str">
        <f t="shared" si="44"/>
        <v>N/A</v>
      </c>
      <c r="G135" s="34">
        <v>241815</v>
      </c>
      <c r="H135" s="11" t="str">
        <f t="shared" si="45"/>
        <v>N/A</v>
      </c>
      <c r="I135" s="12">
        <v>0.45939999999999998</v>
      </c>
      <c r="J135" s="12">
        <v>-0.63700000000000001</v>
      </c>
      <c r="K135" s="41" t="s">
        <v>740</v>
      </c>
      <c r="L135" s="9" t="str">
        <f t="shared" si="40"/>
        <v>Yes</v>
      </c>
    </row>
    <row r="136" spans="1:12" x14ac:dyDescent="0.25">
      <c r="A136" s="2" t="s">
        <v>1004</v>
      </c>
      <c r="B136" s="33" t="s">
        <v>213</v>
      </c>
      <c r="C136" s="34">
        <v>20120</v>
      </c>
      <c r="D136" s="11" t="str">
        <f t="shared" si="43"/>
        <v>N/A</v>
      </c>
      <c r="E136" s="34">
        <v>19564</v>
      </c>
      <c r="F136" s="11" t="str">
        <f t="shared" si="44"/>
        <v>N/A</v>
      </c>
      <c r="G136" s="34">
        <v>20944</v>
      </c>
      <c r="H136" s="11" t="str">
        <f t="shared" si="45"/>
        <v>N/A</v>
      </c>
      <c r="I136" s="12">
        <v>-2.76</v>
      </c>
      <c r="J136" s="12">
        <v>7.0540000000000003</v>
      </c>
      <c r="K136" s="41" t="s">
        <v>740</v>
      </c>
      <c r="L136" s="9" t="str">
        <f t="shared" si="40"/>
        <v>Yes</v>
      </c>
    </row>
    <row r="137" spans="1:12" x14ac:dyDescent="0.25">
      <c r="A137" s="2" t="s">
        <v>1005</v>
      </c>
      <c r="B137" s="33" t="s">
        <v>213</v>
      </c>
      <c r="C137" s="34">
        <v>5305</v>
      </c>
      <c r="D137" s="11" t="str">
        <f t="shared" si="43"/>
        <v>N/A</v>
      </c>
      <c r="E137" s="34">
        <v>5504</v>
      </c>
      <c r="F137" s="11" t="str">
        <f t="shared" si="44"/>
        <v>N/A</v>
      </c>
      <c r="G137" s="34">
        <v>5608</v>
      </c>
      <c r="H137" s="11" t="str">
        <f t="shared" si="45"/>
        <v>N/A</v>
      </c>
      <c r="I137" s="12">
        <v>3.7509999999999999</v>
      </c>
      <c r="J137" s="12">
        <v>1.89</v>
      </c>
      <c r="K137" s="41" t="s">
        <v>740</v>
      </c>
      <c r="L137" s="9" t="str">
        <f t="shared" si="40"/>
        <v>Yes</v>
      </c>
    </row>
    <row r="138" spans="1:12" x14ac:dyDescent="0.25">
      <c r="A138" s="2" t="s">
        <v>1006</v>
      </c>
      <c r="B138" s="33" t="s">
        <v>213</v>
      </c>
      <c r="C138" s="34">
        <v>9081</v>
      </c>
      <c r="D138" s="11" t="str">
        <f t="shared" si="43"/>
        <v>N/A</v>
      </c>
      <c r="E138" s="34">
        <v>9571</v>
      </c>
      <c r="F138" s="11" t="str">
        <f t="shared" si="44"/>
        <v>N/A</v>
      </c>
      <c r="G138" s="34">
        <v>9511</v>
      </c>
      <c r="H138" s="11" t="str">
        <f t="shared" si="45"/>
        <v>N/A</v>
      </c>
      <c r="I138" s="12">
        <v>5.3959999999999999</v>
      </c>
      <c r="J138" s="12">
        <v>-0.627</v>
      </c>
      <c r="K138" s="41" t="s">
        <v>740</v>
      </c>
      <c r="L138" s="9" t="str">
        <f t="shared" si="40"/>
        <v>Yes</v>
      </c>
    </row>
    <row r="139" spans="1:12" x14ac:dyDescent="0.25">
      <c r="A139" s="7" t="s">
        <v>105</v>
      </c>
      <c r="B139" s="33" t="s">
        <v>213</v>
      </c>
      <c r="C139" s="34">
        <v>170861</v>
      </c>
      <c r="D139" s="11" t="str">
        <f t="shared" si="43"/>
        <v>N/A</v>
      </c>
      <c r="E139" s="34">
        <v>170600</v>
      </c>
      <c r="F139" s="11" t="str">
        <f t="shared" si="44"/>
        <v>N/A</v>
      </c>
      <c r="G139" s="34">
        <v>178662</v>
      </c>
      <c r="H139" s="11" t="str">
        <f t="shared" si="45"/>
        <v>N/A</v>
      </c>
      <c r="I139" s="12">
        <v>-0.153</v>
      </c>
      <c r="J139" s="12">
        <v>4.726</v>
      </c>
      <c r="K139" s="41" t="s">
        <v>740</v>
      </c>
      <c r="L139" s="9" t="str">
        <f t="shared" si="40"/>
        <v>Yes</v>
      </c>
    </row>
    <row r="140" spans="1:12" x14ac:dyDescent="0.25">
      <c r="A140" s="2" t="s">
        <v>1007</v>
      </c>
      <c r="B140" s="33" t="s">
        <v>213</v>
      </c>
      <c r="C140" s="34">
        <v>53127</v>
      </c>
      <c r="D140" s="11" t="str">
        <f t="shared" si="43"/>
        <v>N/A</v>
      </c>
      <c r="E140" s="34">
        <v>55086</v>
      </c>
      <c r="F140" s="11" t="str">
        <f t="shared" si="44"/>
        <v>N/A</v>
      </c>
      <c r="G140" s="34">
        <v>53830</v>
      </c>
      <c r="H140" s="11" t="str">
        <f t="shared" si="45"/>
        <v>N/A</v>
      </c>
      <c r="I140" s="12">
        <v>3.6869999999999998</v>
      </c>
      <c r="J140" s="12">
        <v>-2.2799999999999998</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0</v>
      </c>
      <c r="D142" s="11" t="str">
        <f t="shared" si="43"/>
        <v>N/A</v>
      </c>
      <c r="E142" s="34">
        <v>0</v>
      </c>
      <c r="F142" s="11" t="str">
        <f t="shared" si="44"/>
        <v>N/A</v>
      </c>
      <c r="G142" s="34">
        <v>0</v>
      </c>
      <c r="H142" s="11" t="str">
        <f t="shared" si="45"/>
        <v>N/A</v>
      </c>
      <c r="I142" s="12" t="s">
        <v>1746</v>
      </c>
      <c r="J142" s="12" t="s">
        <v>1746</v>
      </c>
      <c r="K142" s="41" t="s">
        <v>740</v>
      </c>
      <c r="L142" s="9" t="str">
        <f t="shared" si="40"/>
        <v>N/A</v>
      </c>
    </row>
    <row r="143" spans="1:12" x14ac:dyDescent="0.25">
      <c r="A143" s="2" t="s">
        <v>1010</v>
      </c>
      <c r="B143" s="33" t="s">
        <v>213</v>
      </c>
      <c r="C143" s="34">
        <v>9310</v>
      </c>
      <c r="D143" s="11" t="str">
        <f t="shared" si="43"/>
        <v>N/A</v>
      </c>
      <c r="E143" s="34">
        <v>55014</v>
      </c>
      <c r="F143" s="11" t="str">
        <f t="shared" si="44"/>
        <v>N/A</v>
      </c>
      <c r="G143" s="34">
        <v>66376</v>
      </c>
      <c r="H143" s="11" t="str">
        <f t="shared" si="45"/>
        <v>N/A</v>
      </c>
      <c r="I143" s="12">
        <v>490.9</v>
      </c>
      <c r="J143" s="12">
        <v>20.65</v>
      </c>
      <c r="K143" s="41" t="s">
        <v>740</v>
      </c>
      <c r="L143" s="9" t="str">
        <f t="shared" si="40"/>
        <v>No</v>
      </c>
    </row>
    <row r="144" spans="1:12" x14ac:dyDescent="0.25">
      <c r="A144" s="2" t="s">
        <v>1011</v>
      </c>
      <c r="B144" s="33" t="s">
        <v>213</v>
      </c>
      <c r="C144" s="34">
        <v>17150</v>
      </c>
      <c r="D144" s="11" t="str">
        <f t="shared" si="43"/>
        <v>N/A</v>
      </c>
      <c r="E144" s="34">
        <v>16493</v>
      </c>
      <c r="F144" s="11" t="str">
        <f t="shared" si="44"/>
        <v>N/A</v>
      </c>
      <c r="G144" s="34">
        <v>16853</v>
      </c>
      <c r="H144" s="11" t="str">
        <f t="shared" si="45"/>
        <v>N/A</v>
      </c>
      <c r="I144" s="12">
        <v>-3.83</v>
      </c>
      <c r="J144" s="12">
        <v>2.1829999999999998</v>
      </c>
      <c r="K144" s="41" t="s">
        <v>740</v>
      </c>
      <c r="L144" s="9" t="str">
        <f t="shared" si="40"/>
        <v>Yes</v>
      </c>
    </row>
    <row r="145" spans="1:12" x14ac:dyDescent="0.25">
      <c r="A145" s="2" t="s">
        <v>1012</v>
      </c>
      <c r="B145" s="33" t="s">
        <v>213</v>
      </c>
      <c r="C145" s="34">
        <v>91274</v>
      </c>
      <c r="D145" s="11" t="str">
        <f t="shared" si="43"/>
        <v>N/A</v>
      </c>
      <c r="E145" s="34">
        <v>44007</v>
      </c>
      <c r="F145" s="11" t="str">
        <f t="shared" si="44"/>
        <v>N/A</v>
      </c>
      <c r="G145" s="34">
        <v>41603</v>
      </c>
      <c r="H145" s="11" t="str">
        <f t="shared" si="45"/>
        <v>N/A</v>
      </c>
      <c r="I145" s="12">
        <v>-51.8</v>
      </c>
      <c r="J145" s="12">
        <v>-5.46</v>
      </c>
      <c r="K145" s="41" t="s">
        <v>740</v>
      </c>
      <c r="L145" s="9" t="str">
        <f t="shared" si="40"/>
        <v>Yes</v>
      </c>
    </row>
    <row r="146" spans="1:12" ht="25" x14ac:dyDescent="0.25">
      <c r="A146" s="18" t="s">
        <v>1013</v>
      </c>
      <c r="B146" s="1" t="s">
        <v>213</v>
      </c>
      <c r="C146" s="1">
        <v>850</v>
      </c>
      <c r="D146" s="11" t="str">
        <f t="shared" ref="D146:D151" si="46">IF($B146="N/A","N/A",IF(C146&gt;10,"No",IF(C146&lt;-10,"No","Yes")))</f>
        <v>N/A</v>
      </c>
      <c r="E146" s="1">
        <v>852</v>
      </c>
      <c r="F146" s="11" t="str">
        <f t="shared" ref="F146:F151" si="47">IF($B146="N/A","N/A",IF(E146&gt;10,"No",IF(E146&lt;-10,"No","Yes")))</f>
        <v>N/A</v>
      </c>
      <c r="G146" s="1">
        <v>889</v>
      </c>
      <c r="H146" s="11" t="str">
        <f t="shared" ref="H146:H151" si="48">IF($B146="N/A","N/A",IF(G146&gt;10,"No",IF(G146&lt;-10,"No","Yes")))</f>
        <v>N/A</v>
      </c>
      <c r="I146" s="12">
        <v>0.23530000000000001</v>
      </c>
      <c r="J146" s="12">
        <v>4.343</v>
      </c>
      <c r="K146" s="41" t="s">
        <v>739</v>
      </c>
      <c r="L146" s="9" t="str">
        <f t="shared" ref="L146:L151" si="49">IF(J146="Div by 0", "N/A", IF(K146="N/A","N/A", IF(J146&gt;VALUE(MID(K146,1,2)), "No", IF(J146&lt;-1*VALUE(MID(K146,1,2)), "No", "Yes"))))</f>
        <v>Yes</v>
      </c>
    </row>
    <row r="147" spans="1:12" x14ac:dyDescent="0.25">
      <c r="A147" s="6" t="s">
        <v>326</v>
      </c>
      <c r="B147" s="41" t="s">
        <v>213</v>
      </c>
      <c r="C147" s="13">
        <v>0.13204724500000001</v>
      </c>
      <c r="D147" s="11" t="str">
        <f t="shared" si="46"/>
        <v>N/A</v>
      </c>
      <c r="E147" s="13">
        <v>0.1308343763</v>
      </c>
      <c r="F147" s="11" t="str">
        <f t="shared" si="47"/>
        <v>N/A</v>
      </c>
      <c r="G147" s="13">
        <v>0.1345015349</v>
      </c>
      <c r="H147" s="11" t="str">
        <f t="shared" si="48"/>
        <v>N/A</v>
      </c>
      <c r="I147" s="12">
        <v>-0.91900000000000004</v>
      </c>
      <c r="J147" s="12">
        <v>2.8029999999999999</v>
      </c>
      <c r="K147" s="41" t="s">
        <v>739</v>
      </c>
      <c r="L147" s="9" t="str">
        <f t="shared" si="49"/>
        <v>Yes</v>
      </c>
    </row>
    <row r="148" spans="1:12" x14ac:dyDescent="0.25">
      <c r="A148" s="2" t="s">
        <v>327</v>
      </c>
      <c r="B148" s="41" t="s">
        <v>213</v>
      </c>
      <c r="C148" s="13">
        <v>1.2360755346000001</v>
      </c>
      <c r="D148" s="11" t="str">
        <f t="shared" si="46"/>
        <v>N/A</v>
      </c>
      <c r="E148" s="13">
        <v>1.1526470841000001</v>
      </c>
      <c r="F148" s="11" t="str">
        <f t="shared" si="47"/>
        <v>N/A</v>
      </c>
      <c r="G148" s="13">
        <v>1.158159374</v>
      </c>
      <c r="H148" s="11" t="str">
        <f t="shared" si="48"/>
        <v>N/A</v>
      </c>
      <c r="I148" s="12">
        <v>-6.75</v>
      </c>
      <c r="J148" s="12">
        <v>0.47820000000000001</v>
      </c>
      <c r="K148" s="41" t="s">
        <v>739</v>
      </c>
      <c r="L148" s="9" t="str">
        <f t="shared" si="49"/>
        <v>Yes</v>
      </c>
    </row>
    <row r="149" spans="1:12" x14ac:dyDescent="0.25">
      <c r="A149" s="2" t="s">
        <v>328</v>
      </c>
      <c r="B149" s="41" t="s">
        <v>213</v>
      </c>
      <c r="C149" s="13">
        <v>0.54375444660000005</v>
      </c>
      <c r="D149" s="11" t="str">
        <f t="shared" si="46"/>
        <v>N/A</v>
      </c>
      <c r="E149" s="13">
        <v>0.54209536449999995</v>
      </c>
      <c r="F149" s="11" t="str">
        <f t="shared" si="47"/>
        <v>N/A</v>
      </c>
      <c r="G149" s="13">
        <v>0.5596412556</v>
      </c>
      <c r="H149" s="11" t="str">
        <f t="shared" si="48"/>
        <v>N/A</v>
      </c>
      <c r="I149" s="12">
        <v>-0.30499999999999999</v>
      </c>
      <c r="J149" s="12">
        <v>3.2370000000000001</v>
      </c>
      <c r="K149" s="41" t="s">
        <v>739</v>
      </c>
      <c r="L149" s="9" t="str">
        <f t="shared" si="49"/>
        <v>Yes</v>
      </c>
    </row>
    <row r="150" spans="1:12" x14ac:dyDescent="0.25">
      <c r="A150" s="2" t="s">
        <v>329</v>
      </c>
      <c r="B150" s="41" t="s">
        <v>213</v>
      </c>
      <c r="C150" s="13">
        <v>5.5468960000000002E-4</v>
      </c>
      <c r="D150" s="11" t="str">
        <f t="shared" si="46"/>
        <v>N/A</v>
      </c>
      <c r="E150" s="13">
        <v>2.7450579999999998E-4</v>
      </c>
      <c r="F150" s="11" t="str">
        <f t="shared" si="47"/>
        <v>N/A</v>
      </c>
      <c r="G150" s="13">
        <v>2.7527660000000001E-4</v>
      </c>
      <c r="H150" s="11" t="str">
        <f t="shared" si="48"/>
        <v>N/A</v>
      </c>
      <c r="I150" s="12">
        <v>-50.5</v>
      </c>
      <c r="J150" s="12">
        <v>0.28079999999999999</v>
      </c>
      <c r="K150" s="41" t="s">
        <v>739</v>
      </c>
      <c r="L150" s="9" t="str">
        <f t="shared" si="49"/>
        <v>Yes</v>
      </c>
    </row>
    <row r="151" spans="1:12" x14ac:dyDescent="0.25">
      <c r="A151" s="2" t="s">
        <v>330</v>
      </c>
      <c r="B151" s="41" t="s">
        <v>213</v>
      </c>
      <c r="C151" s="13">
        <v>2.9263552999999999E-3</v>
      </c>
      <c r="D151" s="11" t="str">
        <f t="shared" si="46"/>
        <v>N/A</v>
      </c>
      <c r="E151" s="13">
        <v>4.1031653000000003E-3</v>
      </c>
      <c r="F151" s="11" t="str">
        <f t="shared" si="47"/>
        <v>N/A</v>
      </c>
      <c r="G151" s="13">
        <v>5.5971611000000003E-3</v>
      </c>
      <c r="H151" s="11" t="str">
        <f t="shared" si="48"/>
        <v>N/A</v>
      </c>
      <c r="I151" s="12">
        <v>40.21</v>
      </c>
      <c r="J151" s="12">
        <v>36.409999999999997</v>
      </c>
      <c r="K151" s="41" t="s">
        <v>739</v>
      </c>
      <c r="L151" s="9" t="str">
        <f t="shared" si="49"/>
        <v>No</v>
      </c>
    </row>
    <row r="152" spans="1:12" x14ac:dyDescent="0.25">
      <c r="A152" s="18" t="s">
        <v>1014</v>
      </c>
      <c r="B152" s="33" t="s">
        <v>213</v>
      </c>
      <c r="C152" s="34">
        <v>6368</v>
      </c>
      <c r="D152" s="11" t="str">
        <f t="shared" ref="D152:D158" si="50">IF($B152="N/A","N/A",IF(C152&gt;10,"No",IF(C152&lt;-10,"No","Yes")))</f>
        <v>N/A</v>
      </c>
      <c r="E152" s="34">
        <v>6137</v>
      </c>
      <c r="F152" s="11" t="str">
        <f t="shared" ref="F152:F158" si="51">IF($B152="N/A","N/A",IF(E152&gt;10,"No",IF(E152&lt;-10,"No","Yes")))</f>
        <v>N/A</v>
      </c>
      <c r="G152" s="34">
        <v>6460</v>
      </c>
      <c r="H152" s="11" t="str">
        <f t="shared" ref="H152:H158" si="52">IF($B152="N/A","N/A",IF(G152&gt;10,"No",IF(G152&lt;-10,"No","Yes")))</f>
        <v>N/A</v>
      </c>
      <c r="I152" s="12">
        <v>-3.63</v>
      </c>
      <c r="J152" s="12">
        <v>5.2629999999999999</v>
      </c>
      <c r="K152" s="41" t="s">
        <v>739</v>
      </c>
      <c r="L152" s="9" t="str">
        <f t="shared" ref="L152:L159" si="53">IF(J152="Div by 0", "N/A", IF(K152="N/A","N/A", IF(J152&gt;VALUE(MID(K152,1,2)), "No", IF(J152&lt;-1*VALUE(MID(K152,1,2)), "No", "Yes"))))</f>
        <v>Yes</v>
      </c>
    </row>
    <row r="153" spans="1:12" x14ac:dyDescent="0.25">
      <c r="A153" s="6" t="s">
        <v>1015</v>
      </c>
      <c r="B153" s="33" t="s">
        <v>213</v>
      </c>
      <c r="C153" s="8">
        <v>0.98926688920000005</v>
      </c>
      <c r="D153" s="11" t="str">
        <f t="shared" si="50"/>
        <v>N/A</v>
      </c>
      <c r="E153" s="8">
        <v>0.94240676899999998</v>
      </c>
      <c r="F153" s="11" t="str">
        <f t="shared" si="51"/>
        <v>N/A</v>
      </c>
      <c r="G153" s="8">
        <v>0.97736773389999998</v>
      </c>
      <c r="H153" s="11" t="str">
        <f t="shared" si="52"/>
        <v>N/A</v>
      </c>
      <c r="I153" s="12">
        <v>-4.74</v>
      </c>
      <c r="J153" s="12">
        <v>3.71</v>
      </c>
      <c r="K153" s="41" t="s">
        <v>739</v>
      </c>
      <c r="L153" s="9" t="str">
        <f t="shared" si="53"/>
        <v>Yes</v>
      </c>
    </row>
    <row r="154" spans="1:12" x14ac:dyDescent="0.25">
      <c r="A154" s="18" t="s">
        <v>1016</v>
      </c>
      <c r="B154" s="33" t="s">
        <v>213</v>
      </c>
      <c r="C154" s="8">
        <v>0.8250431882</v>
      </c>
      <c r="D154" s="11" t="str">
        <f t="shared" si="50"/>
        <v>N/A</v>
      </c>
      <c r="E154" s="8">
        <v>0.79226610990000002</v>
      </c>
      <c r="F154" s="11" t="str">
        <f t="shared" si="51"/>
        <v>N/A</v>
      </c>
      <c r="G154" s="8">
        <v>0.82483545660000002</v>
      </c>
      <c r="H154" s="11" t="str">
        <f t="shared" si="52"/>
        <v>N/A</v>
      </c>
      <c r="I154" s="12">
        <v>-3.97</v>
      </c>
      <c r="J154" s="12">
        <v>4.1109999999999998</v>
      </c>
      <c r="K154" s="41" t="s">
        <v>739</v>
      </c>
      <c r="L154" s="9" t="str">
        <f t="shared" si="53"/>
        <v>Yes</v>
      </c>
    </row>
    <row r="155" spans="1:12" x14ac:dyDescent="0.25">
      <c r="A155" s="18" t="s">
        <v>1017</v>
      </c>
      <c r="B155" s="33" t="s">
        <v>213</v>
      </c>
      <c r="C155" s="8">
        <v>7.3775282040999999</v>
      </c>
      <c r="D155" s="11" t="str">
        <f t="shared" si="50"/>
        <v>N/A</v>
      </c>
      <c r="E155" s="8">
        <v>6.8849799019000004</v>
      </c>
      <c r="F155" s="11" t="str">
        <f t="shared" si="51"/>
        <v>N/A</v>
      </c>
      <c r="G155" s="8">
        <v>7.0624813154000003</v>
      </c>
      <c r="H155" s="11" t="str">
        <f t="shared" si="52"/>
        <v>N/A</v>
      </c>
      <c r="I155" s="12">
        <v>-6.68</v>
      </c>
      <c r="J155" s="12">
        <v>2.5779999999999998</v>
      </c>
      <c r="K155" s="41" t="s">
        <v>739</v>
      </c>
      <c r="L155" s="9" t="str">
        <f t="shared" si="53"/>
        <v>Yes</v>
      </c>
    </row>
    <row r="156" spans="1:12" x14ac:dyDescent="0.25">
      <c r="A156" s="18" t="s">
        <v>1018</v>
      </c>
      <c r="B156" s="33" t="s">
        <v>213</v>
      </c>
      <c r="C156" s="8">
        <v>4.3543135400000002E-2</v>
      </c>
      <c r="D156" s="11" t="str">
        <f t="shared" si="50"/>
        <v>N/A</v>
      </c>
      <c r="E156" s="8">
        <v>4.4469942999999998E-2</v>
      </c>
      <c r="F156" s="11" t="str">
        <f t="shared" si="51"/>
        <v>N/A</v>
      </c>
      <c r="G156" s="8">
        <v>3.6061232499999998E-2</v>
      </c>
      <c r="H156" s="11" t="str">
        <f t="shared" si="52"/>
        <v>N/A</v>
      </c>
      <c r="I156" s="12">
        <v>2.1280000000000001</v>
      </c>
      <c r="J156" s="12">
        <v>-18.899999999999999</v>
      </c>
      <c r="K156" s="41" t="s">
        <v>739</v>
      </c>
      <c r="L156" s="9" t="str">
        <f t="shared" si="53"/>
        <v>Yes</v>
      </c>
    </row>
    <row r="157" spans="1:12" x14ac:dyDescent="0.25">
      <c r="A157" s="18" t="s">
        <v>1019</v>
      </c>
      <c r="B157" s="33" t="s">
        <v>213</v>
      </c>
      <c r="C157" s="8">
        <v>7.4329425700000007E-2</v>
      </c>
      <c r="D157" s="11" t="str">
        <f t="shared" si="50"/>
        <v>N/A</v>
      </c>
      <c r="E157" s="8">
        <v>5.68581477E-2</v>
      </c>
      <c r="F157" s="11" t="str">
        <f t="shared" si="51"/>
        <v>N/A</v>
      </c>
      <c r="G157" s="8">
        <v>7.3322810700000005E-2</v>
      </c>
      <c r="H157" s="11" t="str">
        <f t="shared" si="52"/>
        <v>N/A</v>
      </c>
      <c r="I157" s="12">
        <v>-23.5</v>
      </c>
      <c r="J157" s="12">
        <v>28.96</v>
      </c>
      <c r="K157" s="41" t="s">
        <v>739</v>
      </c>
      <c r="L157" s="9" t="str">
        <f t="shared" si="53"/>
        <v>Yes</v>
      </c>
    </row>
    <row r="158" spans="1:12" x14ac:dyDescent="0.25">
      <c r="A158" s="2" t="s">
        <v>1020</v>
      </c>
      <c r="B158" s="33" t="s">
        <v>213</v>
      </c>
      <c r="C158" s="34">
        <v>46</v>
      </c>
      <c r="D158" s="11" t="str">
        <f t="shared" si="50"/>
        <v>N/A</v>
      </c>
      <c r="E158" s="34">
        <v>43</v>
      </c>
      <c r="F158" s="11" t="str">
        <f t="shared" si="51"/>
        <v>N/A</v>
      </c>
      <c r="G158" s="34">
        <v>53</v>
      </c>
      <c r="H158" s="11" t="str">
        <f t="shared" si="52"/>
        <v>N/A</v>
      </c>
      <c r="I158" s="12">
        <v>-6.52</v>
      </c>
      <c r="J158" s="12">
        <v>23.26</v>
      </c>
      <c r="K158" s="41" t="s">
        <v>739</v>
      </c>
      <c r="L158" s="9" t="str">
        <f t="shared" si="53"/>
        <v>Yes</v>
      </c>
    </row>
    <row r="159" spans="1:12" ht="25" x14ac:dyDescent="0.25">
      <c r="A159" s="18" t="s">
        <v>1021</v>
      </c>
      <c r="B159" s="33" t="s">
        <v>213</v>
      </c>
      <c r="C159" s="34">
        <v>6378</v>
      </c>
      <c r="D159" s="11" t="str">
        <f>IF($B159="N/A","N/A",IF(C159&gt;10,"No",IF(C159&lt;-10,"No","Yes")))</f>
        <v>N/A</v>
      </c>
      <c r="E159" s="34">
        <v>6152</v>
      </c>
      <c r="F159" s="11" t="str">
        <f>IF($B159="N/A","N/A",IF(E159&gt;10,"No",IF(E159&lt;-10,"No","Yes")))</f>
        <v>N/A</v>
      </c>
      <c r="G159" s="34">
        <v>6472</v>
      </c>
      <c r="H159" s="11" t="str">
        <f>IF($B159="N/A","N/A",IF(G159&gt;10,"No",IF(G159&lt;-10,"No","Yes")))</f>
        <v>N/A</v>
      </c>
      <c r="I159" s="12">
        <v>-3.54</v>
      </c>
      <c r="J159" s="12">
        <v>5.202</v>
      </c>
      <c r="K159" s="41" t="s">
        <v>739</v>
      </c>
      <c r="L159" s="9" t="str">
        <f t="shared" si="53"/>
        <v>Yes</v>
      </c>
    </row>
    <row r="160" spans="1:12" x14ac:dyDescent="0.25">
      <c r="A160" s="4" t="s">
        <v>1022</v>
      </c>
      <c r="B160" s="33" t="s">
        <v>213</v>
      </c>
      <c r="C160" s="34">
        <v>5015</v>
      </c>
      <c r="D160" s="11" t="str">
        <f t="shared" ref="D160:D234" si="54">IF($B160="N/A","N/A",IF(C160&gt;10,"No",IF(C160&lt;-10,"No","Yes")))</f>
        <v>N/A</v>
      </c>
      <c r="E160" s="34">
        <v>4975</v>
      </c>
      <c r="F160" s="11" t="str">
        <f t="shared" ref="F160:F234" si="55">IF($B160="N/A","N/A",IF(E160&gt;10,"No",IF(E160&lt;-10,"No","Yes")))</f>
        <v>N/A</v>
      </c>
      <c r="G160" s="34">
        <v>5091</v>
      </c>
      <c r="H160" s="11" t="str">
        <f t="shared" ref="H160:H223" si="56">IF($B160="N/A","N/A",IF(G160&gt;10,"No",IF(G160&lt;-10,"No","Yes")))</f>
        <v>N/A</v>
      </c>
      <c r="I160" s="12">
        <v>-0.79800000000000004</v>
      </c>
      <c r="J160" s="12">
        <v>2.3319999999999999</v>
      </c>
      <c r="K160" s="41" t="s">
        <v>739</v>
      </c>
      <c r="L160" s="9" t="str">
        <f t="shared" ref="L160:L223" si="57">IF(J160="Div by 0", "N/A", IF(K160="N/A","N/A", IF(J160&gt;VALUE(MID(K160,1,2)), "No", IF(J160&lt;-1*VALUE(MID(K160,1,2)), "No", "Yes"))))</f>
        <v>Yes</v>
      </c>
    </row>
    <row r="161" spans="1:12" x14ac:dyDescent="0.25">
      <c r="A161" s="51" t="s">
        <v>71</v>
      </c>
      <c r="B161" s="33" t="s">
        <v>213</v>
      </c>
      <c r="C161" s="8">
        <v>0.77907874519999998</v>
      </c>
      <c r="D161" s="11" t="str">
        <f t="shared" si="54"/>
        <v>N/A</v>
      </c>
      <c r="E161" s="8">
        <v>0.76396833559999999</v>
      </c>
      <c r="F161" s="11" t="str">
        <f t="shared" si="55"/>
        <v>N/A</v>
      </c>
      <c r="G161" s="8">
        <v>0.77024444780000001</v>
      </c>
      <c r="H161" s="11" t="str">
        <f t="shared" si="56"/>
        <v>N/A</v>
      </c>
      <c r="I161" s="12">
        <v>-1.94</v>
      </c>
      <c r="J161" s="12">
        <v>0.82150000000000001</v>
      </c>
      <c r="K161" s="41" t="s">
        <v>739</v>
      </c>
      <c r="L161" s="9" t="str">
        <f t="shared" si="57"/>
        <v>Yes</v>
      </c>
    </row>
    <row r="162" spans="1:12" x14ac:dyDescent="0.25">
      <c r="A162" s="4" t="s">
        <v>111</v>
      </c>
      <c r="B162" s="33" t="s">
        <v>213</v>
      </c>
      <c r="C162" s="8">
        <v>0.70590337759999999</v>
      </c>
      <c r="D162" s="11" t="str">
        <f t="shared" si="54"/>
        <v>N/A</v>
      </c>
      <c r="E162" s="8">
        <v>0.6521179533</v>
      </c>
      <c r="F162" s="11" t="str">
        <f t="shared" si="55"/>
        <v>N/A</v>
      </c>
      <c r="G162" s="8">
        <v>0.65817349790000002</v>
      </c>
      <c r="H162" s="11" t="str">
        <f t="shared" si="56"/>
        <v>N/A</v>
      </c>
      <c r="I162" s="12">
        <v>-7.62</v>
      </c>
      <c r="J162" s="12">
        <v>0.92859999999999998</v>
      </c>
      <c r="K162" s="41" t="s">
        <v>739</v>
      </c>
      <c r="L162" s="9" t="str">
        <f t="shared" si="57"/>
        <v>Yes</v>
      </c>
    </row>
    <row r="163" spans="1:12" x14ac:dyDescent="0.25">
      <c r="A163" s="4" t="s">
        <v>112</v>
      </c>
      <c r="B163" s="33" t="s">
        <v>213</v>
      </c>
      <c r="C163" s="8">
        <v>6.0194125419000004</v>
      </c>
      <c r="D163" s="11" t="str">
        <f t="shared" si="54"/>
        <v>N/A</v>
      </c>
      <c r="E163" s="8">
        <v>5.7897260021000001</v>
      </c>
      <c r="F163" s="11" t="str">
        <f t="shared" si="55"/>
        <v>N/A</v>
      </c>
      <c r="G163" s="8">
        <v>5.7781763826999999</v>
      </c>
      <c r="H163" s="11" t="str">
        <f t="shared" si="56"/>
        <v>N/A</v>
      </c>
      <c r="I163" s="12">
        <v>-3.82</v>
      </c>
      <c r="J163" s="12">
        <v>-0.19900000000000001</v>
      </c>
      <c r="K163" s="41" t="s">
        <v>739</v>
      </c>
      <c r="L163" s="9" t="str">
        <f t="shared" si="57"/>
        <v>Yes</v>
      </c>
    </row>
    <row r="164" spans="1:12" x14ac:dyDescent="0.25">
      <c r="A164" s="4" t="s">
        <v>113</v>
      </c>
      <c r="B164" s="33" t="s">
        <v>213</v>
      </c>
      <c r="C164" s="8">
        <v>1.10937925E-2</v>
      </c>
      <c r="D164" s="11" t="str">
        <f t="shared" si="54"/>
        <v>N/A</v>
      </c>
      <c r="E164" s="8">
        <v>1.01567154E-2</v>
      </c>
      <c r="F164" s="11" t="str">
        <f t="shared" si="55"/>
        <v>N/A</v>
      </c>
      <c r="G164" s="8">
        <v>7.1571912000000003E-3</v>
      </c>
      <c r="H164" s="11" t="str">
        <f t="shared" si="56"/>
        <v>N/A</v>
      </c>
      <c r="I164" s="12">
        <v>-8.4499999999999993</v>
      </c>
      <c r="J164" s="12">
        <v>-29.5</v>
      </c>
      <c r="K164" s="41" t="s">
        <v>739</v>
      </c>
      <c r="L164" s="9" t="str">
        <f t="shared" si="57"/>
        <v>Yes</v>
      </c>
    </row>
    <row r="165" spans="1:12" x14ac:dyDescent="0.25">
      <c r="A165" s="4" t="s">
        <v>114</v>
      </c>
      <c r="B165" s="33" t="s">
        <v>213</v>
      </c>
      <c r="C165" s="8">
        <v>0</v>
      </c>
      <c r="D165" s="11" t="str">
        <f t="shared" si="54"/>
        <v>N/A</v>
      </c>
      <c r="E165" s="8">
        <v>0</v>
      </c>
      <c r="F165" s="11" t="str">
        <f t="shared" si="55"/>
        <v>N/A</v>
      </c>
      <c r="G165" s="8">
        <v>0</v>
      </c>
      <c r="H165" s="11" t="str">
        <f t="shared" si="56"/>
        <v>N/A</v>
      </c>
      <c r="I165" s="12" t="s">
        <v>1746</v>
      </c>
      <c r="J165" s="12" t="s">
        <v>1746</v>
      </c>
      <c r="K165" s="41" t="s">
        <v>739</v>
      </c>
      <c r="L165" s="9" t="str">
        <f t="shared" si="57"/>
        <v>N/A</v>
      </c>
    </row>
    <row r="166" spans="1:12" x14ac:dyDescent="0.25">
      <c r="A166" s="4" t="s">
        <v>428</v>
      </c>
      <c r="B166" s="33" t="s">
        <v>213</v>
      </c>
      <c r="C166" s="34">
        <v>234</v>
      </c>
      <c r="D166" s="11" t="str">
        <f>IF($B166="N/A","N/A",IF(C166&gt;10,"No",IF(C166&lt;-10,"No","Yes")))</f>
        <v>N/A</v>
      </c>
      <c r="E166" s="34">
        <v>225</v>
      </c>
      <c r="F166" s="11" t="str">
        <f>IF($B166="N/A","N/A",IF(E166&gt;10,"No",IF(E166&lt;-10,"No","Yes")))</f>
        <v>N/A</v>
      </c>
      <c r="G166" s="34">
        <v>232</v>
      </c>
      <c r="H166" s="11" t="str">
        <f>IF($B166="N/A","N/A",IF(G166&gt;10,"No",IF(G166&lt;-10,"No","Yes")))</f>
        <v>N/A</v>
      </c>
      <c r="I166" s="12">
        <v>-3.85</v>
      </c>
      <c r="J166" s="12">
        <v>3.1110000000000002</v>
      </c>
      <c r="K166" s="41" t="s">
        <v>739</v>
      </c>
      <c r="L166" s="9" t="str">
        <f t="shared" si="57"/>
        <v>Yes</v>
      </c>
    </row>
    <row r="167" spans="1:12" x14ac:dyDescent="0.25">
      <c r="A167" s="4" t="s">
        <v>429</v>
      </c>
      <c r="B167" s="33" t="s">
        <v>213</v>
      </c>
      <c r="C167" s="34">
        <v>11</v>
      </c>
      <c r="D167" s="11" t="str">
        <f>IF($B167="N/A","N/A",IF(C167&gt;10,"No",IF(C167&lt;-10,"No","Yes")))</f>
        <v>N/A</v>
      </c>
      <c r="E167" s="34">
        <v>11</v>
      </c>
      <c r="F167" s="11" t="str">
        <f>IF($B167="N/A","N/A",IF(E167&gt;10,"No",IF(E167&lt;-10,"No","Yes")))</f>
        <v>N/A</v>
      </c>
      <c r="G167" s="34">
        <v>11</v>
      </c>
      <c r="H167" s="11" t="str">
        <f>IF($B167="N/A","N/A",IF(G167&gt;10,"No",IF(G167&lt;-10,"No","Yes")))</f>
        <v>N/A</v>
      </c>
      <c r="I167" s="12">
        <v>0</v>
      </c>
      <c r="J167" s="12">
        <v>-66.7</v>
      </c>
      <c r="K167" s="41" t="s">
        <v>739</v>
      </c>
      <c r="L167" s="9" t="str">
        <f t="shared" si="57"/>
        <v>No</v>
      </c>
    </row>
    <row r="168" spans="1:12" x14ac:dyDescent="0.25">
      <c r="A168" s="4" t="s">
        <v>430</v>
      </c>
      <c r="B168" s="33" t="s">
        <v>213</v>
      </c>
      <c r="C168" s="34">
        <v>2554</v>
      </c>
      <c r="D168" s="11" t="str">
        <f>IF($B168="N/A","N/A",IF(C168&gt;10,"No",IF(C168&lt;-10,"No","Yes")))</f>
        <v>N/A</v>
      </c>
      <c r="E168" s="34">
        <v>2592</v>
      </c>
      <c r="F168" s="11" t="str">
        <f>IF($B168="N/A","N/A",IF(E168&gt;10,"No",IF(E168&lt;-10,"No","Yes")))</f>
        <v>N/A</v>
      </c>
      <c r="G168" s="34">
        <v>2704</v>
      </c>
      <c r="H168" s="11" t="str">
        <f>IF($B168="N/A","N/A",IF(G168&gt;10,"No",IF(G168&lt;-10,"No","Yes")))</f>
        <v>N/A</v>
      </c>
      <c r="I168" s="12">
        <v>1.488</v>
      </c>
      <c r="J168" s="12">
        <v>4.3209999999999997</v>
      </c>
      <c r="K168" s="41" t="s">
        <v>739</v>
      </c>
      <c r="L168" s="9" t="str">
        <f t="shared" si="57"/>
        <v>Yes</v>
      </c>
    </row>
    <row r="169" spans="1:12" x14ac:dyDescent="0.25">
      <c r="A169" s="4" t="s">
        <v>431</v>
      </c>
      <c r="B169" s="33" t="s">
        <v>213</v>
      </c>
      <c r="C169" s="34">
        <v>2184</v>
      </c>
      <c r="D169" s="11" t="str">
        <f>IF($B169="N/A","N/A",IF(C169&gt;10,"No",IF(C169&lt;-10,"No","Yes")))</f>
        <v>N/A</v>
      </c>
      <c r="E169" s="34">
        <v>2118</v>
      </c>
      <c r="F169" s="11" t="str">
        <f>IF($B169="N/A","N/A",IF(E169&gt;10,"No",IF(E169&lt;-10,"No","Yes")))</f>
        <v>N/A</v>
      </c>
      <c r="G169" s="34">
        <v>2128</v>
      </c>
      <c r="H169" s="11" t="str">
        <f>IF($B169="N/A","N/A",IF(G169&gt;10,"No",IF(G169&lt;-10,"No","Yes")))</f>
        <v>N/A</v>
      </c>
      <c r="I169" s="12">
        <v>-3.02</v>
      </c>
      <c r="J169" s="12">
        <v>0.47210000000000002</v>
      </c>
      <c r="K169" s="41" t="s">
        <v>739</v>
      </c>
      <c r="L169" s="9" t="str">
        <f t="shared" si="57"/>
        <v>Yes</v>
      </c>
    </row>
    <row r="170" spans="1:12" x14ac:dyDescent="0.25">
      <c r="A170" s="4" t="s">
        <v>432</v>
      </c>
      <c r="B170" s="33" t="s">
        <v>213</v>
      </c>
      <c r="C170" s="34">
        <v>40</v>
      </c>
      <c r="D170" s="11" t="str">
        <f>IF($B170="N/A","N/A",IF(C170&gt;10,"No",IF(C170&lt;-10,"No","Yes")))</f>
        <v>N/A</v>
      </c>
      <c r="E170" s="34">
        <v>37</v>
      </c>
      <c r="F170" s="11" t="str">
        <f>IF($B170="N/A","N/A",IF(E170&gt;10,"No",IF(E170&lt;-10,"No","Yes")))</f>
        <v>N/A</v>
      </c>
      <c r="G170" s="34">
        <v>26</v>
      </c>
      <c r="H170" s="11" t="str">
        <f>IF($B170="N/A","N/A",IF(G170&gt;10,"No",IF(G170&lt;-10,"No","Yes")))</f>
        <v>N/A</v>
      </c>
      <c r="I170" s="12">
        <v>-7.5</v>
      </c>
      <c r="J170" s="12">
        <v>-29.7</v>
      </c>
      <c r="K170" s="41" t="s">
        <v>739</v>
      </c>
      <c r="L170" s="9" t="str">
        <f t="shared" si="57"/>
        <v>Yes</v>
      </c>
    </row>
    <row r="171" spans="1:12" x14ac:dyDescent="0.25">
      <c r="A171" s="6" t="s">
        <v>1023</v>
      </c>
      <c r="B171" s="33" t="s">
        <v>213</v>
      </c>
      <c r="C171" s="34">
        <v>887</v>
      </c>
      <c r="D171" s="11" t="str">
        <f t="shared" si="54"/>
        <v>N/A</v>
      </c>
      <c r="E171" s="34">
        <v>854</v>
      </c>
      <c r="F171" s="11" t="str">
        <f t="shared" si="55"/>
        <v>N/A</v>
      </c>
      <c r="G171" s="34">
        <v>860</v>
      </c>
      <c r="H171" s="11" t="str">
        <f t="shared" si="56"/>
        <v>N/A</v>
      </c>
      <c r="I171" s="12">
        <v>-3.72</v>
      </c>
      <c r="J171" s="12">
        <v>0.7026</v>
      </c>
      <c r="K171" s="41" t="s">
        <v>739</v>
      </c>
      <c r="L171" s="9" t="str">
        <f t="shared" si="57"/>
        <v>Yes</v>
      </c>
    </row>
    <row r="172" spans="1:12" x14ac:dyDescent="0.25">
      <c r="A172" s="4" t="s">
        <v>1024</v>
      </c>
      <c r="B172" s="33" t="s">
        <v>213</v>
      </c>
      <c r="C172" s="34">
        <v>229</v>
      </c>
      <c r="D172" s="11" t="str">
        <f>IF($B172="N/A","N/A",IF(C172&gt;10,"No",IF(C172&lt;-10,"No","Yes")))</f>
        <v>N/A</v>
      </c>
      <c r="E172" s="34">
        <v>221</v>
      </c>
      <c r="F172" s="11" t="str">
        <f>IF($B172="N/A","N/A",IF(E172&gt;10,"No",IF(E172&lt;-10,"No","Yes")))</f>
        <v>N/A</v>
      </c>
      <c r="G172" s="34">
        <v>225</v>
      </c>
      <c r="H172" s="11" t="str">
        <f>IF($B172="N/A","N/A",IF(G172&gt;10,"No",IF(G172&lt;-10,"No","Yes")))</f>
        <v>N/A</v>
      </c>
      <c r="I172" s="12">
        <v>-3.49</v>
      </c>
      <c r="J172" s="12">
        <v>1.81</v>
      </c>
      <c r="K172" s="41" t="s">
        <v>739</v>
      </c>
      <c r="L172" s="9" t="str">
        <f t="shared" si="57"/>
        <v>Yes</v>
      </c>
    </row>
    <row r="173" spans="1:12" x14ac:dyDescent="0.25">
      <c r="A173" s="4" t="s">
        <v>1025</v>
      </c>
      <c r="B173" s="33" t="s">
        <v>213</v>
      </c>
      <c r="C173" s="34">
        <v>11</v>
      </c>
      <c r="D173" s="11" t="str">
        <f>IF($B173="N/A","N/A",IF(C173&gt;10,"No",IF(C173&lt;-10,"No","Yes")))</f>
        <v>N/A</v>
      </c>
      <c r="E173" s="34">
        <v>11</v>
      </c>
      <c r="F173" s="11" t="str">
        <f>IF($B173="N/A","N/A",IF(E173&gt;10,"No",IF(E173&lt;-10,"No","Yes")))</f>
        <v>N/A</v>
      </c>
      <c r="G173" s="34">
        <v>11</v>
      </c>
      <c r="H173" s="11" t="str">
        <f>IF($B173="N/A","N/A",IF(G173&gt;10,"No",IF(G173&lt;-10,"No","Yes")))</f>
        <v>N/A</v>
      </c>
      <c r="I173" s="12">
        <v>0</v>
      </c>
      <c r="J173" s="12">
        <v>-66.7</v>
      </c>
      <c r="K173" s="41" t="s">
        <v>739</v>
      </c>
      <c r="L173" s="9" t="str">
        <f t="shared" si="57"/>
        <v>No</v>
      </c>
    </row>
    <row r="174" spans="1:12" ht="25" x14ac:dyDescent="0.25">
      <c r="A174" s="4" t="s">
        <v>1026</v>
      </c>
      <c r="B174" s="33" t="s">
        <v>213</v>
      </c>
      <c r="C174" s="34">
        <v>451</v>
      </c>
      <c r="D174" s="11" t="str">
        <f>IF($B174="N/A","N/A",IF(C174&gt;10,"No",IF(C174&lt;-10,"No","Yes")))</f>
        <v>N/A</v>
      </c>
      <c r="E174" s="34">
        <v>443</v>
      </c>
      <c r="F174" s="11" t="str">
        <f>IF($B174="N/A","N/A",IF(E174&gt;10,"No",IF(E174&lt;-10,"No","Yes")))</f>
        <v>N/A</v>
      </c>
      <c r="G174" s="34">
        <v>453</v>
      </c>
      <c r="H174" s="11" t="str">
        <f>IF($B174="N/A","N/A",IF(G174&gt;10,"No",IF(G174&lt;-10,"No","Yes")))</f>
        <v>N/A</v>
      </c>
      <c r="I174" s="12">
        <v>-1.77</v>
      </c>
      <c r="J174" s="12">
        <v>2.2570000000000001</v>
      </c>
      <c r="K174" s="41" t="s">
        <v>739</v>
      </c>
      <c r="L174" s="9" t="str">
        <f t="shared" si="57"/>
        <v>Yes</v>
      </c>
    </row>
    <row r="175" spans="1:12" x14ac:dyDescent="0.25">
      <c r="A175" s="4" t="s">
        <v>1027</v>
      </c>
      <c r="B175" s="33" t="s">
        <v>213</v>
      </c>
      <c r="C175" s="34">
        <v>199</v>
      </c>
      <c r="D175" s="11" t="str">
        <f>IF($B175="N/A","N/A",IF(C175&gt;10,"No",IF(C175&lt;-10,"No","Yes")))</f>
        <v>N/A</v>
      </c>
      <c r="E175" s="34">
        <v>183</v>
      </c>
      <c r="F175" s="11" t="str">
        <f>IF($B175="N/A","N/A",IF(E175&gt;10,"No",IF(E175&lt;-10,"No","Yes")))</f>
        <v>N/A</v>
      </c>
      <c r="G175" s="34">
        <v>177</v>
      </c>
      <c r="H175" s="11" t="str">
        <f>IF($B175="N/A","N/A",IF(G175&gt;10,"No",IF(G175&lt;-10,"No","Yes")))</f>
        <v>N/A</v>
      </c>
      <c r="I175" s="12">
        <v>-8.0399999999999991</v>
      </c>
      <c r="J175" s="12">
        <v>-3.28</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-20</v>
      </c>
      <c r="J176" s="12">
        <v>0</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11</v>
      </c>
      <c r="D195" s="11" t="str">
        <f t="shared" si="54"/>
        <v>N/A</v>
      </c>
      <c r="E195" s="1">
        <v>11</v>
      </c>
      <c r="F195" s="11" t="str">
        <f t="shared" si="55"/>
        <v>N/A</v>
      </c>
      <c r="G195" s="1">
        <v>11</v>
      </c>
      <c r="H195" s="11" t="str">
        <f t="shared" si="56"/>
        <v>N/A</v>
      </c>
      <c r="I195" s="12">
        <v>-22.2</v>
      </c>
      <c r="J195" s="12">
        <v>0</v>
      </c>
      <c r="K195" s="41" t="s">
        <v>739</v>
      </c>
      <c r="L195" s="11" t="str">
        <f t="shared" si="57"/>
        <v>Yes</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11</v>
      </c>
      <c r="D198" s="11" t="str">
        <f t="shared" si="54"/>
        <v>N/A</v>
      </c>
      <c r="E198" s="34">
        <v>11</v>
      </c>
      <c r="F198" s="11" t="str">
        <f t="shared" si="55"/>
        <v>N/A</v>
      </c>
      <c r="G198" s="34">
        <v>11</v>
      </c>
      <c r="H198" s="11" t="str">
        <f t="shared" si="56"/>
        <v>N/A</v>
      </c>
      <c r="I198" s="12">
        <v>-14.3</v>
      </c>
      <c r="J198" s="12">
        <v>0</v>
      </c>
      <c r="K198" s="41" t="s">
        <v>739</v>
      </c>
      <c r="L198" s="9" t="str">
        <f t="shared" si="57"/>
        <v>Yes</v>
      </c>
    </row>
    <row r="199" spans="1:12" ht="25" x14ac:dyDescent="0.25">
      <c r="A199" s="4" t="s">
        <v>1051</v>
      </c>
      <c r="B199" s="33" t="s">
        <v>213</v>
      </c>
      <c r="C199" s="34">
        <v>11</v>
      </c>
      <c r="D199" s="11" t="str">
        <f t="shared" si="54"/>
        <v>N/A</v>
      </c>
      <c r="E199" s="34">
        <v>11</v>
      </c>
      <c r="F199" s="11" t="str">
        <f t="shared" si="55"/>
        <v>N/A</v>
      </c>
      <c r="G199" s="34">
        <v>11</v>
      </c>
      <c r="H199" s="11" t="str">
        <f t="shared" si="56"/>
        <v>N/A</v>
      </c>
      <c r="I199" s="12">
        <v>-50</v>
      </c>
      <c r="J199" s="12">
        <v>0</v>
      </c>
      <c r="K199" s="41" t="s">
        <v>739</v>
      </c>
      <c r="L199" s="9" t="str">
        <f t="shared" si="57"/>
        <v>Yes</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3943</v>
      </c>
      <c r="D201" s="11" t="str">
        <f t="shared" si="54"/>
        <v>N/A</v>
      </c>
      <c r="E201" s="1">
        <v>3948</v>
      </c>
      <c r="F201" s="11" t="str">
        <f t="shared" si="55"/>
        <v>N/A</v>
      </c>
      <c r="G201" s="1">
        <v>4075</v>
      </c>
      <c r="H201" s="11" t="str">
        <f t="shared" si="56"/>
        <v>N/A</v>
      </c>
      <c r="I201" s="12">
        <v>0.1268</v>
      </c>
      <c r="J201" s="12">
        <v>3.2170000000000001</v>
      </c>
      <c r="K201" s="41" t="s">
        <v>739</v>
      </c>
      <c r="L201" s="11" t="str">
        <f t="shared" si="57"/>
        <v>Yes</v>
      </c>
    </row>
    <row r="202" spans="1:12" x14ac:dyDescent="0.25">
      <c r="A202" s="4" t="s">
        <v>1054</v>
      </c>
      <c r="B202" s="33" t="s">
        <v>213</v>
      </c>
      <c r="C202" s="34">
        <v>11</v>
      </c>
      <c r="D202" s="11" t="str">
        <f t="shared" si="54"/>
        <v>N/A</v>
      </c>
      <c r="E202" s="34">
        <v>11</v>
      </c>
      <c r="F202" s="11" t="str">
        <f t="shared" si="55"/>
        <v>N/A</v>
      </c>
      <c r="G202" s="34">
        <v>11</v>
      </c>
      <c r="H202" s="11" t="str">
        <f t="shared" si="56"/>
        <v>N/A</v>
      </c>
      <c r="I202" s="12">
        <v>-20</v>
      </c>
      <c r="J202" s="12">
        <v>75</v>
      </c>
      <c r="K202" s="41" t="s">
        <v>739</v>
      </c>
      <c r="L202" s="9" t="str">
        <f t="shared" si="57"/>
        <v>No</v>
      </c>
    </row>
    <row r="203" spans="1:12" x14ac:dyDescent="0.25">
      <c r="A203" s="4" t="s">
        <v>1055</v>
      </c>
      <c r="B203" s="33" t="s">
        <v>213</v>
      </c>
      <c r="C203" s="34">
        <v>0</v>
      </c>
      <c r="D203" s="11" t="str">
        <f t="shared" si="54"/>
        <v>N/A</v>
      </c>
      <c r="E203" s="34">
        <v>0</v>
      </c>
      <c r="F203" s="11" t="str">
        <f t="shared" si="55"/>
        <v>N/A</v>
      </c>
      <c r="G203" s="34">
        <v>0</v>
      </c>
      <c r="H203" s="11" t="str">
        <f t="shared" si="56"/>
        <v>N/A</v>
      </c>
      <c r="I203" s="12" t="s">
        <v>1746</v>
      </c>
      <c r="J203" s="12" t="s">
        <v>1746</v>
      </c>
      <c r="K203" s="41" t="s">
        <v>739</v>
      </c>
      <c r="L203" s="9" t="str">
        <f t="shared" si="57"/>
        <v>N/A</v>
      </c>
    </row>
    <row r="204" spans="1:12" x14ac:dyDescent="0.25">
      <c r="A204" s="4" t="s">
        <v>1056</v>
      </c>
      <c r="B204" s="33" t="s">
        <v>213</v>
      </c>
      <c r="C204" s="34">
        <v>2086</v>
      </c>
      <c r="D204" s="11" t="str">
        <f t="shared" si="54"/>
        <v>N/A</v>
      </c>
      <c r="E204" s="34">
        <v>2135</v>
      </c>
      <c r="F204" s="11" t="str">
        <f t="shared" si="55"/>
        <v>N/A</v>
      </c>
      <c r="G204" s="34">
        <v>2238</v>
      </c>
      <c r="H204" s="11" t="str">
        <f t="shared" si="56"/>
        <v>N/A</v>
      </c>
      <c r="I204" s="12">
        <v>2.3490000000000002</v>
      </c>
      <c r="J204" s="12">
        <v>4.8239999999999998</v>
      </c>
      <c r="K204" s="41" t="s">
        <v>739</v>
      </c>
      <c r="L204" s="9" t="str">
        <f t="shared" si="57"/>
        <v>Yes</v>
      </c>
    </row>
    <row r="205" spans="1:12" x14ac:dyDescent="0.25">
      <c r="A205" s="4" t="s">
        <v>1057</v>
      </c>
      <c r="B205" s="33" t="s">
        <v>213</v>
      </c>
      <c r="C205" s="34">
        <v>1829</v>
      </c>
      <c r="D205" s="11" t="str">
        <f t="shared" si="54"/>
        <v>N/A</v>
      </c>
      <c r="E205" s="34">
        <v>1787</v>
      </c>
      <c r="F205" s="11" t="str">
        <f t="shared" si="55"/>
        <v>N/A</v>
      </c>
      <c r="G205" s="34">
        <v>1815</v>
      </c>
      <c r="H205" s="11" t="str">
        <f t="shared" si="56"/>
        <v>N/A</v>
      </c>
      <c r="I205" s="12">
        <v>-2.2999999999999998</v>
      </c>
      <c r="J205" s="12">
        <v>1.5669999999999999</v>
      </c>
      <c r="K205" s="41" t="s">
        <v>739</v>
      </c>
      <c r="L205" s="9" t="str">
        <f t="shared" si="57"/>
        <v>Yes</v>
      </c>
    </row>
    <row r="206" spans="1:12" ht="25" x14ac:dyDescent="0.25">
      <c r="A206" s="4" t="s">
        <v>1058</v>
      </c>
      <c r="B206" s="33" t="s">
        <v>213</v>
      </c>
      <c r="C206" s="34">
        <v>23</v>
      </c>
      <c r="D206" s="11" t="str">
        <f t="shared" si="54"/>
        <v>N/A</v>
      </c>
      <c r="E206" s="34">
        <v>22</v>
      </c>
      <c r="F206" s="11" t="str">
        <f t="shared" si="55"/>
        <v>N/A</v>
      </c>
      <c r="G206" s="34">
        <v>15</v>
      </c>
      <c r="H206" s="11" t="str">
        <f t="shared" si="56"/>
        <v>N/A</v>
      </c>
      <c r="I206" s="12">
        <v>-4.3499999999999996</v>
      </c>
      <c r="J206" s="12">
        <v>-31.8</v>
      </c>
      <c r="K206" s="41" t="s">
        <v>739</v>
      </c>
      <c r="L206" s="9" t="str">
        <f t="shared" si="57"/>
        <v>No</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176</v>
      </c>
      <c r="D213" s="11" t="str">
        <f t="shared" si="54"/>
        <v>N/A</v>
      </c>
      <c r="E213" s="34">
        <v>166</v>
      </c>
      <c r="F213" s="11" t="str">
        <f t="shared" si="55"/>
        <v>N/A</v>
      </c>
      <c r="G213" s="34">
        <v>149</v>
      </c>
      <c r="H213" s="11" t="str">
        <f t="shared" si="56"/>
        <v>N/A</v>
      </c>
      <c r="I213" s="12">
        <v>-5.68</v>
      </c>
      <c r="J213" s="12">
        <v>-10.199999999999999</v>
      </c>
      <c r="K213" s="41" t="s">
        <v>739</v>
      </c>
      <c r="L213" s="9" t="str">
        <f t="shared" si="57"/>
        <v>Yes</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11</v>
      </c>
      <c r="H216" s="11" t="str">
        <f t="shared" si="56"/>
        <v>N/A</v>
      </c>
      <c r="I216" s="12">
        <v>-20</v>
      </c>
      <c r="J216" s="12">
        <v>-12.5</v>
      </c>
      <c r="K216" s="41" t="s">
        <v>739</v>
      </c>
      <c r="L216" s="9" t="str">
        <f t="shared" si="57"/>
        <v>Yes</v>
      </c>
    </row>
    <row r="217" spans="1:12" ht="25" x14ac:dyDescent="0.25">
      <c r="A217" s="4" t="s">
        <v>1069</v>
      </c>
      <c r="B217" s="33" t="s">
        <v>213</v>
      </c>
      <c r="C217" s="34">
        <v>154</v>
      </c>
      <c r="D217" s="11" t="str">
        <f t="shared" si="54"/>
        <v>N/A</v>
      </c>
      <c r="E217" s="34">
        <v>147</v>
      </c>
      <c r="F217" s="11" t="str">
        <f t="shared" si="55"/>
        <v>N/A</v>
      </c>
      <c r="G217" s="34">
        <v>135</v>
      </c>
      <c r="H217" s="11" t="str">
        <f t="shared" si="56"/>
        <v>N/A</v>
      </c>
      <c r="I217" s="12">
        <v>-4.55</v>
      </c>
      <c r="J217" s="12">
        <v>-8.16</v>
      </c>
      <c r="K217" s="41" t="s">
        <v>739</v>
      </c>
      <c r="L217" s="9" t="str">
        <f t="shared" si="57"/>
        <v>Yes</v>
      </c>
    </row>
    <row r="218" spans="1:12" ht="25" x14ac:dyDescent="0.25">
      <c r="A218" s="4" t="s">
        <v>1070</v>
      </c>
      <c r="B218" s="33" t="s">
        <v>213</v>
      </c>
      <c r="C218" s="34">
        <v>12</v>
      </c>
      <c r="D218" s="11" t="str">
        <f t="shared" si="54"/>
        <v>N/A</v>
      </c>
      <c r="E218" s="34">
        <v>11</v>
      </c>
      <c r="F218" s="11" t="str">
        <f t="shared" si="55"/>
        <v>N/A</v>
      </c>
      <c r="G218" s="34">
        <v>11</v>
      </c>
      <c r="H218" s="11" t="str">
        <f t="shared" si="56"/>
        <v>N/A</v>
      </c>
      <c r="I218" s="12">
        <v>-8.33</v>
      </c>
      <c r="J218" s="12">
        <v>-36.4</v>
      </c>
      <c r="K218" s="41" t="s">
        <v>739</v>
      </c>
      <c r="L218" s="9" t="str">
        <f t="shared" si="57"/>
        <v>No</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0.19940179459999999</v>
      </c>
      <c r="D231" s="11" t="str">
        <f>IF($B231="N/A","N/A",IF(C231&lt;15,"Yes","No"))</f>
        <v>Yes</v>
      </c>
      <c r="E231" s="8">
        <v>0.30150753769999999</v>
      </c>
      <c r="F231" s="11" t="str">
        <f>IF($B231="N/A","N/A",IF(E231&lt;15,"Yes","No"))</f>
        <v>Yes</v>
      </c>
      <c r="G231" s="8">
        <v>0.23571007660000001</v>
      </c>
      <c r="H231" s="11" t="str">
        <f>IF($B231="N/A","N/A",IF(G231&lt;15,"Yes","No"))</f>
        <v>Yes</v>
      </c>
      <c r="I231" s="12">
        <v>51.21</v>
      </c>
      <c r="J231" s="12">
        <v>-21.8</v>
      </c>
      <c r="K231" s="41" t="s">
        <v>739</v>
      </c>
      <c r="L231" s="9" t="str">
        <f t="shared" si="59"/>
        <v>Yes</v>
      </c>
    </row>
    <row r="232" spans="1:12" x14ac:dyDescent="0.25">
      <c r="A232" s="18" t="s">
        <v>1084</v>
      </c>
      <c r="B232" s="33" t="s">
        <v>213</v>
      </c>
      <c r="C232" s="34">
        <v>118</v>
      </c>
      <c r="D232" s="11" t="str">
        <f t="shared" ref="D232" si="60">IF($B232="N/A","N/A",IF(C232&gt;10,"No",IF(C232&lt;-10,"No","Yes")))</f>
        <v>N/A</v>
      </c>
      <c r="E232" s="34">
        <v>113</v>
      </c>
      <c r="F232" s="11" t="str">
        <f t="shared" ref="F232" si="61">IF($B232="N/A","N/A",IF(E232&gt;10,"No",IF(E232&lt;-10,"No","Yes")))</f>
        <v>N/A</v>
      </c>
      <c r="G232" s="34">
        <v>227</v>
      </c>
      <c r="H232" s="11" t="str">
        <f t="shared" ref="H232" si="62">IF($B232="N/A","N/A",IF(G232&gt;10,"No",IF(G232&lt;-10,"No","Yes")))</f>
        <v>N/A</v>
      </c>
      <c r="I232" s="12">
        <v>-4.24</v>
      </c>
      <c r="J232" s="12">
        <v>100.9</v>
      </c>
      <c r="K232" s="41" t="s">
        <v>739</v>
      </c>
      <c r="L232" s="9" t="str">
        <f t="shared" si="59"/>
        <v>No</v>
      </c>
    </row>
    <row r="233" spans="1:12" x14ac:dyDescent="0.25">
      <c r="A233" s="18" t="s">
        <v>1085</v>
      </c>
      <c r="B233" s="33" t="s">
        <v>279</v>
      </c>
      <c r="C233" s="8">
        <v>2.3033378880000002</v>
      </c>
      <c r="D233" s="11" t="str">
        <f>IF($B233="N/A","N/A",IF(C233&lt;10,"Yes","No"))</f>
        <v>Yes</v>
      </c>
      <c r="E233" s="8">
        <v>2.2274788094</v>
      </c>
      <c r="F233" s="11" t="str">
        <f>IF($B233="N/A","N/A",IF(E233&lt;10,"Yes","No"))</f>
        <v>Yes</v>
      </c>
      <c r="G233" s="8">
        <v>4.2781756501999997</v>
      </c>
      <c r="H233" s="11" t="str">
        <f>IF($B233="N/A","N/A",IF(G233&lt;10,"Yes","No"))</f>
        <v>Yes</v>
      </c>
      <c r="I233" s="12">
        <v>-3.29</v>
      </c>
      <c r="J233" s="12">
        <v>92.06</v>
      </c>
      <c r="K233" s="41" t="s">
        <v>739</v>
      </c>
      <c r="L233" s="9" t="str">
        <f t="shared" si="59"/>
        <v>No</v>
      </c>
    </row>
    <row r="234" spans="1:12" x14ac:dyDescent="0.25">
      <c r="A234" s="2" t="s">
        <v>72</v>
      </c>
      <c r="B234" s="33" t="s">
        <v>213</v>
      </c>
      <c r="C234" s="8">
        <v>38.544366899000003</v>
      </c>
      <c r="D234" s="11" t="str">
        <f t="shared" si="54"/>
        <v>N/A</v>
      </c>
      <c r="E234" s="8">
        <v>37.829145728999997</v>
      </c>
      <c r="F234" s="11" t="str">
        <f t="shared" si="55"/>
        <v>N/A</v>
      </c>
      <c r="G234" s="8">
        <v>36.613631898999998</v>
      </c>
      <c r="H234" s="11" t="str">
        <f>IF($B234="N/A","N/A",IF(G234&gt;10,"No",IF(G234&lt;-10,"No","Yes")))</f>
        <v>N/A</v>
      </c>
      <c r="I234" s="12">
        <v>-1.86</v>
      </c>
      <c r="J234" s="12">
        <v>-3.21</v>
      </c>
      <c r="K234" s="41" t="s">
        <v>739</v>
      </c>
      <c r="L234" s="9" t="str">
        <f t="shared" si="59"/>
        <v>Yes</v>
      </c>
    </row>
    <row r="235" spans="1:12" ht="25" x14ac:dyDescent="0.25">
      <c r="A235" s="18" t="s">
        <v>1086</v>
      </c>
      <c r="B235" s="33" t="s">
        <v>289</v>
      </c>
      <c r="C235" s="9">
        <v>0.15952143569999999</v>
      </c>
      <c r="D235" s="11" t="str">
        <f>IF($B235="N/A","N/A",IF(C235&lt;15,"Yes","No"))</f>
        <v>Yes</v>
      </c>
      <c r="E235" s="9">
        <v>0.20100502510000001</v>
      </c>
      <c r="F235" s="11" t="str">
        <f>IF($B235="N/A","N/A",IF(E235&lt;15,"Yes","No"))</f>
        <v>Yes</v>
      </c>
      <c r="G235" s="9">
        <v>0.11785503830000001</v>
      </c>
      <c r="H235" s="11" t="str">
        <f>IF($B235="N/A","N/A",IF(G235&lt;15,"Yes","No"))</f>
        <v>Yes</v>
      </c>
      <c r="I235" s="12">
        <v>26.01</v>
      </c>
      <c r="J235" s="12">
        <v>-41.4</v>
      </c>
      <c r="K235" s="41" t="s">
        <v>739</v>
      </c>
      <c r="L235" s="9" t="str">
        <f t="shared" si="59"/>
        <v>No</v>
      </c>
    </row>
    <row r="236" spans="1:12" ht="25" x14ac:dyDescent="0.25">
      <c r="A236" s="18" t="s">
        <v>152</v>
      </c>
      <c r="B236" s="33" t="s">
        <v>213</v>
      </c>
      <c r="C236" s="34">
        <v>18</v>
      </c>
      <c r="D236" s="11" t="str">
        <f>IF($B236="N/A","N/A",IF(C236&gt;10,"No",IF(C236&lt;-10,"No","Yes")))</f>
        <v>N/A</v>
      </c>
      <c r="E236" s="34">
        <v>20</v>
      </c>
      <c r="F236" s="11" t="str">
        <f>IF($B236="N/A","N/A",IF(E236&gt;10,"No",IF(E236&lt;-10,"No","Yes")))</f>
        <v>N/A</v>
      </c>
      <c r="G236" s="34">
        <v>29</v>
      </c>
      <c r="H236" s="11" t="str">
        <f>IF($B236="N/A","N/A",IF(G236&gt;10,"No",IF(G236&lt;-10,"No","Yes")))</f>
        <v>N/A</v>
      </c>
      <c r="I236" s="12">
        <v>11.11</v>
      </c>
      <c r="J236" s="12">
        <v>45</v>
      </c>
      <c r="K236" s="41" t="s">
        <v>739</v>
      </c>
      <c r="L236" s="9" t="str">
        <f>IF(J236="Div by 0", "N/A", IF(K236="N/A","N/A", IF(J236&gt;VALUE(MID(K236,1,2)), "No", IF(J236&lt;-1*VALUE(MID(K236,1,2)), "No", "Yes"))))</f>
        <v>No</v>
      </c>
    </row>
    <row r="237" spans="1:12" x14ac:dyDescent="0.25">
      <c r="A237" s="18" t="s">
        <v>1087</v>
      </c>
      <c r="B237" s="33" t="s">
        <v>213</v>
      </c>
      <c r="C237" s="34">
        <v>5123</v>
      </c>
      <c r="D237" s="11" t="str">
        <f t="shared" ref="D237:D242" si="63">IF($B237="N/A","N/A",IF(C237&gt;10,"No",IF(C237&lt;-10,"No","Yes")))</f>
        <v>N/A</v>
      </c>
      <c r="E237" s="34">
        <v>5073</v>
      </c>
      <c r="F237" s="11" t="str">
        <f t="shared" ref="F237:F242" si="64">IF($B237="N/A","N/A",IF(E237&gt;10,"No",IF(E237&lt;-10,"No","Yes")))</f>
        <v>N/A</v>
      </c>
      <c r="G237" s="34">
        <v>5306</v>
      </c>
      <c r="H237" s="11" t="str">
        <f>IF($B237="N/A","N/A",IF(G237&gt;10,"No",IF(G237&lt;-10,"No","Yes")))</f>
        <v>N/A</v>
      </c>
      <c r="I237" s="12">
        <v>-0.97599999999999998</v>
      </c>
      <c r="J237" s="12">
        <v>4.593</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98.713567839000007</v>
      </c>
      <c r="F238" s="11" t="str">
        <f t="shared" si="64"/>
        <v>N/A</v>
      </c>
      <c r="G238" s="8">
        <v>98.801807111000002</v>
      </c>
      <c r="H238" s="11" t="str">
        <f t="shared" ref="H238:H242" si="65">IF($B238="N/A","N/A",IF(G238&gt;10,"No",IF(G238&lt;-10,"No","Yes")))</f>
        <v>N/A</v>
      </c>
      <c r="I238" s="12" t="s">
        <v>213</v>
      </c>
      <c r="J238" s="12">
        <v>8.9399999999999993E-2</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2917</v>
      </c>
      <c r="F239" s="11" t="str">
        <f t="shared" si="64"/>
        <v>N/A</v>
      </c>
      <c r="G239" s="34">
        <v>2953</v>
      </c>
      <c r="H239" s="11" t="str">
        <f t="shared" si="65"/>
        <v>N/A</v>
      </c>
      <c r="I239" s="12" t="s">
        <v>213</v>
      </c>
      <c r="J239" s="12">
        <v>1.234</v>
      </c>
      <c r="K239" s="41" t="s">
        <v>213</v>
      </c>
      <c r="L239" s="9" t="str">
        <f t="shared" si="66"/>
        <v>N/A</v>
      </c>
    </row>
    <row r="240" spans="1:12" ht="25" x14ac:dyDescent="0.25">
      <c r="A240" s="18" t="s">
        <v>1090</v>
      </c>
      <c r="B240" s="33" t="s">
        <v>213</v>
      </c>
      <c r="C240" s="8" t="s">
        <v>213</v>
      </c>
      <c r="D240" s="11" t="str">
        <f t="shared" si="63"/>
        <v>N/A</v>
      </c>
      <c r="E240" s="8">
        <v>97.853069439999999</v>
      </c>
      <c r="F240" s="11" t="str">
        <f t="shared" si="64"/>
        <v>N/A</v>
      </c>
      <c r="G240" s="8">
        <v>97.97611148</v>
      </c>
      <c r="H240" s="11" t="str">
        <f t="shared" si="65"/>
        <v>N/A</v>
      </c>
      <c r="I240" s="12" t="s">
        <v>213</v>
      </c>
      <c r="J240" s="12">
        <v>0.12570000000000001</v>
      </c>
      <c r="K240" s="41" t="s">
        <v>213</v>
      </c>
      <c r="L240" s="9" t="str">
        <f t="shared" si="66"/>
        <v>N/A</v>
      </c>
    </row>
    <row r="241" spans="1:12" x14ac:dyDescent="0.25">
      <c r="A241" s="18" t="s">
        <v>1091</v>
      </c>
      <c r="B241" s="33" t="s">
        <v>213</v>
      </c>
      <c r="C241" s="34" t="s">
        <v>213</v>
      </c>
      <c r="D241" s="11" t="str">
        <f t="shared" si="63"/>
        <v>N/A</v>
      </c>
      <c r="E241" s="34">
        <v>2981</v>
      </c>
      <c r="F241" s="11" t="str">
        <f t="shared" si="64"/>
        <v>N/A</v>
      </c>
      <c r="G241" s="34">
        <v>3014</v>
      </c>
      <c r="H241" s="11" t="str">
        <f t="shared" si="65"/>
        <v>N/A</v>
      </c>
      <c r="I241" s="12" t="s">
        <v>213</v>
      </c>
      <c r="J241" s="12">
        <v>1.107</v>
      </c>
      <c r="K241" s="41" t="s">
        <v>213</v>
      </c>
      <c r="L241" s="9" t="str">
        <f t="shared" si="66"/>
        <v>N/A</v>
      </c>
    </row>
    <row r="242" spans="1:12" ht="25" x14ac:dyDescent="0.25">
      <c r="A242" s="18" t="s">
        <v>1092</v>
      </c>
      <c r="B242" s="33" t="s">
        <v>213</v>
      </c>
      <c r="C242" s="8" t="s">
        <v>213</v>
      </c>
      <c r="D242" s="11" t="str">
        <f t="shared" si="63"/>
        <v>N/A</v>
      </c>
      <c r="E242" s="8">
        <v>0.30150753769999999</v>
      </c>
      <c r="F242" s="11" t="str">
        <f t="shared" si="64"/>
        <v>N/A</v>
      </c>
      <c r="G242" s="8">
        <v>0.23571007660000001</v>
      </c>
      <c r="H242" s="11" t="str">
        <f t="shared" si="65"/>
        <v>N/A</v>
      </c>
      <c r="I242" s="12" t="s">
        <v>213</v>
      </c>
      <c r="J242" s="12">
        <v>-21.8</v>
      </c>
      <c r="K242" s="41" t="s">
        <v>213</v>
      </c>
      <c r="L242" s="9" t="str">
        <f t="shared" si="66"/>
        <v>N/A</v>
      </c>
    </row>
    <row r="243" spans="1:12" x14ac:dyDescent="0.25">
      <c r="A243" s="6" t="s">
        <v>1093</v>
      </c>
      <c r="B243" s="33" t="s">
        <v>213</v>
      </c>
      <c r="C243" s="34">
        <v>112221</v>
      </c>
      <c r="D243" s="11" t="str">
        <f>IF($B243="N/A","N/A",IF(C243&gt;10,"No",IF(C243&lt;-10,"No","Yes")))</f>
        <v>N/A</v>
      </c>
      <c r="E243" s="34">
        <v>87136</v>
      </c>
      <c r="F243" s="11" t="str">
        <f>IF($B243="N/A","N/A",IF(E243&gt;10,"No",IF(E243&lt;-10,"No","Yes")))</f>
        <v>N/A</v>
      </c>
      <c r="G243" s="34">
        <v>54855</v>
      </c>
      <c r="H243" s="11" t="str">
        <f>IF($B243="N/A","N/A",IF(G243&gt;10,"No",IF(G243&lt;-10,"No","Yes")))</f>
        <v>N/A</v>
      </c>
      <c r="I243" s="12">
        <v>-22.4</v>
      </c>
      <c r="J243" s="12">
        <v>-37</v>
      </c>
      <c r="K243" s="41" t="s">
        <v>739</v>
      </c>
      <c r="L243" s="9" t="str">
        <f t="shared" ref="L243:L276" si="67">IF(J243="Div by 0", "N/A", IF(K243="N/A","N/A", IF(J243&gt;VALUE(MID(K243,1,2)), "No", IF(J243&lt;-1*VALUE(MID(K243,1,2)), "No", "Yes"))))</f>
        <v>No</v>
      </c>
    </row>
    <row r="244" spans="1:12" x14ac:dyDescent="0.25">
      <c r="A244" s="2" t="s">
        <v>1094</v>
      </c>
      <c r="B244" s="33" t="s">
        <v>213</v>
      </c>
      <c r="C244" s="8">
        <v>0.75951629239999996</v>
      </c>
      <c r="D244" s="11" t="str">
        <f>IF($B244="N/A","N/A",IF(C244&gt;10,"No",IF(C244&lt;-10,"No","Yes")))</f>
        <v>N/A</v>
      </c>
      <c r="E244" s="8">
        <v>0.6349569545</v>
      </c>
      <c r="F244" s="11" t="str">
        <f>IF($B244="N/A","N/A",IF(E244&gt;10,"No",IF(E244&lt;-10,"No","Yes")))</f>
        <v>N/A</v>
      </c>
      <c r="G244" s="8">
        <v>0.64687438210000003</v>
      </c>
      <c r="H244" s="11" t="str">
        <f>IF($B244="N/A","N/A",IF(G244&gt;10,"No",IF(G244&lt;-10,"No","Yes")))</f>
        <v>N/A</v>
      </c>
      <c r="I244" s="12">
        <v>-16.399999999999999</v>
      </c>
      <c r="J244" s="12">
        <v>1.877</v>
      </c>
      <c r="K244" s="41" t="s">
        <v>739</v>
      </c>
      <c r="L244" s="9" t="str">
        <f t="shared" si="67"/>
        <v>Yes</v>
      </c>
    </row>
    <row r="245" spans="1:12" x14ac:dyDescent="0.25">
      <c r="A245" s="2" t="s">
        <v>1095</v>
      </c>
      <c r="B245" s="33" t="s">
        <v>213</v>
      </c>
      <c r="C245" s="8">
        <v>1.2488565911</v>
      </c>
      <c r="D245" s="11" t="str">
        <f>IF($B245="N/A","N/A",IF(C245&gt;10,"No",IF(C245&lt;-10,"No","Yes")))</f>
        <v>N/A</v>
      </c>
      <c r="E245" s="8">
        <v>0.91947240969999999</v>
      </c>
      <c r="F245" s="11" t="str">
        <f>IF($B245="N/A","N/A",IF(E245&gt;10,"No",IF(E245&lt;-10,"No","Yes")))</f>
        <v>N/A</v>
      </c>
      <c r="G245" s="8">
        <v>0.63736920779999995</v>
      </c>
      <c r="H245" s="11" t="str">
        <f>IF($B245="N/A","N/A",IF(G245&gt;10,"No",IF(G245&lt;-10,"No","Yes")))</f>
        <v>N/A</v>
      </c>
      <c r="I245" s="12">
        <v>-26.4</v>
      </c>
      <c r="J245" s="12">
        <v>-30.7</v>
      </c>
      <c r="K245" s="41" t="s">
        <v>739</v>
      </c>
      <c r="L245" s="9" t="str">
        <f t="shared" si="67"/>
        <v>No</v>
      </c>
    </row>
    <row r="246" spans="1:12" x14ac:dyDescent="0.25">
      <c r="A246" s="2" t="s">
        <v>1096</v>
      </c>
      <c r="B246" s="33" t="s">
        <v>213</v>
      </c>
      <c r="C246" s="8">
        <v>3.5244978672</v>
      </c>
      <c r="D246" s="11" t="str">
        <f t="shared" ref="D246:D274" si="68">IF($B246="N/A","N/A",IF(C246&gt;10,"No",IF(C246&lt;-10,"No","Yes")))</f>
        <v>N/A</v>
      </c>
      <c r="E246" s="8">
        <v>3.4450480522000002</v>
      </c>
      <c r="F246" s="11" t="str">
        <f t="shared" ref="F246:F274" si="69">IF($B246="N/A","N/A",IF(E246&gt;10,"No",IF(E246&lt;-10,"No","Yes")))</f>
        <v>N/A</v>
      </c>
      <c r="G246" s="8">
        <v>3.3600259861000001</v>
      </c>
      <c r="H246" s="11" t="str">
        <f t="shared" ref="H246:H274" si="70">IF($B246="N/A","N/A",IF(G246&gt;10,"No",IF(G246&lt;-10,"No","Yes")))</f>
        <v>N/A</v>
      </c>
      <c r="I246" s="12">
        <v>-2.25</v>
      </c>
      <c r="J246" s="12">
        <v>-2.4700000000000002</v>
      </c>
      <c r="K246" s="41" t="s">
        <v>739</v>
      </c>
      <c r="L246" s="9" t="str">
        <f t="shared" si="67"/>
        <v>Yes</v>
      </c>
    </row>
    <row r="247" spans="1:12" x14ac:dyDescent="0.25">
      <c r="A247" s="2" t="s">
        <v>1097</v>
      </c>
      <c r="B247" s="33" t="s">
        <v>213</v>
      </c>
      <c r="C247" s="8">
        <v>57.517514237</v>
      </c>
      <c r="D247" s="11" t="str">
        <f t="shared" si="68"/>
        <v>N/A</v>
      </c>
      <c r="E247" s="8">
        <v>43.151230949999999</v>
      </c>
      <c r="F247" s="11" t="str">
        <f t="shared" si="69"/>
        <v>N/A</v>
      </c>
      <c r="G247" s="8">
        <v>23.444828782999998</v>
      </c>
      <c r="H247" s="11" t="str">
        <f t="shared" si="70"/>
        <v>N/A</v>
      </c>
      <c r="I247" s="12">
        <v>-25</v>
      </c>
      <c r="J247" s="12">
        <v>-45.7</v>
      </c>
      <c r="K247" s="41" t="s">
        <v>739</v>
      </c>
      <c r="L247" s="9" t="str">
        <f t="shared" si="67"/>
        <v>No</v>
      </c>
    </row>
    <row r="248" spans="1:12" x14ac:dyDescent="0.25">
      <c r="A248" s="2" t="s">
        <v>1098</v>
      </c>
      <c r="B248" s="33" t="s">
        <v>213</v>
      </c>
      <c r="C248" s="8">
        <v>70.750572531000003</v>
      </c>
      <c r="D248" s="11" t="str">
        <f t="shared" si="68"/>
        <v>N/A</v>
      </c>
      <c r="E248" s="8">
        <v>67.732051046999999</v>
      </c>
      <c r="F248" s="11" t="str">
        <f t="shared" si="69"/>
        <v>N/A</v>
      </c>
      <c r="G248" s="8">
        <v>96.999361953999994</v>
      </c>
      <c r="H248" s="11" t="str">
        <f t="shared" si="70"/>
        <v>N/A</v>
      </c>
      <c r="I248" s="12">
        <v>-4.2699999999999996</v>
      </c>
      <c r="J248" s="12">
        <v>43.21</v>
      </c>
      <c r="K248" s="41" t="s">
        <v>739</v>
      </c>
      <c r="L248" s="9" t="str">
        <f t="shared" si="67"/>
        <v>No</v>
      </c>
    </row>
    <row r="249" spans="1:12" x14ac:dyDescent="0.25">
      <c r="A249" s="6" t="s">
        <v>1099</v>
      </c>
      <c r="B249" s="33" t="s">
        <v>213</v>
      </c>
      <c r="C249" s="34">
        <v>443839</v>
      </c>
      <c r="D249" s="11" t="str">
        <f t="shared" si="68"/>
        <v>N/A</v>
      </c>
      <c r="E249" s="34">
        <v>451811</v>
      </c>
      <c r="F249" s="11" t="str">
        <f t="shared" si="69"/>
        <v>N/A</v>
      </c>
      <c r="G249" s="34">
        <v>453188</v>
      </c>
      <c r="H249" s="11" t="str">
        <f t="shared" si="70"/>
        <v>N/A</v>
      </c>
      <c r="I249" s="12">
        <v>1.796</v>
      </c>
      <c r="J249" s="12">
        <v>0.30480000000000002</v>
      </c>
      <c r="K249" s="41" t="s">
        <v>739</v>
      </c>
      <c r="L249" s="9" t="str">
        <f t="shared" si="67"/>
        <v>Yes</v>
      </c>
    </row>
    <row r="250" spans="1:12" x14ac:dyDescent="0.25">
      <c r="A250" s="2" t="s">
        <v>1100</v>
      </c>
      <c r="B250" s="33" t="s">
        <v>213</v>
      </c>
      <c r="C250" s="8">
        <v>43.304342646000002</v>
      </c>
      <c r="D250" s="11" t="str">
        <f t="shared" si="68"/>
        <v>N/A</v>
      </c>
      <c r="E250" s="8">
        <v>42.264679803999996</v>
      </c>
      <c r="F250" s="11" t="str">
        <f t="shared" si="69"/>
        <v>N/A</v>
      </c>
      <c r="G250" s="8">
        <v>41.456456031999998</v>
      </c>
      <c r="H250" s="11" t="str">
        <f t="shared" si="70"/>
        <v>N/A</v>
      </c>
      <c r="I250" s="12">
        <v>-2.4</v>
      </c>
      <c r="J250" s="12">
        <v>-1.91</v>
      </c>
      <c r="K250" s="41" t="s">
        <v>739</v>
      </c>
      <c r="L250" s="9" t="str">
        <f t="shared" si="67"/>
        <v>Yes</v>
      </c>
    </row>
    <row r="251" spans="1:12" x14ac:dyDescent="0.25">
      <c r="A251" s="2" t="s">
        <v>1101</v>
      </c>
      <c r="B251" s="33" t="s">
        <v>213</v>
      </c>
      <c r="C251" s="8">
        <v>73.251854863000005</v>
      </c>
      <c r="D251" s="11" t="str">
        <f t="shared" si="68"/>
        <v>N/A</v>
      </c>
      <c r="E251" s="8">
        <v>71.986822533999998</v>
      </c>
      <c r="F251" s="11" t="str">
        <f t="shared" si="69"/>
        <v>N/A</v>
      </c>
      <c r="G251" s="8">
        <v>71.661584454000007</v>
      </c>
      <c r="H251" s="11" t="str">
        <f t="shared" si="70"/>
        <v>N/A</v>
      </c>
      <c r="I251" s="12">
        <v>-1.73</v>
      </c>
      <c r="J251" s="12">
        <v>-0.45200000000000001</v>
      </c>
      <c r="K251" s="41" t="s">
        <v>739</v>
      </c>
      <c r="L251" s="9" t="str">
        <f t="shared" si="67"/>
        <v>Yes</v>
      </c>
    </row>
    <row r="252" spans="1:12" x14ac:dyDescent="0.25">
      <c r="A252" s="2" t="s">
        <v>1102</v>
      </c>
      <c r="B252" s="33" t="s">
        <v>213</v>
      </c>
      <c r="C252" s="8">
        <v>83.909286058999996</v>
      </c>
      <c r="D252" s="11" t="str">
        <f t="shared" si="68"/>
        <v>N/A</v>
      </c>
      <c r="E252" s="8">
        <v>84.424814228000002</v>
      </c>
      <c r="F252" s="11" t="str">
        <f t="shared" si="69"/>
        <v>N/A</v>
      </c>
      <c r="G252" s="8">
        <v>84.627179158000004</v>
      </c>
      <c r="H252" s="11" t="str">
        <f t="shared" si="70"/>
        <v>N/A</v>
      </c>
      <c r="I252" s="12">
        <v>0.61439999999999995</v>
      </c>
      <c r="J252" s="12">
        <v>0.2397</v>
      </c>
      <c r="K252" s="41" t="s">
        <v>739</v>
      </c>
      <c r="L252" s="9" t="str">
        <f t="shared" si="67"/>
        <v>Yes</v>
      </c>
    </row>
    <row r="253" spans="1:12" x14ac:dyDescent="0.25">
      <c r="A253" s="2" t="s">
        <v>1103</v>
      </c>
      <c r="B253" s="33" t="s">
        <v>213</v>
      </c>
      <c r="C253" s="8">
        <v>40.440475006</v>
      </c>
      <c r="D253" s="11" t="str">
        <f t="shared" si="68"/>
        <v>N/A</v>
      </c>
      <c r="E253" s="8">
        <v>41.570926143000001</v>
      </c>
      <c r="F253" s="11" t="str">
        <f t="shared" si="69"/>
        <v>N/A</v>
      </c>
      <c r="G253" s="8">
        <v>39.828838812999997</v>
      </c>
      <c r="H253" s="11" t="str">
        <f t="shared" si="70"/>
        <v>N/A</v>
      </c>
      <c r="I253" s="12">
        <v>2.7949999999999999</v>
      </c>
      <c r="J253" s="12">
        <v>-4.1900000000000004</v>
      </c>
      <c r="K253" s="41" t="s">
        <v>739</v>
      </c>
      <c r="L253" s="9" t="str">
        <f t="shared" si="67"/>
        <v>Yes</v>
      </c>
    </row>
    <row r="254" spans="1:12" x14ac:dyDescent="0.25">
      <c r="A254" s="2" t="s">
        <v>1104</v>
      </c>
      <c r="B254" s="33" t="s">
        <v>213</v>
      </c>
      <c r="C254" s="8">
        <v>90.791480695000004</v>
      </c>
      <c r="D254" s="11" t="str">
        <f t="shared" si="68"/>
        <v>N/A</v>
      </c>
      <c r="E254" s="8">
        <v>90.585222582</v>
      </c>
      <c r="F254" s="11" t="str">
        <f t="shared" si="69"/>
        <v>N/A</v>
      </c>
      <c r="G254" s="8">
        <v>90.456499289000007</v>
      </c>
      <c r="H254" s="11" t="str">
        <f t="shared" si="70"/>
        <v>N/A</v>
      </c>
      <c r="I254" s="12">
        <v>-0.22700000000000001</v>
      </c>
      <c r="J254" s="12">
        <v>-0.14199999999999999</v>
      </c>
      <c r="K254" s="41" t="s">
        <v>739</v>
      </c>
      <c r="L254" s="9" t="str">
        <f t="shared" si="67"/>
        <v>Yes</v>
      </c>
    </row>
    <row r="255" spans="1:12" x14ac:dyDescent="0.25">
      <c r="A255" s="2" t="s">
        <v>1105</v>
      </c>
      <c r="B255" s="33" t="s">
        <v>213</v>
      </c>
      <c r="C255" s="8">
        <v>100</v>
      </c>
      <c r="D255" s="11" t="str">
        <f t="shared" si="68"/>
        <v>N/A</v>
      </c>
      <c r="E255" s="8">
        <v>100</v>
      </c>
      <c r="F255" s="11" t="str">
        <f t="shared" si="69"/>
        <v>N/A</v>
      </c>
      <c r="G255" s="8">
        <v>100</v>
      </c>
      <c r="H255" s="11" t="str">
        <f t="shared" si="70"/>
        <v>N/A</v>
      </c>
      <c r="I255" s="12">
        <v>0</v>
      </c>
      <c r="J255" s="12">
        <v>0</v>
      </c>
      <c r="K255" s="41" t="s">
        <v>739</v>
      </c>
      <c r="L255" s="9" t="str">
        <f>IF(J255="Div by 0", "N/A", IF(OR(J255="N/A",K255="N/A"),"N/A", IF(J255&gt;VALUE(MID(K255,1,2)), "No", IF(J255&lt;-1*VALUE(MID(K255,1,2)), "No", "Yes"))))</f>
        <v>Yes</v>
      </c>
    </row>
    <row r="256" spans="1:12" x14ac:dyDescent="0.25">
      <c r="A256" s="6" t="s">
        <v>1106</v>
      </c>
      <c r="B256" s="33" t="s">
        <v>213</v>
      </c>
      <c r="C256" s="34">
        <v>43421</v>
      </c>
      <c r="D256" s="11" t="str">
        <f t="shared" si="68"/>
        <v>N/A</v>
      </c>
      <c r="E256" s="34">
        <v>44892</v>
      </c>
      <c r="F256" s="11" t="str">
        <f t="shared" si="69"/>
        <v>N/A</v>
      </c>
      <c r="G256" s="34">
        <v>45749</v>
      </c>
      <c r="H256" s="11" t="str">
        <f t="shared" si="70"/>
        <v>N/A</v>
      </c>
      <c r="I256" s="12">
        <v>3.3879999999999999</v>
      </c>
      <c r="J256" s="12">
        <v>1.909</v>
      </c>
      <c r="K256" s="41" t="s">
        <v>739</v>
      </c>
      <c r="L256" s="9" t="str">
        <f t="shared" si="67"/>
        <v>Yes</v>
      </c>
    </row>
    <row r="257" spans="1:12" x14ac:dyDescent="0.25">
      <c r="A257" s="2" t="s">
        <v>1107</v>
      </c>
      <c r="B257" s="33" t="s">
        <v>213</v>
      </c>
      <c r="C257" s="8">
        <v>43.578364209999997</v>
      </c>
      <c r="D257" s="11" t="str">
        <f t="shared" si="68"/>
        <v>N/A</v>
      </c>
      <c r="E257" s="8">
        <v>42.682264107999998</v>
      </c>
      <c r="F257" s="11" t="str">
        <f t="shared" si="69"/>
        <v>N/A</v>
      </c>
      <c r="G257" s="8">
        <v>41.764356939000002</v>
      </c>
      <c r="H257" s="11" t="str">
        <f t="shared" si="70"/>
        <v>N/A</v>
      </c>
      <c r="I257" s="12">
        <v>-2.06</v>
      </c>
      <c r="J257" s="12">
        <v>-2.15</v>
      </c>
      <c r="K257" s="41" t="s">
        <v>739</v>
      </c>
      <c r="L257" s="9" t="str">
        <f t="shared" si="67"/>
        <v>Yes</v>
      </c>
    </row>
    <row r="258" spans="1:12" x14ac:dyDescent="0.25">
      <c r="A258" s="2" t="s">
        <v>1108</v>
      </c>
      <c r="B258" s="33" t="s">
        <v>213</v>
      </c>
      <c r="C258" s="8">
        <v>36.046600263999999</v>
      </c>
      <c r="D258" s="11" t="str">
        <f t="shared" si="68"/>
        <v>N/A</v>
      </c>
      <c r="E258" s="8">
        <v>36.342515765000002</v>
      </c>
      <c r="F258" s="11" t="str">
        <f t="shared" si="69"/>
        <v>N/A</v>
      </c>
      <c r="G258" s="8">
        <v>36.513004484</v>
      </c>
      <c r="H258" s="11" t="str">
        <f t="shared" si="70"/>
        <v>N/A</v>
      </c>
      <c r="I258" s="12">
        <v>0.82089999999999996</v>
      </c>
      <c r="J258" s="12">
        <v>0.46910000000000002</v>
      </c>
      <c r="K258" s="41" t="s">
        <v>739</v>
      </c>
      <c r="L258" s="9" t="str">
        <f t="shared" si="67"/>
        <v>Yes</v>
      </c>
    </row>
    <row r="259" spans="1:12" x14ac:dyDescent="0.25">
      <c r="A259" s="2" t="s">
        <v>1109</v>
      </c>
      <c r="B259" s="33" t="s">
        <v>213</v>
      </c>
      <c r="C259" s="8">
        <v>2.2187585000000001E-3</v>
      </c>
      <c r="D259" s="11" t="str">
        <f t="shared" si="68"/>
        <v>N/A</v>
      </c>
      <c r="E259" s="8">
        <v>1.6470349E-3</v>
      </c>
      <c r="F259" s="11" t="str">
        <f t="shared" si="69"/>
        <v>N/A</v>
      </c>
      <c r="G259" s="8">
        <v>1.9269361E-3</v>
      </c>
      <c r="H259" s="11" t="str">
        <f t="shared" si="70"/>
        <v>N/A</v>
      </c>
      <c r="I259" s="12">
        <v>-25.8</v>
      </c>
      <c r="J259" s="12">
        <v>16.989999999999998</v>
      </c>
      <c r="K259" s="41" t="s">
        <v>739</v>
      </c>
      <c r="L259" s="9" t="str">
        <f t="shared" si="67"/>
        <v>Yes</v>
      </c>
    </row>
    <row r="260" spans="1:12" x14ac:dyDescent="0.25">
      <c r="A260" s="2" t="s">
        <v>1110</v>
      </c>
      <c r="B260" s="33" t="s">
        <v>213</v>
      </c>
      <c r="C260" s="8">
        <v>0.23937586690000001</v>
      </c>
      <c r="D260" s="11" t="str">
        <f t="shared" si="68"/>
        <v>N/A</v>
      </c>
      <c r="E260" s="8">
        <v>0.2332942556</v>
      </c>
      <c r="F260" s="11" t="str">
        <f t="shared" si="69"/>
        <v>N/A</v>
      </c>
      <c r="G260" s="8">
        <v>0.23675991539999999</v>
      </c>
      <c r="H260" s="11" t="str">
        <f t="shared" si="70"/>
        <v>N/A</v>
      </c>
      <c r="I260" s="12">
        <v>-2.54</v>
      </c>
      <c r="J260" s="12">
        <v>1.486</v>
      </c>
      <c r="K260" s="41" t="s">
        <v>739</v>
      </c>
      <c r="L260" s="9" t="str">
        <f t="shared" si="67"/>
        <v>Yes</v>
      </c>
    </row>
    <row r="261" spans="1:12" x14ac:dyDescent="0.25">
      <c r="A261" s="2" t="s">
        <v>1111</v>
      </c>
      <c r="B261" s="33" t="s">
        <v>213</v>
      </c>
      <c r="C261" s="8">
        <v>5.4858248313000004</v>
      </c>
      <c r="D261" s="11" t="str">
        <f t="shared" si="68"/>
        <v>N/A</v>
      </c>
      <c r="E261" s="8">
        <v>4.7714514835999999</v>
      </c>
      <c r="F261" s="11" t="str">
        <f t="shared" si="69"/>
        <v>N/A</v>
      </c>
      <c r="G261" s="8">
        <v>5.0842641368999999</v>
      </c>
      <c r="H261" s="11" t="str">
        <f t="shared" si="70"/>
        <v>N/A</v>
      </c>
      <c r="I261" s="12">
        <v>-13</v>
      </c>
      <c r="J261" s="12">
        <v>6.556</v>
      </c>
      <c r="K261" s="41" t="s">
        <v>739</v>
      </c>
      <c r="L261" s="9" t="str">
        <f t="shared" si="67"/>
        <v>Yes</v>
      </c>
    </row>
    <row r="262" spans="1:12" x14ac:dyDescent="0.25">
      <c r="A262" s="2" t="s">
        <v>1112</v>
      </c>
      <c r="B262" s="33" t="s">
        <v>213</v>
      </c>
      <c r="C262" s="8">
        <v>100</v>
      </c>
      <c r="D262" s="11" t="str">
        <f t="shared" si="68"/>
        <v>N/A</v>
      </c>
      <c r="E262" s="8">
        <v>100</v>
      </c>
      <c r="F262" s="11" t="str">
        <f t="shared" si="69"/>
        <v>N/A</v>
      </c>
      <c r="G262" s="8">
        <v>100</v>
      </c>
      <c r="H262" s="11" t="str">
        <f t="shared" si="70"/>
        <v>N/A</v>
      </c>
      <c r="I262" s="12">
        <v>0</v>
      </c>
      <c r="J262" s="12">
        <v>0</v>
      </c>
      <c r="K262" s="41" t="s">
        <v>739</v>
      </c>
      <c r="L262" s="9" t="str">
        <f>IF(J262="Div by 0", "N/A", IF(OR(J262="N/A",K262="N/A"),"N/A", IF(J262&gt;VALUE(MID(K262,1,2)), "No", IF(J262&lt;-1*VALUE(MID(K262,1,2)), "No", "Yes"))))</f>
        <v>Yes</v>
      </c>
    </row>
    <row r="263" spans="1:12" x14ac:dyDescent="0.25">
      <c r="A263" s="2" t="s">
        <v>1113</v>
      </c>
      <c r="B263" s="33" t="s">
        <v>213</v>
      </c>
      <c r="C263" s="34">
        <v>20080</v>
      </c>
      <c r="D263" s="11" t="str">
        <f t="shared" si="68"/>
        <v>N/A</v>
      </c>
      <c r="E263" s="34">
        <v>16626</v>
      </c>
      <c r="F263" s="11" t="str">
        <f t="shared" si="69"/>
        <v>N/A</v>
      </c>
      <c r="G263" s="34">
        <v>15897</v>
      </c>
      <c r="H263" s="11" t="str">
        <f t="shared" si="70"/>
        <v>N/A</v>
      </c>
      <c r="I263" s="12">
        <v>-17.2</v>
      </c>
      <c r="J263" s="12">
        <v>-4.38</v>
      </c>
      <c r="K263" s="41" t="s">
        <v>739</v>
      </c>
      <c r="L263" s="9" t="str">
        <f t="shared" si="67"/>
        <v>Yes</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44191</v>
      </c>
      <c r="D273" s="11" t="str">
        <f t="shared" si="68"/>
        <v>N/A</v>
      </c>
      <c r="E273" s="34">
        <v>29979</v>
      </c>
      <c r="F273" s="11" t="str">
        <f t="shared" si="69"/>
        <v>N/A</v>
      </c>
      <c r="G273" s="34">
        <v>0</v>
      </c>
      <c r="H273" s="11" t="str">
        <f t="shared" si="70"/>
        <v>N/A</v>
      </c>
      <c r="I273" s="12">
        <v>-32.200000000000003</v>
      </c>
      <c r="J273" s="12">
        <v>-100</v>
      </c>
      <c r="K273" s="41" t="s">
        <v>739</v>
      </c>
      <c r="L273" s="9" t="str">
        <f t="shared" si="67"/>
        <v>No</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1</v>
      </c>
      <c r="F275" s="11" t="str">
        <f t="shared" ref="F275:F276" si="72">IF($B275="N/A","N/A",IF(E275&gt;0,"No",IF(E275&lt;0,"No","Yes")))</f>
        <v>No</v>
      </c>
      <c r="G275" s="1">
        <v>0</v>
      </c>
      <c r="H275" s="11" t="str">
        <f t="shared" ref="H275:H276" si="73">IF($B275="N/A","N/A",IF(G275&gt;0,"No",IF(G275&lt;0,"No","Yes")))</f>
        <v>Yes</v>
      </c>
      <c r="I275" s="12" t="s">
        <v>1746</v>
      </c>
      <c r="J275" s="12">
        <v>-100</v>
      </c>
      <c r="K275" s="41" t="s">
        <v>739</v>
      </c>
      <c r="L275" s="9" t="str">
        <f t="shared" si="67"/>
        <v>No</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517155</v>
      </c>
      <c r="D277" s="11" t="str">
        <f t="shared" ref="D277:D284" si="74">IF($B277="N/A","N/A",IF(C277&gt;10,"No",IF(C277&lt;-10,"No","Yes")))</f>
        <v>N/A</v>
      </c>
      <c r="E277" s="1">
        <v>524367</v>
      </c>
      <c r="F277" s="11" t="str">
        <f t="shared" ref="F277:F278" si="75">IF($B277="N/A","N/A",IF(E277&gt;10,"No",IF(E277&lt;-10,"No","Yes")))</f>
        <v>N/A</v>
      </c>
      <c r="G277" s="1">
        <v>524496</v>
      </c>
      <c r="H277" s="11" t="str">
        <f t="shared" ref="H277:H278" si="76">IF($B277="N/A","N/A",IF(G277&gt;10,"No",IF(G277&lt;-10,"No","Yes")))</f>
        <v>N/A</v>
      </c>
      <c r="I277" s="12">
        <v>1.395</v>
      </c>
      <c r="J277" s="12">
        <v>2.46E-2</v>
      </c>
      <c r="K277" s="1" t="s">
        <v>213</v>
      </c>
      <c r="L277" s="9" t="str">
        <f t="shared" ref="L277:L278" si="77">IF(J277="Div by 0", "N/A", IF(K277="N/A","N/A", IF(J277&gt;VALUE(MID(K277,1,2)), "No", IF(J277&lt;-1*VALUE(MID(K277,1,2)), "No", "Yes"))))</f>
        <v>N/A</v>
      </c>
    </row>
    <row r="278" spans="1:12" x14ac:dyDescent="0.25">
      <c r="A278" s="18" t="s">
        <v>694</v>
      </c>
      <c r="B278" s="1" t="s">
        <v>213</v>
      </c>
      <c r="C278" s="1">
        <v>439720.5</v>
      </c>
      <c r="D278" s="11" t="str">
        <f t="shared" si="74"/>
        <v>N/A</v>
      </c>
      <c r="E278" s="1">
        <v>446682.33332999999</v>
      </c>
      <c r="F278" s="11" t="str">
        <f t="shared" si="75"/>
        <v>N/A</v>
      </c>
      <c r="G278" s="1">
        <v>449150.66667000001</v>
      </c>
      <c r="H278" s="11" t="str">
        <f t="shared" si="76"/>
        <v>N/A</v>
      </c>
      <c r="I278" s="12">
        <v>1.583</v>
      </c>
      <c r="J278" s="12">
        <v>0.55259999999999998</v>
      </c>
      <c r="K278" s="1" t="s">
        <v>213</v>
      </c>
      <c r="L278" s="9" t="str">
        <f t="shared" si="77"/>
        <v>N/A</v>
      </c>
    </row>
    <row r="279" spans="1:12" x14ac:dyDescent="0.25">
      <c r="A279" s="18" t="s">
        <v>695</v>
      </c>
      <c r="B279" s="1" t="s">
        <v>213</v>
      </c>
      <c r="C279" s="1">
        <v>2498</v>
      </c>
      <c r="D279" s="11" t="str">
        <f t="shared" si="74"/>
        <v>N/A</v>
      </c>
      <c r="E279" s="1">
        <v>2120</v>
      </c>
      <c r="F279" s="11" t="str">
        <f t="shared" ref="F279:F284" si="78">IF($B279="N/A","N/A",IF(E279&gt;10,"No",IF(E279&lt;-10,"No","Yes")))</f>
        <v>N/A</v>
      </c>
      <c r="G279" s="1">
        <v>1807</v>
      </c>
      <c r="H279" s="11" t="str">
        <f t="shared" ref="H279:H284" si="79">IF($B279="N/A","N/A",IF(G279&gt;10,"No",IF(G279&lt;-10,"No","Yes")))</f>
        <v>N/A</v>
      </c>
      <c r="I279" s="12">
        <v>-15.1</v>
      </c>
      <c r="J279" s="12">
        <v>-14.8</v>
      </c>
      <c r="K279" s="1" t="s">
        <v>213</v>
      </c>
      <c r="L279" s="9" t="str">
        <f t="shared" ref="L279:L285" si="80">IF(J279="Div by 0", "N/A", IF(K279="N/A","N/A", IF(J279&gt;VALUE(MID(K279,1,2)), "No", IF(J279&lt;-1*VALUE(MID(K279,1,2)), "No", "Yes"))))</f>
        <v>N/A</v>
      </c>
    </row>
    <row r="280" spans="1:12" x14ac:dyDescent="0.25">
      <c r="A280" s="18" t="s">
        <v>696</v>
      </c>
      <c r="B280" s="1" t="s">
        <v>213</v>
      </c>
      <c r="C280" s="1">
        <v>2513</v>
      </c>
      <c r="D280" s="11" t="str">
        <f t="shared" si="74"/>
        <v>N/A</v>
      </c>
      <c r="E280" s="1">
        <v>2126</v>
      </c>
      <c r="F280" s="11" t="str">
        <f t="shared" si="78"/>
        <v>N/A</v>
      </c>
      <c r="G280" s="1">
        <v>1816</v>
      </c>
      <c r="H280" s="11" t="str">
        <f t="shared" si="79"/>
        <v>N/A</v>
      </c>
      <c r="I280" s="12">
        <v>-15.4</v>
      </c>
      <c r="J280" s="12">
        <v>-14.6</v>
      </c>
      <c r="K280" s="1" t="s">
        <v>213</v>
      </c>
      <c r="L280" s="9" t="str">
        <f t="shared" si="80"/>
        <v>N/A</v>
      </c>
    </row>
    <row r="281" spans="1:12" x14ac:dyDescent="0.25">
      <c r="A281" s="18" t="s">
        <v>697</v>
      </c>
      <c r="B281" s="1" t="s">
        <v>213</v>
      </c>
      <c r="C281" s="1">
        <v>239.08333332999999</v>
      </c>
      <c r="D281" s="11" t="str">
        <f t="shared" si="74"/>
        <v>N/A</v>
      </c>
      <c r="E281" s="1">
        <v>203.83333332999999</v>
      </c>
      <c r="F281" s="11" t="str">
        <f t="shared" si="78"/>
        <v>N/A</v>
      </c>
      <c r="G281" s="1">
        <v>179.5</v>
      </c>
      <c r="H281" s="11" t="str">
        <f t="shared" si="79"/>
        <v>N/A</v>
      </c>
      <c r="I281" s="12">
        <v>-14.7</v>
      </c>
      <c r="J281" s="12">
        <v>-11.9</v>
      </c>
      <c r="K281" s="1" t="s">
        <v>213</v>
      </c>
      <c r="L281" s="9" t="str">
        <f t="shared" si="80"/>
        <v>N/A</v>
      </c>
    </row>
    <row r="282" spans="1:12" x14ac:dyDescent="0.25">
      <c r="A282" s="18" t="s">
        <v>698</v>
      </c>
      <c r="B282" s="1" t="s">
        <v>213</v>
      </c>
      <c r="C282" s="1">
        <v>28839</v>
      </c>
      <c r="D282" s="11" t="str">
        <f t="shared" si="74"/>
        <v>N/A</v>
      </c>
      <c r="E282" s="1">
        <v>31403</v>
      </c>
      <c r="F282" s="11" t="str">
        <f t="shared" si="78"/>
        <v>N/A</v>
      </c>
      <c r="G282" s="1">
        <v>33020</v>
      </c>
      <c r="H282" s="11" t="str">
        <f t="shared" si="79"/>
        <v>N/A</v>
      </c>
      <c r="I282" s="12">
        <v>8.891</v>
      </c>
      <c r="J282" s="12">
        <v>5.149</v>
      </c>
      <c r="K282" s="1" t="s">
        <v>213</v>
      </c>
      <c r="L282" s="9" t="str">
        <f t="shared" si="80"/>
        <v>N/A</v>
      </c>
    </row>
    <row r="283" spans="1:12" x14ac:dyDescent="0.25">
      <c r="A283" s="18" t="s">
        <v>699</v>
      </c>
      <c r="B283" s="1" t="s">
        <v>213</v>
      </c>
      <c r="C283" s="1">
        <v>31010</v>
      </c>
      <c r="D283" s="11" t="str">
        <f t="shared" si="74"/>
        <v>N/A</v>
      </c>
      <c r="E283" s="1">
        <v>34175</v>
      </c>
      <c r="F283" s="11" t="str">
        <f t="shared" si="78"/>
        <v>N/A</v>
      </c>
      <c r="G283" s="1">
        <v>35458</v>
      </c>
      <c r="H283" s="11" t="str">
        <f t="shared" si="79"/>
        <v>N/A</v>
      </c>
      <c r="I283" s="12">
        <v>10.210000000000001</v>
      </c>
      <c r="J283" s="12">
        <v>3.754</v>
      </c>
      <c r="K283" s="1" t="s">
        <v>213</v>
      </c>
      <c r="L283" s="9" t="str">
        <f t="shared" si="80"/>
        <v>N/A</v>
      </c>
    </row>
    <row r="284" spans="1:12" x14ac:dyDescent="0.25">
      <c r="A284" s="18" t="s">
        <v>700</v>
      </c>
      <c r="B284" s="1" t="s">
        <v>213</v>
      </c>
      <c r="C284" s="1">
        <v>26450.416667000001</v>
      </c>
      <c r="D284" s="11" t="str">
        <f t="shared" si="74"/>
        <v>N/A</v>
      </c>
      <c r="E284" s="1">
        <v>28447.166667000001</v>
      </c>
      <c r="F284" s="11" t="str">
        <f t="shared" si="78"/>
        <v>N/A</v>
      </c>
      <c r="G284" s="1">
        <v>29541.333332999999</v>
      </c>
      <c r="H284" s="11" t="str">
        <f t="shared" si="79"/>
        <v>N/A</v>
      </c>
      <c r="I284" s="12">
        <v>7.5490000000000004</v>
      </c>
      <c r="J284" s="12">
        <v>3.8460000000000001</v>
      </c>
      <c r="K284" s="1" t="s">
        <v>213</v>
      </c>
      <c r="L284" s="9" t="str">
        <f t="shared" si="80"/>
        <v>N/A</v>
      </c>
    </row>
    <row r="285" spans="1:12" x14ac:dyDescent="0.25">
      <c r="A285" s="18" t="s">
        <v>404</v>
      </c>
      <c r="B285" s="33" t="s">
        <v>290</v>
      </c>
      <c r="C285" s="8">
        <v>40.379445533000002</v>
      </c>
      <c r="D285" s="11" t="str">
        <f>IF($B285="N/A","N/A",IF(C285&lt;=40,"Yes","No"))</f>
        <v>No</v>
      </c>
      <c r="E285" s="8">
        <v>41.862294208000002</v>
      </c>
      <c r="F285" s="11" t="str">
        <f>IF($B285="N/A","N/A",IF(E285&lt;=40,"Yes","No"))</f>
        <v>No</v>
      </c>
      <c r="G285" s="8">
        <v>42.643317449000001</v>
      </c>
      <c r="H285" s="11" t="str">
        <f>IF($B285="N/A","N/A",IF(G285&lt;=40,"Yes","No"))</f>
        <v>No</v>
      </c>
      <c r="I285" s="12">
        <v>3.6720000000000002</v>
      </c>
      <c r="J285" s="12">
        <v>1.8660000000000001</v>
      </c>
      <c r="K285" s="41" t="s">
        <v>741</v>
      </c>
      <c r="L285" s="9" t="str">
        <f t="shared" si="80"/>
        <v>Yes</v>
      </c>
    </row>
    <row r="286" spans="1:12" x14ac:dyDescent="0.25">
      <c r="A286" s="18" t="s">
        <v>701</v>
      </c>
      <c r="B286" s="1" t="s">
        <v>213</v>
      </c>
      <c r="C286" s="1">
        <v>17971</v>
      </c>
      <c r="D286" s="11" t="str">
        <f t="shared" ref="D286:D304" si="81">IF($B286="N/A","N/A",IF(C286&gt;10,"No",IF(C286&lt;-10,"No","Yes")))</f>
        <v>N/A</v>
      </c>
      <c r="E286" s="1">
        <v>18697</v>
      </c>
      <c r="F286" s="11" t="str">
        <f t="shared" ref="F286:F287" si="82">IF($B286="N/A","N/A",IF(E286&gt;10,"No",IF(E286&lt;-10,"No","Yes")))</f>
        <v>N/A</v>
      </c>
      <c r="G286" s="1">
        <v>19260</v>
      </c>
      <c r="H286" s="11" t="str">
        <f t="shared" ref="H286:H287" si="83">IF($B286="N/A","N/A",IF(G286&gt;10,"No",IF(G286&lt;-10,"No","Yes")))</f>
        <v>N/A</v>
      </c>
      <c r="I286" s="12">
        <v>4.04</v>
      </c>
      <c r="J286" s="12">
        <v>3.0110000000000001</v>
      </c>
      <c r="K286" s="1" t="s">
        <v>213</v>
      </c>
      <c r="L286" s="9" t="str">
        <f t="shared" ref="L286:L287" si="84">IF(J286="Div by 0", "N/A", IF(K286="N/A","N/A", IF(J286&gt;VALUE(MID(K286,1,2)), "No", IF(J286&lt;-1*VALUE(MID(K286,1,2)), "No", "Yes"))))</f>
        <v>N/A</v>
      </c>
    </row>
    <row r="287" spans="1:12" x14ac:dyDescent="0.25">
      <c r="A287" s="18" t="s">
        <v>702</v>
      </c>
      <c r="B287" s="1" t="s">
        <v>213</v>
      </c>
      <c r="C287" s="1">
        <v>7649.9166667</v>
      </c>
      <c r="D287" s="11" t="str">
        <f t="shared" si="81"/>
        <v>N/A</v>
      </c>
      <c r="E287" s="1">
        <v>8021.4166667</v>
      </c>
      <c r="F287" s="11" t="str">
        <f t="shared" si="82"/>
        <v>N/A</v>
      </c>
      <c r="G287" s="1">
        <v>8389.6666667000009</v>
      </c>
      <c r="H287" s="11" t="str">
        <f t="shared" si="83"/>
        <v>N/A</v>
      </c>
      <c r="I287" s="12">
        <v>4.8559999999999999</v>
      </c>
      <c r="J287" s="12">
        <v>4.5910000000000002</v>
      </c>
      <c r="K287" s="1" t="s">
        <v>213</v>
      </c>
      <c r="L287" s="9" t="str">
        <f t="shared" si="84"/>
        <v>N/A</v>
      </c>
    </row>
    <row r="288" spans="1:12" x14ac:dyDescent="0.25">
      <c r="A288" s="18" t="s">
        <v>703</v>
      </c>
      <c r="B288" s="1" t="s">
        <v>213</v>
      </c>
      <c r="C288" s="1">
        <v>55628</v>
      </c>
      <c r="D288" s="11" t="str">
        <f t="shared" si="81"/>
        <v>N/A</v>
      </c>
      <c r="E288" s="1">
        <v>44550</v>
      </c>
      <c r="F288" s="11" t="str">
        <f t="shared" ref="F288:F289" si="85">IF($B288="N/A","N/A",IF(E288&gt;10,"No",IF(E288&lt;-10,"No","Yes")))</f>
        <v>N/A</v>
      </c>
      <c r="G288" s="1">
        <v>42608</v>
      </c>
      <c r="H288" s="11" t="str">
        <f t="shared" ref="H288:H289" si="86">IF($B288="N/A","N/A",IF(G288&gt;10,"No",IF(G288&lt;-10,"No","Yes")))</f>
        <v>N/A</v>
      </c>
      <c r="I288" s="12">
        <v>-19.899999999999999</v>
      </c>
      <c r="J288" s="12">
        <v>-4.3600000000000003</v>
      </c>
      <c r="K288" s="1" t="s">
        <v>213</v>
      </c>
      <c r="L288" s="9" t="str">
        <f t="shared" ref="L288:L289" si="87">IF(J288="Div by 0", "N/A", IF(K288="N/A","N/A", IF(J288&gt;VALUE(MID(K288,1,2)), "No", IF(J288&lt;-1*VALUE(MID(K288,1,2)), "No", "Yes"))))</f>
        <v>N/A</v>
      </c>
    </row>
    <row r="289" spans="1:12" x14ac:dyDescent="0.25">
      <c r="A289" s="18" t="s">
        <v>715</v>
      </c>
      <c r="B289" s="1" t="s">
        <v>213</v>
      </c>
      <c r="C289" s="1">
        <v>49588.666666999998</v>
      </c>
      <c r="D289" s="11" t="str">
        <f t="shared" si="81"/>
        <v>N/A</v>
      </c>
      <c r="E289" s="1">
        <v>42692.666666999998</v>
      </c>
      <c r="F289" s="11" t="str">
        <f t="shared" si="85"/>
        <v>N/A</v>
      </c>
      <c r="G289" s="1">
        <v>39424</v>
      </c>
      <c r="H289" s="11" t="str">
        <f t="shared" si="86"/>
        <v>N/A</v>
      </c>
      <c r="I289" s="12">
        <v>-13.9</v>
      </c>
      <c r="J289" s="12">
        <v>-7.66</v>
      </c>
      <c r="K289" s="1" t="s">
        <v>213</v>
      </c>
      <c r="L289" s="9" t="str">
        <f t="shared" si="87"/>
        <v>N/A</v>
      </c>
    </row>
    <row r="290" spans="1:12" x14ac:dyDescent="0.25">
      <c r="A290" s="18" t="s">
        <v>704</v>
      </c>
      <c r="B290" s="1" t="s">
        <v>213</v>
      </c>
      <c r="C290" s="1">
        <v>26503</v>
      </c>
      <c r="D290" s="11" t="str">
        <f t="shared" si="81"/>
        <v>N/A</v>
      </c>
      <c r="E290" s="1">
        <v>34221</v>
      </c>
      <c r="F290" s="11" t="str">
        <f t="shared" ref="F290:F304" si="88">IF($B290="N/A","N/A",IF(E290&gt;10,"No",IF(E290&lt;-10,"No","Yes")))</f>
        <v>N/A</v>
      </c>
      <c r="G290" s="1">
        <v>43716</v>
      </c>
      <c r="H290" s="11" t="str">
        <f t="shared" ref="H290:H304" si="89">IF($B290="N/A","N/A",IF(G290&gt;10,"No",IF(G290&lt;-10,"No","Yes")))</f>
        <v>N/A</v>
      </c>
      <c r="I290" s="12">
        <v>29.12</v>
      </c>
      <c r="J290" s="12">
        <v>27.75</v>
      </c>
      <c r="K290" s="1" t="s">
        <v>213</v>
      </c>
      <c r="L290" s="9" t="str">
        <f t="shared" ref="L290:L301" si="90">IF(J290="Div by 0", "N/A", IF(K290="N/A","N/A", IF(J290&gt;VALUE(MID(K290,1,2)), "No", IF(J290&lt;-1*VALUE(MID(K290,1,2)), "No", "Yes"))))</f>
        <v>N/A</v>
      </c>
    </row>
    <row r="291" spans="1:12" x14ac:dyDescent="0.25">
      <c r="A291" s="18" t="s">
        <v>705</v>
      </c>
      <c r="B291" s="1" t="s">
        <v>213</v>
      </c>
      <c r="C291" s="1">
        <v>44163</v>
      </c>
      <c r="D291" s="11" t="str">
        <f t="shared" si="81"/>
        <v>N/A</v>
      </c>
      <c r="E291" s="1">
        <v>53701</v>
      </c>
      <c r="F291" s="11" t="str">
        <f t="shared" si="88"/>
        <v>N/A</v>
      </c>
      <c r="G291" s="1">
        <v>65128</v>
      </c>
      <c r="H291" s="11" t="str">
        <f t="shared" si="89"/>
        <v>N/A</v>
      </c>
      <c r="I291" s="12">
        <v>21.6</v>
      </c>
      <c r="J291" s="12">
        <v>21.28</v>
      </c>
      <c r="K291" s="1" t="s">
        <v>213</v>
      </c>
      <c r="L291" s="9" t="str">
        <f t="shared" si="90"/>
        <v>N/A</v>
      </c>
    </row>
    <row r="292" spans="1:12" x14ac:dyDescent="0.25">
      <c r="A292" s="18" t="s">
        <v>723</v>
      </c>
      <c r="B292" s="33" t="s">
        <v>213</v>
      </c>
      <c r="C292" s="13">
        <v>3.8493761699999997E-2</v>
      </c>
      <c r="D292" s="11" t="str">
        <f t="shared" si="81"/>
        <v>N/A</v>
      </c>
      <c r="E292" s="13">
        <v>2.9515279044999998</v>
      </c>
      <c r="F292" s="11" t="str">
        <f t="shared" si="88"/>
        <v>N/A</v>
      </c>
      <c r="G292" s="13">
        <v>9.4383368136999994</v>
      </c>
      <c r="H292" s="11" t="str">
        <f t="shared" si="89"/>
        <v>N/A</v>
      </c>
      <c r="I292" s="12">
        <v>7568</v>
      </c>
      <c r="J292" s="12">
        <v>219.8</v>
      </c>
      <c r="K292" s="33" t="s">
        <v>213</v>
      </c>
      <c r="L292" s="9" t="str">
        <f t="shared" si="90"/>
        <v>N/A</v>
      </c>
    </row>
    <row r="293" spans="1:12" x14ac:dyDescent="0.25">
      <c r="A293" s="18" t="s">
        <v>716</v>
      </c>
      <c r="B293" s="1" t="s">
        <v>213</v>
      </c>
      <c r="C293" s="1">
        <v>26943.833332999999</v>
      </c>
      <c r="D293" s="11" t="str">
        <f t="shared" si="81"/>
        <v>N/A</v>
      </c>
      <c r="E293" s="1">
        <v>32296.25</v>
      </c>
      <c r="F293" s="11" t="str">
        <f t="shared" si="88"/>
        <v>N/A</v>
      </c>
      <c r="G293" s="1">
        <v>41567.666666999998</v>
      </c>
      <c r="H293" s="11" t="str">
        <f t="shared" si="89"/>
        <v>N/A</v>
      </c>
      <c r="I293" s="12">
        <v>19.87</v>
      </c>
      <c r="J293" s="12">
        <v>28.71</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58349</v>
      </c>
      <c r="D309" s="1" t="s">
        <v>213</v>
      </c>
      <c r="E309" s="1">
        <v>68260</v>
      </c>
      <c r="F309" s="1" t="s">
        <v>213</v>
      </c>
      <c r="G309" s="1">
        <v>79053</v>
      </c>
      <c r="H309" s="1" t="s">
        <v>213</v>
      </c>
      <c r="I309" s="12">
        <v>16.989999999999998</v>
      </c>
      <c r="J309" s="12">
        <v>15.81</v>
      </c>
      <c r="K309" s="1" t="s">
        <v>213</v>
      </c>
      <c r="L309" s="9" t="str">
        <f>IF(J309="Div by 0", "N/A", IF(K309="N/A","N/A", IF(J309&gt;VALUE(MID(K309,1,2)), "No", IF(J309&lt;-1*VALUE(MID(K309,1,2)), "No", "Yes"))))</f>
        <v>N/A</v>
      </c>
    </row>
    <row r="310" spans="1:12" x14ac:dyDescent="0.25">
      <c r="A310" s="65" t="s">
        <v>73</v>
      </c>
      <c r="B310" s="33" t="s">
        <v>213</v>
      </c>
      <c r="C310" s="34">
        <v>552338</v>
      </c>
      <c r="D310" s="11" t="str">
        <f>IF($B310="N/A","N/A",IF(C310&gt;10,"No",IF(C310&lt;-10,"No","Yes")))</f>
        <v>N/A</v>
      </c>
      <c r="E310" s="34">
        <v>557389</v>
      </c>
      <c r="F310" s="11" t="str">
        <f>IF($B310="N/A","N/A",IF(E310&gt;10,"No",IF(E310&lt;-10,"No","Yes")))</f>
        <v>N/A</v>
      </c>
      <c r="G310" s="34">
        <v>567631</v>
      </c>
      <c r="H310" s="11" t="str">
        <f>IF($B310="N/A","N/A",IF(G310&gt;10,"No",IF(G310&lt;-10,"No","Yes")))</f>
        <v>N/A</v>
      </c>
      <c r="I310" s="12">
        <v>0.91449999999999998</v>
      </c>
      <c r="J310" s="12">
        <v>1.837</v>
      </c>
      <c r="K310" s="41" t="s">
        <v>741</v>
      </c>
      <c r="L310" s="9" t="str">
        <f t="shared" ref="L310:L339" si="92">IF(J310="Div by 0", "N/A", IF(K310="N/A","N/A", IF(J310&gt;VALUE(MID(K310,1,2)), "No", IF(J310&lt;-1*VALUE(MID(K310,1,2)), "No", "Yes"))))</f>
        <v>Yes</v>
      </c>
    </row>
    <row r="311" spans="1:12" x14ac:dyDescent="0.25">
      <c r="A311" s="48" t="s">
        <v>182</v>
      </c>
      <c r="B311" s="33" t="s">
        <v>213</v>
      </c>
      <c r="C311" s="34">
        <v>29439</v>
      </c>
      <c r="D311" s="11" t="str">
        <f t="shared" ref="D311:D314" si="93">IF($B311="N/A","N/A",IF(C311&gt;10,"No",IF(C311&lt;-10,"No","Yes")))</f>
        <v>N/A</v>
      </c>
      <c r="E311" s="34">
        <v>30036</v>
      </c>
      <c r="F311" s="11" t="str">
        <f t="shared" ref="F311:F314" si="94">IF($B311="N/A","N/A",IF(E311&gt;10,"No",IF(E311&lt;-10,"No","Yes")))</f>
        <v>N/A</v>
      </c>
      <c r="G311" s="34">
        <v>30417</v>
      </c>
      <c r="H311" s="11" t="str">
        <f t="shared" ref="H311:H314" si="95">IF($B311="N/A","N/A",IF(G311&gt;10,"No",IF(G311&lt;-10,"No","Yes")))</f>
        <v>N/A</v>
      </c>
      <c r="I311" s="12">
        <v>2.028</v>
      </c>
      <c r="J311" s="12">
        <v>1.268</v>
      </c>
      <c r="K311" s="41" t="s">
        <v>741</v>
      </c>
      <c r="L311" s="9" t="str">
        <f>IF(J311="Div by 0", "N/A", IF(OR(J311="N/A",K311="N/A"),"N/A", IF(J311&gt;VALUE(MID(K311,1,2)), "No", IF(J311&lt;-1*VALUE(MID(K311,1,2)), "No", "Yes"))))</f>
        <v>Yes</v>
      </c>
    </row>
    <row r="312" spans="1:12" x14ac:dyDescent="0.25">
      <c r="A312" s="48" t="s">
        <v>183</v>
      </c>
      <c r="B312" s="33" t="s">
        <v>213</v>
      </c>
      <c r="C312" s="34">
        <v>71753</v>
      </c>
      <c r="D312" s="11" t="str">
        <f t="shared" si="93"/>
        <v>N/A</v>
      </c>
      <c r="E312" s="34">
        <v>73786</v>
      </c>
      <c r="F312" s="11" t="str">
        <f t="shared" si="94"/>
        <v>N/A</v>
      </c>
      <c r="G312" s="34">
        <v>75963</v>
      </c>
      <c r="H312" s="11" t="str">
        <f t="shared" si="95"/>
        <v>N/A</v>
      </c>
      <c r="I312" s="12">
        <v>2.8330000000000002</v>
      </c>
      <c r="J312" s="12">
        <v>2.95</v>
      </c>
      <c r="K312" s="41" t="s">
        <v>741</v>
      </c>
      <c r="L312" s="9" t="str">
        <f t="shared" ref="L312:L314" si="96">IF(J312="Div by 0", "N/A", IF(OR(J312="N/A",K312="N/A"),"N/A", IF(J312&gt;VALUE(MID(K312,1,2)), "No", IF(J312&lt;-1*VALUE(MID(K312,1,2)), "No", "Yes"))))</f>
        <v>Yes</v>
      </c>
    </row>
    <row r="313" spans="1:12" x14ac:dyDescent="0.25">
      <c r="A313" s="48" t="s">
        <v>184</v>
      </c>
      <c r="B313" s="33" t="s">
        <v>213</v>
      </c>
      <c r="C313" s="34">
        <v>312841</v>
      </c>
      <c r="D313" s="11" t="str">
        <f t="shared" si="93"/>
        <v>N/A</v>
      </c>
      <c r="E313" s="34">
        <v>317123</v>
      </c>
      <c r="F313" s="11" t="str">
        <f t="shared" si="94"/>
        <v>N/A</v>
      </c>
      <c r="G313" s="34">
        <v>317188</v>
      </c>
      <c r="H313" s="11" t="str">
        <f t="shared" si="95"/>
        <v>N/A</v>
      </c>
      <c r="I313" s="12">
        <v>1.369</v>
      </c>
      <c r="J313" s="12">
        <v>2.0500000000000001E-2</v>
      </c>
      <c r="K313" s="41" t="s">
        <v>741</v>
      </c>
      <c r="L313" s="9" t="str">
        <f t="shared" si="96"/>
        <v>Yes</v>
      </c>
    </row>
    <row r="314" spans="1:12" x14ac:dyDescent="0.25">
      <c r="A314" s="7" t="s">
        <v>185</v>
      </c>
      <c r="B314" s="33" t="s">
        <v>213</v>
      </c>
      <c r="C314" s="34">
        <v>138305</v>
      </c>
      <c r="D314" s="11" t="str">
        <f t="shared" si="93"/>
        <v>N/A</v>
      </c>
      <c r="E314" s="34">
        <v>136444</v>
      </c>
      <c r="F314" s="11" t="str">
        <f t="shared" si="94"/>
        <v>N/A</v>
      </c>
      <c r="G314" s="34">
        <v>144063</v>
      </c>
      <c r="H314" s="11" t="str">
        <f t="shared" si="95"/>
        <v>N/A</v>
      </c>
      <c r="I314" s="12">
        <v>-1.35</v>
      </c>
      <c r="J314" s="12">
        <v>5.5839999999999996</v>
      </c>
      <c r="K314" s="41" t="s">
        <v>741</v>
      </c>
      <c r="L314" s="9" t="str">
        <f t="shared" si="96"/>
        <v>Yes</v>
      </c>
    </row>
    <row r="315" spans="1:12" x14ac:dyDescent="0.25">
      <c r="A315" s="48" t="s">
        <v>1124</v>
      </c>
      <c r="B315" s="13" t="s">
        <v>213</v>
      </c>
      <c r="C315" s="34">
        <v>313350</v>
      </c>
      <c r="D315" s="9" t="str">
        <f t="shared" ref="D315:F318" si="97">IF($B315="N/A","N/A",IF(C315&lt;0,"No","Yes"))</f>
        <v>N/A</v>
      </c>
      <c r="E315" s="34">
        <v>318408</v>
      </c>
      <c r="F315" s="9" t="str">
        <f t="shared" si="97"/>
        <v>N/A</v>
      </c>
      <c r="G315" s="34">
        <v>318468</v>
      </c>
      <c r="H315" s="9" t="str">
        <f t="shared" ref="H315:H318" si="98">IF($B315="N/A","N/A",IF(G315&lt;0,"No","Yes"))</f>
        <v>N/A</v>
      </c>
      <c r="I315" s="12">
        <v>1.6140000000000001</v>
      </c>
      <c r="J315" s="12">
        <v>1.8800000000000001E-2</v>
      </c>
      <c r="K315" s="1" t="s">
        <v>740</v>
      </c>
      <c r="L315" s="9" t="str">
        <f>IF(J315="Div by 0", "N/A", IF(OR(J315="N/A",K315="N/A"),"N/A", IF(J315&gt;VALUE(MID(K315,1,2)), "No", IF(J315&lt;-1*VALUE(MID(K315,1,2)), "No", "Yes"))))</f>
        <v>Yes</v>
      </c>
    </row>
    <row r="316" spans="1:12" x14ac:dyDescent="0.25">
      <c r="A316" s="48" t="s">
        <v>433</v>
      </c>
      <c r="B316" s="13" t="s">
        <v>213</v>
      </c>
      <c r="C316" s="34">
        <v>14680</v>
      </c>
      <c r="D316" s="9" t="str">
        <f t="shared" si="97"/>
        <v>N/A</v>
      </c>
      <c r="E316" s="34">
        <v>13553</v>
      </c>
      <c r="F316" s="9" t="str">
        <f t="shared" si="97"/>
        <v>N/A</v>
      </c>
      <c r="G316" s="34">
        <v>13466</v>
      </c>
      <c r="H316" s="9" t="str">
        <f t="shared" si="98"/>
        <v>N/A</v>
      </c>
      <c r="I316" s="12">
        <v>-7.68</v>
      </c>
      <c r="J316" s="12">
        <v>-0.64200000000000002</v>
      </c>
      <c r="K316" s="1" t="s">
        <v>740</v>
      </c>
      <c r="L316" s="9" t="str">
        <f t="shared" ref="L316:L318" si="99">IF(J316="Div by 0", "N/A", IF(OR(J316="N/A",K316="N/A"),"N/A", IF(J316&gt;VALUE(MID(K316,1,2)), "No", IF(J316&lt;-1*VALUE(MID(K316,1,2)), "No", "Yes"))))</f>
        <v>Yes</v>
      </c>
    </row>
    <row r="317" spans="1:12" x14ac:dyDescent="0.25">
      <c r="A317" s="48" t="s">
        <v>434</v>
      </c>
      <c r="B317" s="13" t="s">
        <v>213</v>
      </c>
      <c r="C317" s="34">
        <v>181908</v>
      </c>
      <c r="D317" s="9" t="str">
        <f t="shared" si="97"/>
        <v>N/A</v>
      </c>
      <c r="E317" s="34">
        <v>182110</v>
      </c>
      <c r="F317" s="9" t="str">
        <f t="shared" si="97"/>
        <v>N/A</v>
      </c>
      <c r="G317" s="34">
        <v>191611</v>
      </c>
      <c r="H317" s="9" t="str">
        <f t="shared" si="98"/>
        <v>N/A</v>
      </c>
      <c r="I317" s="12">
        <v>0.111</v>
      </c>
      <c r="J317" s="12">
        <v>5.2169999999999996</v>
      </c>
      <c r="K317" s="1" t="s">
        <v>740</v>
      </c>
      <c r="L317" s="9" t="str">
        <f t="shared" si="99"/>
        <v>Yes</v>
      </c>
    </row>
    <row r="318" spans="1:12" x14ac:dyDescent="0.25">
      <c r="A318" s="48" t="s">
        <v>1125</v>
      </c>
      <c r="B318" s="13" t="s">
        <v>213</v>
      </c>
      <c r="C318" s="34">
        <v>35002</v>
      </c>
      <c r="D318" s="9" t="str">
        <f t="shared" si="97"/>
        <v>N/A</v>
      </c>
      <c r="E318" s="34">
        <v>35780</v>
      </c>
      <c r="F318" s="9" t="str">
        <f t="shared" si="97"/>
        <v>N/A</v>
      </c>
      <c r="G318" s="34">
        <v>36490</v>
      </c>
      <c r="H318" s="9" t="str">
        <f t="shared" si="98"/>
        <v>N/A</v>
      </c>
      <c r="I318" s="12">
        <v>2.2229999999999999</v>
      </c>
      <c r="J318" s="12">
        <v>1.984</v>
      </c>
      <c r="K318" s="1" t="s">
        <v>740</v>
      </c>
      <c r="L318" s="9" t="str">
        <f t="shared" si="99"/>
        <v>Yes</v>
      </c>
    </row>
    <row r="319" spans="1:12" x14ac:dyDescent="0.25">
      <c r="A319" s="48" t="s">
        <v>98</v>
      </c>
      <c r="B319" s="33" t="s">
        <v>291</v>
      </c>
      <c r="C319" s="8">
        <v>79.612845757000002</v>
      </c>
      <c r="D319" s="11" t="str">
        <f>IF($B319="N/A","N/A",IF(C319&gt;80,"Yes","No"))</f>
        <v>No</v>
      </c>
      <c r="E319" s="8">
        <v>80.031360504000006</v>
      </c>
      <c r="F319" s="11" t="str">
        <f>IF($B319="N/A","N/A",IF(E319&gt;80,"Yes","No"))</f>
        <v>Yes</v>
      </c>
      <c r="G319" s="8">
        <v>79.031624418000007</v>
      </c>
      <c r="H319" s="11" t="str">
        <f>IF($B319="N/A","N/A",IF(G319&gt;80,"Yes","No"))</f>
        <v>No</v>
      </c>
      <c r="I319" s="12">
        <v>0.52569999999999995</v>
      </c>
      <c r="J319" s="12">
        <v>-1.25</v>
      </c>
      <c r="K319" s="41" t="s">
        <v>741</v>
      </c>
      <c r="L319" s="9" t="str">
        <f t="shared" si="92"/>
        <v>Yes</v>
      </c>
    </row>
    <row r="320" spans="1:12" x14ac:dyDescent="0.25">
      <c r="A320" s="48" t="s">
        <v>332</v>
      </c>
      <c r="B320" s="33" t="s">
        <v>278</v>
      </c>
      <c r="C320" s="8">
        <v>4.27274604E-2</v>
      </c>
      <c r="D320" s="11" t="str">
        <f>IF($B320="N/A","N/A",IF(C320&gt;=5,"No",IF(C320&lt;0,"No","Yes")))</f>
        <v>Yes</v>
      </c>
      <c r="E320" s="8">
        <v>3.5343359800000002E-2</v>
      </c>
      <c r="F320" s="11" t="str">
        <f>IF($B320="N/A","N/A",IF(E320&gt;=5,"No",IF(E320&lt;0,"No","Yes")))</f>
        <v>Yes</v>
      </c>
      <c r="G320" s="8">
        <v>3.6115011299999999E-2</v>
      </c>
      <c r="H320" s="11" t="str">
        <f>IF($B320="N/A","N/A",IF(G320&gt;=5,"No",IF(G320&lt;0,"No","Yes")))</f>
        <v>Yes</v>
      </c>
      <c r="I320" s="12">
        <v>-17.3</v>
      </c>
      <c r="J320" s="12">
        <v>2.1829999999999998</v>
      </c>
      <c r="K320" s="41" t="s">
        <v>741</v>
      </c>
      <c r="L320" s="9" t="str">
        <f t="shared" si="92"/>
        <v>Yes</v>
      </c>
    </row>
    <row r="321" spans="1:12" x14ac:dyDescent="0.25">
      <c r="A321" s="48" t="s">
        <v>340</v>
      </c>
      <c r="B321" s="41" t="s">
        <v>278</v>
      </c>
      <c r="C321" s="8">
        <v>4.8624211985999999</v>
      </c>
      <c r="D321" s="11" t="str">
        <f>IF($B321="N/A","N/A",IF(C321&gt;=5,"No",IF(C321&lt;0,"No","Yes")))</f>
        <v>Yes</v>
      </c>
      <c r="E321" s="8">
        <v>5.1472131671000003</v>
      </c>
      <c r="F321" s="11" t="str">
        <f>IF($B321="N/A","N/A",IF(E321&gt;=5,"No",IF(E321&lt;0,"No","Yes")))</f>
        <v>No</v>
      </c>
      <c r="G321" s="8">
        <v>5.2030280234999999</v>
      </c>
      <c r="H321" s="11" t="str">
        <f>IF($B321="N/A","N/A",IF(G321&gt;=5,"No",IF(G321&lt;0,"No","Yes")))</f>
        <v>No</v>
      </c>
      <c r="I321" s="12">
        <v>5.8570000000000002</v>
      </c>
      <c r="J321" s="12">
        <v>1.0840000000000001</v>
      </c>
      <c r="K321" s="41" t="s">
        <v>741</v>
      </c>
      <c r="L321" s="9" t="str">
        <f t="shared" si="92"/>
        <v>Yes</v>
      </c>
    </row>
    <row r="322" spans="1:12" x14ac:dyDescent="0.25">
      <c r="A322" s="48" t="s">
        <v>333</v>
      </c>
      <c r="B322" s="41" t="s">
        <v>278</v>
      </c>
      <c r="C322" s="8">
        <v>1.3866509275000001</v>
      </c>
      <c r="D322" s="11" t="str">
        <f>IF($B322="N/A","N/A",IF(C322&gt;=5,"No",IF(C322&lt;0,"No","Yes")))</f>
        <v>Yes</v>
      </c>
      <c r="E322" s="8">
        <v>1.4490777535999999</v>
      </c>
      <c r="F322" s="11" t="str">
        <f>IF($B322="N/A","N/A",IF(E322&gt;=5,"No",IF(E322&lt;0,"No","Yes")))</f>
        <v>Yes</v>
      </c>
      <c r="G322" s="8">
        <v>1.5025606424</v>
      </c>
      <c r="H322" s="11" t="str">
        <f>IF($B322="N/A","N/A",IF(G322&gt;=5,"No",IF(G322&lt;0,"No","Yes")))</f>
        <v>Yes</v>
      </c>
      <c r="I322" s="12">
        <v>4.5019999999999998</v>
      </c>
      <c r="J322" s="12">
        <v>3.6909999999999998</v>
      </c>
      <c r="K322" s="41" t="s">
        <v>741</v>
      </c>
      <c r="L322" s="9" t="str">
        <f t="shared" si="92"/>
        <v>Yes</v>
      </c>
    </row>
    <row r="323" spans="1:12" x14ac:dyDescent="0.25">
      <c r="A323" s="48" t="s">
        <v>334</v>
      </c>
      <c r="B323" s="41" t="s">
        <v>292</v>
      </c>
      <c r="C323" s="8">
        <v>9.2752988205999998</v>
      </c>
      <c r="D323" s="11" t="str">
        <f>IF($B323="N/A","N/A",IF(C323&gt;0,"No",IF(C323&lt;0,"No","Yes")))</f>
        <v>No</v>
      </c>
      <c r="E323" s="8">
        <v>7.7071847488999996</v>
      </c>
      <c r="F323" s="11" t="str">
        <f>IF($B323="N/A","N/A",IF(E323&gt;0,"No",IF(E323&lt;0,"No","Yes")))</f>
        <v>No</v>
      </c>
      <c r="G323" s="8">
        <v>6.9312634439999998</v>
      </c>
      <c r="H323" s="11" t="str">
        <f>IF($B323="N/A","N/A",IF(G323&gt;0,"No",IF(G323&lt;0,"No","Yes")))</f>
        <v>No</v>
      </c>
      <c r="I323" s="12">
        <v>-16.899999999999999</v>
      </c>
      <c r="J323" s="12">
        <v>-10.1</v>
      </c>
      <c r="K323" s="41" t="s">
        <v>741</v>
      </c>
      <c r="L323" s="9" t="str">
        <f t="shared" si="92"/>
        <v>Yes</v>
      </c>
    </row>
    <row r="324" spans="1:12" x14ac:dyDescent="0.25">
      <c r="A324" s="48" t="s">
        <v>335</v>
      </c>
      <c r="B324" s="41" t="s">
        <v>278</v>
      </c>
      <c r="C324" s="8">
        <v>4.8200558353999998</v>
      </c>
      <c r="D324" s="11" t="str">
        <f>IF($B324="N/A","N/A",IF(C324&gt;=5,"No",IF(C324&lt;0,"No","Yes")))</f>
        <v>Yes</v>
      </c>
      <c r="E324" s="8">
        <v>5.6298204665</v>
      </c>
      <c r="F324" s="11" t="str">
        <f>IF($B324="N/A","N/A",IF(E324&gt;=5,"No",IF(E324&lt;0,"No","Yes")))</f>
        <v>No</v>
      </c>
      <c r="G324" s="8">
        <v>7.2954084608000001</v>
      </c>
      <c r="H324" s="11" t="str">
        <f>IF($B324="N/A","N/A",IF(G324&gt;=5,"No",IF(G324&lt;0,"No","Yes")))</f>
        <v>No</v>
      </c>
      <c r="I324" s="12">
        <v>16.8</v>
      </c>
      <c r="J324" s="12">
        <v>29.59</v>
      </c>
      <c r="K324" s="41" t="s">
        <v>741</v>
      </c>
      <c r="L324" s="9" t="str">
        <f t="shared" si="92"/>
        <v>No</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3.700089438</v>
      </c>
      <c r="D334" s="11" t="str">
        <f>IF($B334="N/A","N/A",IF(C334&gt;15,"No",IF(C334&lt;2,"No","Yes")))</f>
        <v>Yes</v>
      </c>
      <c r="E334" s="8">
        <v>3.7175114687000002</v>
      </c>
      <c r="F334" s="11" t="str">
        <f>IF($B334="N/A","N/A",IF(E334&gt;15,"No",IF(E334&lt;2,"No","Yes")))</f>
        <v>Yes</v>
      </c>
      <c r="G334" s="8">
        <v>3.7506760554</v>
      </c>
      <c r="H334" s="11" t="str">
        <f>IF($B334="N/A","N/A",IF(G334&gt;15,"No",IF(G334&lt;2,"No","Yes")))</f>
        <v>Yes</v>
      </c>
      <c r="I334" s="12">
        <v>0.47089999999999999</v>
      </c>
      <c r="J334" s="12">
        <v>0.8921</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8175</v>
      </c>
      <c r="D336" s="11" t="str">
        <f>IF($B336="N/A","N/A",IF(C336&gt;10,"No",IF(C336&lt;-10,"No","Yes")))</f>
        <v>N/A</v>
      </c>
      <c r="E336" s="34">
        <v>7871</v>
      </c>
      <c r="F336" s="11" t="str">
        <f>IF($B336="N/A","N/A",IF(E336&gt;10,"No",IF(E336&lt;-10,"No","Yes")))</f>
        <v>N/A</v>
      </c>
      <c r="G336" s="34">
        <v>7631</v>
      </c>
      <c r="H336" s="11" t="str">
        <f>IF($B336="N/A","N/A",IF(G336&gt;10,"No",IF(G336&lt;-10,"No","Yes")))</f>
        <v>N/A</v>
      </c>
      <c r="I336" s="12">
        <v>-3.72</v>
      </c>
      <c r="J336" s="12">
        <v>-3.05</v>
      </c>
      <c r="K336" s="41" t="s">
        <v>741</v>
      </c>
      <c r="L336" s="9" t="str">
        <f t="shared" si="92"/>
        <v>Yes</v>
      </c>
    </row>
    <row r="337" spans="1:12" x14ac:dyDescent="0.25">
      <c r="A337" s="48" t="s">
        <v>1687</v>
      </c>
      <c r="B337" s="33" t="s">
        <v>213</v>
      </c>
      <c r="C337" s="34">
        <v>18993</v>
      </c>
      <c r="D337" s="11" t="str">
        <f>IF($B337="N/A","N/A",IF(C337&gt;10,"No",IF(C337&lt;-10,"No","Yes")))</f>
        <v>N/A</v>
      </c>
      <c r="E337" s="34">
        <v>16217</v>
      </c>
      <c r="F337" s="11" t="str">
        <f>IF($B337="N/A","N/A",IF(E337&gt;10,"No",IF(E337&lt;-10,"No","Yes")))</f>
        <v>N/A</v>
      </c>
      <c r="G337" s="34">
        <v>290</v>
      </c>
      <c r="H337" s="11" t="str">
        <f>IF($B337="N/A","N/A",IF(G337&gt;10,"No",IF(G337&lt;-10,"No","Yes")))</f>
        <v>N/A</v>
      </c>
      <c r="I337" s="12">
        <v>-14.6</v>
      </c>
      <c r="J337" s="12">
        <v>-98.2</v>
      </c>
      <c r="K337" s="41" t="s">
        <v>741</v>
      </c>
      <c r="L337" s="9" t="str">
        <f t="shared" si="92"/>
        <v>No</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2363848069</v>
      </c>
      <c r="D6" s="11" t="str">
        <f t="shared" ref="D6:D12" si="0">IF($B6="N/A","N/A",IF(C6&gt;10,"No",IF(C6&lt;-10,"No","Yes")))</f>
        <v>N/A</v>
      </c>
      <c r="E6" s="14">
        <v>2220065827</v>
      </c>
      <c r="F6" s="11" t="str">
        <f t="shared" ref="F6:F12" si="1">IF($B6="N/A","N/A",IF(E6&gt;10,"No",IF(E6&lt;-10,"No","Yes")))</f>
        <v>N/A</v>
      </c>
      <c r="G6" s="14">
        <v>2214985203</v>
      </c>
      <c r="H6" s="11" t="str">
        <f t="shared" ref="H6:H12" si="2">IF($B6="N/A","N/A",IF(G6&gt;10,"No",IF(G6&lt;-10,"No","Yes")))</f>
        <v>N/A</v>
      </c>
      <c r="I6" s="12">
        <v>-6.08</v>
      </c>
      <c r="J6" s="12">
        <v>-0.22900000000000001</v>
      </c>
      <c r="K6" s="41" t="s">
        <v>739</v>
      </c>
      <c r="L6" s="9" t="str">
        <f t="shared" ref="L6:L13" si="3">IF(J6="Div by 0", "N/A", IF(K6="N/A","N/A", IF(J6&gt;VALUE(MID(K6,1,2)), "No", IF(J6&lt;-1*VALUE(MID(K6,1,2)), "No", "Yes"))))</f>
        <v>Yes</v>
      </c>
    </row>
    <row r="7" spans="1:12" x14ac:dyDescent="0.25">
      <c r="A7" s="4" t="s">
        <v>1132</v>
      </c>
      <c r="B7" s="41" t="s">
        <v>213</v>
      </c>
      <c r="C7" s="14">
        <v>3672.2308822999998</v>
      </c>
      <c r="D7" s="11" t="str">
        <f t="shared" si="0"/>
        <v>N/A</v>
      </c>
      <c r="E7" s="14">
        <v>3409.1658188000001</v>
      </c>
      <c r="F7" s="11" t="str">
        <f t="shared" si="1"/>
        <v>N/A</v>
      </c>
      <c r="G7" s="14">
        <v>3351.1688365</v>
      </c>
      <c r="H7" s="11" t="str">
        <f t="shared" si="2"/>
        <v>N/A</v>
      </c>
      <c r="I7" s="12">
        <v>-7.16</v>
      </c>
      <c r="J7" s="12">
        <v>-1.7</v>
      </c>
      <c r="K7" s="41" t="s">
        <v>739</v>
      </c>
      <c r="L7" s="9" t="str">
        <f t="shared" si="3"/>
        <v>Yes</v>
      </c>
    </row>
    <row r="8" spans="1:12" x14ac:dyDescent="0.25">
      <c r="A8" s="4" t="s">
        <v>724</v>
      </c>
      <c r="B8" s="41" t="s">
        <v>213</v>
      </c>
      <c r="C8" s="14">
        <v>848</v>
      </c>
      <c r="D8" s="11" t="str">
        <f t="shared" si="0"/>
        <v>N/A</v>
      </c>
      <c r="E8" s="14">
        <v>754</v>
      </c>
      <c r="F8" s="11" t="str">
        <f t="shared" si="1"/>
        <v>N/A</v>
      </c>
      <c r="G8" s="14">
        <v>632</v>
      </c>
      <c r="H8" s="11" t="str">
        <f t="shared" si="2"/>
        <v>N/A</v>
      </c>
      <c r="I8" s="12">
        <v>-11.1</v>
      </c>
      <c r="J8" s="12">
        <v>-16.2</v>
      </c>
      <c r="K8" s="41" t="s">
        <v>739</v>
      </c>
      <c r="L8" s="9" t="str">
        <f t="shared" si="3"/>
        <v>Yes</v>
      </c>
    </row>
    <row r="9" spans="1:12" x14ac:dyDescent="0.25">
      <c r="A9" s="4" t="s">
        <v>725</v>
      </c>
      <c r="B9" s="41" t="s">
        <v>213</v>
      </c>
      <c r="C9" s="14">
        <v>2474</v>
      </c>
      <c r="D9" s="11" t="str">
        <f t="shared" si="0"/>
        <v>N/A</v>
      </c>
      <c r="E9" s="14">
        <v>2288</v>
      </c>
      <c r="F9" s="11" t="str">
        <f t="shared" si="1"/>
        <v>N/A</v>
      </c>
      <c r="G9" s="14">
        <v>2238</v>
      </c>
      <c r="H9" s="11" t="str">
        <f t="shared" si="2"/>
        <v>N/A</v>
      </c>
      <c r="I9" s="12">
        <v>-7.52</v>
      </c>
      <c r="J9" s="12">
        <v>-2.19</v>
      </c>
      <c r="K9" s="41" t="s">
        <v>739</v>
      </c>
      <c r="L9" s="9" t="str">
        <f t="shared" si="3"/>
        <v>Yes</v>
      </c>
    </row>
    <row r="10" spans="1:12" x14ac:dyDescent="0.25">
      <c r="A10" s="4" t="s">
        <v>726</v>
      </c>
      <c r="B10" s="41" t="s">
        <v>213</v>
      </c>
      <c r="C10" s="14">
        <v>3484</v>
      </c>
      <c r="D10" s="11" t="str">
        <f t="shared" si="0"/>
        <v>N/A</v>
      </c>
      <c r="E10" s="14">
        <v>3080</v>
      </c>
      <c r="F10" s="11" t="str">
        <f t="shared" si="1"/>
        <v>N/A</v>
      </c>
      <c r="G10" s="14">
        <v>2933</v>
      </c>
      <c r="H10" s="11" t="str">
        <f t="shared" si="2"/>
        <v>N/A</v>
      </c>
      <c r="I10" s="12">
        <v>-11.6</v>
      </c>
      <c r="J10" s="12">
        <v>-4.7699999999999996</v>
      </c>
      <c r="K10" s="41" t="s">
        <v>739</v>
      </c>
      <c r="L10" s="9" t="str">
        <f t="shared" si="3"/>
        <v>Yes</v>
      </c>
    </row>
    <row r="11" spans="1:12" x14ac:dyDescent="0.25">
      <c r="A11" s="4" t="s">
        <v>727</v>
      </c>
      <c r="B11" s="41" t="s">
        <v>213</v>
      </c>
      <c r="C11" s="14">
        <v>10990</v>
      </c>
      <c r="D11" s="11" t="str">
        <f t="shared" si="0"/>
        <v>N/A</v>
      </c>
      <c r="E11" s="14">
        <v>10707</v>
      </c>
      <c r="F11" s="11" t="str">
        <f t="shared" si="1"/>
        <v>N/A</v>
      </c>
      <c r="G11" s="14">
        <v>9804</v>
      </c>
      <c r="H11" s="11" t="str">
        <f t="shared" si="2"/>
        <v>N/A</v>
      </c>
      <c r="I11" s="12">
        <v>-2.58</v>
      </c>
      <c r="J11" s="12">
        <v>-8.43</v>
      </c>
      <c r="K11" s="41" t="s">
        <v>739</v>
      </c>
      <c r="L11" s="9" t="str">
        <f t="shared" si="3"/>
        <v>Yes</v>
      </c>
    </row>
    <row r="12" spans="1:12" x14ac:dyDescent="0.25">
      <c r="A12" s="4" t="s">
        <v>728</v>
      </c>
      <c r="B12" s="41" t="s">
        <v>213</v>
      </c>
      <c r="C12" s="14">
        <v>22885</v>
      </c>
      <c r="D12" s="11" t="str">
        <f t="shared" si="0"/>
        <v>N/A</v>
      </c>
      <c r="E12" s="14">
        <v>22866</v>
      </c>
      <c r="F12" s="11" t="str">
        <f t="shared" si="1"/>
        <v>N/A</v>
      </c>
      <c r="G12" s="14">
        <v>23084</v>
      </c>
      <c r="H12" s="11" t="str">
        <f t="shared" si="2"/>
        <v>N/A</v>
      </c>
      <c r="I12" s="12">
        <v>-8.3000000000000004E-2</v>
      </c>
      <c r="J12" s="12">
        <v>0.95340000000000003</v>
      </c>
      <c r="K12" s="41" t="s">
        <v>739</v>
      </c>
      <c r="L12" s="9" t="str">
        <f t="shared" si="3"/>
        <v>Yes</v>
      </c>
    </row>
    <row r="13" spans="1:12" x14ac:dyDescent="0.25">
      <c r="A13" s="4" t="s">
        <v>74</v>
      </c>
      <c r="B13" s="41" t="s">
        <v>213</v>
      </c>
      <c r="C13" s="14">
        <v>1714301</v>
      </c>
      <c r="D13" s="11" t="str">
        <f>IF($B13="N/A","N/A",IF(C13&gt;10,"No",IF(C13&lt;-10,"No","Yes")))</f>
        <v>N/A</v>
      </c>
      <c r="E13" s="14">
        <v>880856</v>
      </c>
      <c r="F13" s="11" t="str">
        <f>IF($B13="N/A","N/A",IF(E13&gt;10,"No",IF(E13&lt;-10,"No","Yes")))</f>
        <v>N/A</v>
      </c>
      <c r="G13" s="14">
        <v>1387188</v>
      </c>
      <c r="H13" s="11" t="str">
        <f>IF($B13="N/A","N/A",IF(G13&gt;10,"No",IF(G13&lt;-10,"No","Yes")))</f>
        <v>N/A</v>
      </c>
      <c r="I13" s="12">
        <v>-48.6</v>
      </c>
      <c r="J13" s="12">
        <v>57.48</v>
      </c>
      <c r="K13" s="41" t="s">
        <v>739</v>
      </c>
      <c r="L13" s="9" t="str">
        <f t="shared" si="3"/>
        <v>No</v>
      </c>
    </row>
    <row r="14" spans="1:12" x14ac:dyDescent="0.25">
      <c r="A14" s="51" t="s">
        <v>157</v>
      </c>
      <c r="B14" s="33" t="s">
        <v>213</v>
      </c>
      <c r="C14" s="8">
        <v>13.774702544</v>
      </c>
      <c r="D14" s="11" t="str">
        <f t="shared" ref="D14:D18" si="4">IF($B14="N/A","N/A",IF(C14&gt;10,"No",IF(C14&lt;-10,"No","Yes")))</f>
        <v>N/A</v>
      </c>
      <c r="E14" s="8">
        <v>14.868129084</v>
      </c>
      <c r="F14" s="11" t="str">
        <f t="shared" ref="F14:F18" si="5">IF($B14="N/A","N/A",IF(E14&gt;10,"No",IF(E14&lt;-10,"No","Yes")))</f>
        <v>N/A</v>
      </c>
      <c r="G14" s="8">
        <v>16.030948970000001</v>
      </c>
      <c r="H14" s="11" t="str">
        <f t="shared" ref="H14:H18" si="6">IF($B14="N/A","N/A",IF(G14&gt;10,"No",IF(G14&lt;-10,"No","Yes")))</f>
        <v>N/A</v>
      </c>
      <c r="I14" s="12">
        <v>7.9379999999999997</v>
      </c>
      <c r="J14" s="12">
        <v>7.8209999999999997</v>
      </c>
      <c r="K14" s="41" t="s">
        <v>739</v>
      </c>
      <c r="L14" s="9" t="str">
        <f t="shared" ref="L14:L18" si="7">IF(J14="Div by 0", "N/A", IF(K14="N/A","N/A", IF(J14&gt;VALUE(MID(K14,1,2)), "No", IF(J14&lt;-1*VALUE(MID(K14,1,2)), "No", "Yes"))))</f>
        <v>Yes</v>
      </c>
    </row>
    <row r="15" spans="1:12" x14ac:dyDescent="0.25">
      <c r="A15" s="4" t="s">
        <v>419</v>
      </c>
      <c r="B15" s="33" t="s">
        <v>213</v>
      </c>
      <c r="C15" s="8">
        <v>66.986358491999994</v>
      </c>
      <c r="D15" s="11" t="str">
        <f t="shared" si="4"/>
        <v>N/A</v>
      </c>
      <c r="E15" s="8">
        <v>66.490289735000005</v>
      </c>
      <c r="F15" s="11" t="str">
        <f t="shared" si="5"/>
        <v>N/A</v>
      </c>
      <c r="G15" s="8">
        <v>67.091325104000006</v>
      </c>
      <c r="H15" s="11" t="str">
        <f t="shared" si="6"/>
        <v>N/A</v>
      </c>
      <c r="I15" s="12">
        <v>-0.74099999999999999</v>
      </c>
      <c r="J15" s="12">
        <v>0.90390000000000004</v>
      </c>
      <c r="K15" s="41" t="s">
        <v>739</v>
      </c>
      <c r="L15" s="9" t="str">
        <f t="shared" si="7"/>
        <v>Yes</v>
      </c>
    </row>
    <row r="16" spans="1:12" x14ac:dyDescent="0.25">
      <c r="A16" s="4" t="s">
        <v>420</v>
      </c>
      <c r="B16" s="33" t="s">
        <v>213</v>
      </c>
      <c r="C16" s="8">
        <v>39.084256529999998</v>
      </c>
      <c r="D16" s="11" t="str">
        <f t="shared" si="4"/>
        <v>N/A</v>
      </c>
      <c r="E16" s="8">
        <v>40.424825755000001</v>
      </c>
      <c r="F16" s="11" t="str">
        <f t="shared" si="5"/>
        <v>N/A</v>
      </c>
      <c r="G16" s="8">
        <v>40.753363229000001</v>
      </c>
      <c r="H16" s="11" t="str">
        <f t="shared" si="6"/>
        <v>N/A</v>
      </c>
      <c r="I16" s="12">
        <v>3.43</v>
      </c>
      <c r="J16" s="12">
        <v>0.81269999999999998</v>
      </c>
      <c r="K16" s="41" t="s">
        <v>739</v>
      </c>
      <c r="L16" s="9" t="str">
        <f t="shared" si="7"/>
        <v>Yes</v>
      </c>
    </row>
    <row r="17" spans="1:12" x14ac:dyDescent="0.25">
      <c r="A17" s="4" t="s">
        <v>421</v>
      </c>
      <c r="B17" s="33" t="s">
        <v>213</v>
      </c>
      <c r="C17" s="8">
        <v>2.8968665583000002</v>
      </c>
      <c r="D17" s="11" t="str">
        <f t="shared" si="4"/>
        <v>N/A</v>
      </c>
      <c r="E17" s="8">
        <v>2.5084341913000001</v>
      </c>
      <c r="F17" s="11" t="str">
        <f t="shared" si="5"/>
        <v>N/A</v>
      </c>
      <c r="G17" s="8">
        <v>2.3629741982999999</v>
      </c>
      <c r="H17" s="11" t="str">
        <f t="shared" si="6"/>
        <v>N/A</v>
      </c>
      <c r="I17" s="12">
        <v>-13.4</v>
      </c>
      <c r="J17" s="12">
        <v>-5.8</v>
      </c>
      <c r="K17" s="41" t="s">
        <v>739</v>
      </c>
      <c r="L17" s="9" t="str">
        <f t="shared" si="7"/>
        <v>Yes</v>
      </c>
    </row>
    <row r="18" spans="1:12" x14ac:dyDescent="0.25">
      <c r="A18" s="4" t="s">
        <v>422</v>
      </c>
      <c r="B18" s="33" t="s">
        <v>213</v>
      </c>
      <c r="C18" s="8">
        <v>14.614218575000001</v>
      </c>
      <c r="D18" s="11" t="str">
        <f t="shared" si="4"/>
        <v>N/A</v>
      </c>
      <c r="E18" s="8">
        <v>18.494138334999999</v>
      </c>
      <c r="F18" s="11" t="str">
        <f t="shared" si="5"/>
        <v>N/A</v>
      </c>
      <c r="G18" s="8">
        <v>22.132854215999998</v>
      </c>
      <c r="H18" s="11" t="str">
        <f t="shared" si="6"/>
        <v>N/A</v>
      </c>
      <c r="I18" s="12">
        <v>26.55</v>
      </c>
      <c r="J18" s="12">
        <v>19.670000000000002</v>
      </c>
      <c r="K18" s="41" t="s">
        <v>739</v>
      </c>
      <c r="L18" s="9" t="str">
        <f t="shared" si="7"/>
        <v>Yes</v>
      </c>
    </row>
    <row r="19" spans="1:12" x14ac:dyDescent="0.25">
      <c r="A19" s="4" t="s">
        <v>75</v>
      </c>
      <c r="B19" s="41" t="s">
        <v>213</v>
      </c>
      <c r="C19" s="34">
        <v>11</v>
      </c>
      <c r="D19" s="11" t="str">
        <f t="shared" ref="D19:D50" si="8">IF($B19="N/A","N/A",IF(C19&gt;10,"No",IF(C19&lt;-10,"No","Yes")))</f>
        <v>N/A</v>
      </c>
      <c r="E19" s="34">
        <v>0</v>
      </c>
      <c r="F19" s="11" t="str">
        <f t="shared" ref="F19:F50" si="9">IF($B19="N/A","N/A",IF(E19&gt;10,"No",IF(E19&lt;-10,"No","Yes")))</f>
        <v>N/A</v>
      </c>
      <c r="G19" s="34">
        <v>11</v>
      </c>
      <c r="H19" s="11" t="str">
        <f t="shared" ref="H19:H50" si="10">IF($B19="N/A","N/A",IF(G19&gt;10,"No",IF(G19&lt;-10,"No","Yes")))</f>
        <v>N/A</v>
      </c>
      <c r="I19" s="12">
        <v>-100</v>
      </c>
      <c r="J19" s="12" t="s">
        <v>1746</v>
      </c>
      <c r="K19" s="41" t="s">
        <v>213</v>
      </c>
      <c r="L19" s="9" t="str">
        <f t="shared" ref="L19:L25" si="11">IF(J19="Div by 0", "N/A", IF(K19="N/A","N/A", IF(J19&gt;VALUE(MID(K19,1,2)), "No", IF(J19&lt;-1*VALUE(MID(K19,1,2)), "No", "Yes"))))</f>
        <v>N/A</v>
      </c>
    </row>
    <row r="20" spans="1:12" x14ac:dyDescent="0.25">
      <c r="A20" s="4" t="s">
        <v>76</v>
      </c>
      <c r="B20" s="41" t="s">
        <v>213</v>
      </c>
      <c r="C20" s="34">
        <v>15</v>
      </c>
      <c r="D20" s="11" t="str">
        <f t="shared" si="8"/>
        <v>N/A</v>
      </c>
      <c r="E20" s="34">
        <v>11</v>
      </c>
      <c r="F20" s="11" t="str">
        <f t="shared" si="9"/>
        <v>N/A</v>
      </c>
      <c r="G20" s="34">
        <v>11</v>
      </c>
      <c r="H20" s="11" t="str">
        <f t="shared" si="10"/>
        <v>N/A</v>
      </c>
      <c r="I20" s="12">
        <v>-40</v>
      </c>
      <c r="J20" s="12">
        <v>11.11</v>
      </c>
      <c r="K20" s="41" t="s">
        <v>213</v>
      </c>
      <c r="L20" s="9" t="str">
        <f t="shared" si="11"/>
        <v>N/A</v>
      </c>
    </row>
    <row r="21" spans="1:12" x14ac:dyDescent="0.25">
      <c r="A21" s="51" t="s">
        <v>1132</v>
      </c>
      <c r="B21" s="41" t="s">
        <v>213</v>
      </c>
      <c r="C21" s="14">
        <v>3672.2308822999998</v>
      </c>
      <c r="D21" s="11" t="str">
        <f t="shared" si="8"/>
        <v>N/A</v>
      </c>
      <c r="E21" s="14">
        <v>3409.1658188000001</v>
      </c>
      <c r="F21" s="11" t="str">
        <f t="shared" si="9"/>
        <v>N/A</v>
      </c>
      <c r="G21" s="14">
        <v>3351.1688365</v>
      </c>
      <c r="H21" s="11" t="str">
        <f t="shared" si="10"/>
        <v>N/A</v>
      </c>
      <c r="I21" s="12">
        <v>-7.16</v>
      </c>
      <c r="J21" s="12">
        <v>-1.7</v>
      </c>
      <c r="K21" s="41" t="s">
        <v>739</v>
      </c>
      <c r="L21" s="9" t="str">
        <f t="shared" si="11"/>
        <v>Yes</v>
      </c>
    </row>
    <row r="22" spans="1:12" x14ac:dyDescent="0.25">
      <c r="A22" s="4" t="s">
        <v>1727</v>
      </c>
      <c r="B22" s="41" t="s">
        <v>213</v>
      </c>
      <c r="C22" s="14">
        <v>835.64323583999999</v>
      </c>
      <c r="D22" s="11" t="str">
        <f t="shared" si="8"/>
        <v>N/A</v>
      </c>
      <c r="E22" s="14">
        <v>804.21917456000006</v>
      </c>
      <c r="F22" s="11" t="str">
        <f t="shared" si="9"/>
        <v>N/A</v>
      </c>
      <c r="G22" s="14">
        <v>818.26685686999997</v>
      </c>
      <c r="H22" s="11" t="str">
        <f t="shared" si="10"/>
        <v>N/A</v>
      </c>
      <c r="I22" s="12">
        <v>-3.76</v>
      </c>
      <c r="J22" s="12">
        <v>1.7470000000000001</v>
      </c>
      <c r="K22" s="41" t="s">
        <v>739</v>
      </c>
      <c r="L22" s="9" t="str">
        <f t="shared" si="11"/>
        <v>Yes</v>
      </c>
    </row>
    <row r="23" spans="1:12" x14ac:dyDescent="0.25">
      <c r="A23" s="4" t="s">
        <v>1133</v>
      </c>
      <c r="B23" s="41" t="s">
        <v>213</v>
      </c>
      <c r="C23" s="14">
        <v>9629.6320510000005</v>
      </c>
      <c r="D23" s="11" t="str">
        <f t="shared" si="8"/>
        <v>N/A</v>
      </c>
      <c r="E23" s="14">
        <v>9148.5197109000001</v>
      </c>
      <c r="F23" s="11" t="str">
        <f t="shared" si="9"/>
        <v>N/A</v>
      </c>
      <c r="G23" s="14">
        <v>9333.0305291000004</v>
      </c>
      <c r="H23" s="11" t="str">
        <f t="shared" si="10"/>
        <v>N/A</v>
      </c>
      <c r="I23" s="12">
        <v>-5</v>
      </c>
      <c r="J23" s="12">
        <v>2.0169999999999999</v>
      </c>
      <c r="K23" s="41" t="s">
        <v>739</v>
      </c>
      <c r="L23" s="9" t="str">
        <f t="shared" si="11"/>
        <v>Yes</v>
      </c>
    </row>
    <row r="24" spans="1:12" x14ac:dyDescent="0.25">
      <c r="A24" s="4" t="s">
        <v>1134</v>
      </c>
      <c r="B24" s="41" t="s">
        <v>213</v>
      </c>
      <c r="C24" s="14">
        <v>2521.2306094</v>
      </c>
      <c r="D24" s="11" t="str">
        <f t="shared" si="8"/>
        <v>N/A</v>
      </c>
      <c r="E24" s="14">
        <v>2377.3845139999999</v>
      </c>
      <c r="F24" s="11" t="str">
        <f t="shared" si="9"/>
        <v>N/A</v>
      </c>
      <c r="G24" s="14">
        <v>2359.1013017999999</v>
      </c>
      <c r="H24" s="11" t="str">
        <f t="shared" si="10"/>
        <v>N/A</v>
      </c>
      <c r="I24" s="12">
        <v>-5.71</v>
      </c>
      <c r="J24" s="12">
        <v>-0.76900000000000002</v>
      </c>
      <c r="K24" s="41" t="s">
        <v>739</v>
      </c>
      <c r="L24" s="9" t="str">
        <f t="shared" si="11"/>
        <v>Yes</v>
      </c>
    </row>
    <row r="25" spans="1:12" x14ac:dyDescent="0.25">
      <c r="A25" s="4" t="s">
        <v>1135</v>
      </c>
      <c r="B25" s="41" t="s">
        <v>213</v>
      </c>
      <c r="C25" s="14">
        <v>3914.0859178000001</v>
      </c>
      <c r="D25" s="11" t="str">
        <f t="shared" si="8"/>
        <v>N/A</v>
      </c>
      <c r="E25" s="14">
        <v>3409.4191265999998</v>
      </c>
      <c r="F25" s="11" t="str">
        <f t="shared" si="9"/>
        <v>N/A</v>
      </c>
      <c r="G25" s="14">
        <v>3070.3225699999998</v>
      </c>
      <c r="H25" s="11" t="str">
        <f t="shared" si="10"/>
        <v>N/A</v>
      </c>
      <c r="I25" s="12">
        <v>-12.9</v>
      </c>
      <c r="J25" s="12">
        <v>-9.9499999999999993</v>
      </c>
      <c r="K25" s="41" t="s">
        <v>739</v>
      </c>
      <c r="L25" s="9" t="str">
        <f t="shared" si="11"/>
        <v>Yes</v>
      </c>
    </row>
    <row r="26" spans="1:12" x14ac:dyDescent="0.25">
      <c r="A26" s="2" t="s">
        <v>1136</v>
      </c>
      <c r="B26" s="41" t="s">
        <v>213</v>
      </c>
      <c r="C26" s="14">
        <v>3577.6734830999999</v>
      </c>
      <c r="D26" s="11" t="str">
        <f t="shared" si="8"/>
        <v>N/A</v>
      </c>
      <c r="E26" s="14">
        <v>3277.2493122999999</v>
      </c>
      <c r="F26" s="11" t="str">
        <f t="shared" si="9"/>
        <v>N/A</v>
      </c>
      <c r="G26" s="14">
        <v>3187.3031394999998</v>
      </c>
      <c r="H26" s="11" t="str">
        <f t="shared" si="10"/>
        <v>N/A</v>
      </c>
      <c r="I26" s="12">
        <v>-8.4</v>
      </c>
      <c r="J26" s="12">
        <v>-2.74</v>
      </c>
      <c r="K26" s="41" t="s">
        <v>739</v>
      </c>
      <c r="L26" s="9" t="str">
        <f>IF(J26="Div by 0", "N/A", IF(OR(J26="N/A",K26="N/A"),"N/A", IF(J26&gt;VALUE(MID(K26,1,2)), "No", IF(J26&lt;-1*VALUE(MID(K26,1,2)), "No", "Yes"))))</f>
        <v>Yes</v>
      </c>
    </row>
    <row r="27" spans="1:12" x14ac:dyDescent="0.25">
      <c r="A27" s="2" t="s">
        <v>1137</v>
      </c>
      <c r="B27" s="41" t="s">
        <v>213</v>
      </c>
      <c r="C27" s="14">
        <v>3801.1179471999999</v>
      </c>
      <c r="D27" s="11" t="str">
        <f t="shared" si="8"/>
        <v>N/A</v>
      </c>
      <c r="E27" s="14">
        <v>3590.9485549000001</v>
      </c>
      <c r="F27" s="11" t="str">
        <f t="shared" si="9"/>
        <v>N/A</v>
      </c>
      <c r="G27" s="14">
        <v>3575.4962277999998</v>
      </c>
      <c r="H27" s="11" t="str">
        <f t="shared" si="10"/>
        <v>N/A</v>
      </c>
      <c r="I27" s="12">
        <v>-5.53</v>
      </c>
      <c r="J27" s="12">
        <v>-0.43</v>
      </c>
      <c r="K27" s="41" t="s">
        <v>739</v>
      </c>
      <c r="L27" s="9" t="str">
        <f>IF(J27="Div by 0", "N/A", IF(OR(J27="N/A",K27="N/A"),"N/A", IF(J27&gt;VALUE(MID(K27,1,2)), "No", IF(J27&lt;-1*VALUE(MID(K27,1,2)), "No", "Yes"))))</f>
        <v>Yes</v>
      </c>
    </row>
    <row r="28" spans="1:12" x14ac:dyDescent="0.25">
      <c r="A28" s="51" t="s">
        <v>1138</v>
      </c>
      <c r="B28" s="41" t="s">
        <v>213</v>
      </c>
      <c r="C28" s="14">
        <v>3599.7701904</v>
      </c>
      <c r="D28" s="11" t="str">
        <f t="shared" si="8"/>
        <v>N/A</v>
      </c>
      <c r="E28" s="14">
        <v>3321.5365459999998</v>
      </c>
      <c r="F28" s="11" t="str">
        <f t="shared" si="9"/>
        <v>N/A</v>
      </c>
      <c r="G28" s="14">
        <v>3315.0692340000001</v>
      </c>
      <c r="H28" s="11" t="str">
        <f t="shared" si="10"/>
        <v>N/A</v>
      </c>
      <c r="I28" s="12">
        <v>-7.73</v>
      </c>
      <c r="J28" s="12">
        <v>-0.19500000000000001</v>
      </c>
      <c r="K28" s="41" t="s">
        <v>739</v>
      </c>
      <c r="L28" s="9" t="str">
        <f>IF(J28="Div by 0", "N/A", IF(K28="N/A","N/A", IF(J28&gt;VALUE(MID(K28,1,2)), "No", IF(J28&lt;-1*VALUE(MID(K28,1,2)), "No", "Yes"))))</f>
        <v>Yes</v>
      </c>
    </row>
    <row r="29" spans="1:12" x14ac:dyDescent="0.25">
      <c r="A29" s="2" t="s">
        <v>1139</v>
      </c>
      <c r="B29" s="41" t="s">
        <v>213</v>
      </c>
      <c r="C29" s="14">
        <v>807.63180297999997</v>
      </c>
      <c r="D29" s="11" t="str">
        <f t="shared" si="8"/>
        <v>N/A</v>
      </c>
      <c r="E29" s="14">
        <v>775.46561463</v>
      </c>
      <c r="F29" s="11" t="str">
        <f t="shared" si="9"/>
        <v>N/A</v>
      </c>
      <c r="G29" s="14">
        <v>792.35536810999997</v>
      </c>
      <c r="H29" s="11" t="str">
        <f t="shared" si="10"/>
        <v>N/A</v>
      </c>
      <c r="I29" s="12">
        <v>-3.98</v>
      </c>
      <c r="J29" s="12">
        <v>2.1779999999999999</v>
      </c>
      <c r="K29" s="41" t="s">
        <v>739</v>
      </c>
      <c r="L29" s="9" t="str">
        <f>IF(J29="Div by 0", "N/A", IF(K29="N/A","N/A", IF(J29&gt;VALUE(MID(K29,1,2)), "No", IF(J29&lt;-1*VALUE(MID(K29,1,2)), "No", "Yes"))))</f>
        <v>Yes</v>
      </c>
    </row>
    <row r="30" spans="1:12" x14ac:dyDescent="0.25">
      <c r="A30" s="2" t="s">
        <v>1140</v>
      </c>
      <c r="B30" s="41" t="s">
        <v>213</v>
      </c>
      <c r="C30" s="14">
        <v>6088.6612728</v>
      </c>
      <c r="D30" s="11" t="str">
        <f t="shared" si="8"/>
        <v>N/A</v>
      </c>
      <c r="E30" s="14">
        <v>5551.7698278999997</v>
      </c>
      <c r="F30" s="11" t="str">
        <f t="shared" si="9"/>
        <v>N/A</v>
      </c>
      <c r="G30" s="14">
        <v>5513.5375504000003</v>
      </c>
      <c r="H30" s="11" t="str">
        <f t="shared" si="10"/>
        <v>N/A</v>
      </c>
      <c r="I30" s="12">
        <v>-8.82</v>
      </c>
      <c r="J30" s="12">
        <v>-0.68899999999999995</v>
      </c>
      <c r="K30" s="41" t="s">
        <v>739</v>
      </c>
      <c r="L30" s="9" t="str">
        <f>IF(J30="Div by 0", "N/A", IF(K30="N/A","N/A", IF(J30&gt;VALUE(MID(K30,1,2)), "No", IF(J30&lt;-1*VALUE(MID(K30,1,2)), "No", "Yes"))))</f>
        <v>Yes</v>
      </c>
    </row>
    <row r="31" spans="1:12" x14ac:dyDescent="0.25">
      <c r="A31" s="2" t="s">
        <v>1141</v>
      </c>
      <c r="B31" s="41" t="s">
        <v>213</v>
      </c>
      <c r="C31" s="14">
        <v>2936.2767389999999</v>
      </c>
      <c r="D31" s="11" t="str">
        <f t="shared" si="8"/>
        <v>N/A</v>
      </c>
      <c r="E31" s="14">
        <v>2724.4349818999999</v>
      </c>
      <c r="F31" s="11" t="str">
        <f t="shared" si="9"/>
        <v>N/A</v>
      </c>
      <c r="G31" s="14">
        <v>2735.6612957000002</v>
      </c>
      <c r="H31" s="11" t="str">
        <f t="shared" si="10"/>
        <v>N/A</v>
      </c>
      <c r="I31" s="12">
        <v>-7.21</v>
      </c>
      <c r="J31" s="12">
        <v>0.41210000000000002</v>
      </c>
      <c r="K31" s="41" t="s">
        <v>739</v>
      </c>
      <c r="L31" s="9" t="str">
        <f>IF(J31="Div by 0", "N/A", IF(OR(J31="N/A",K31="N/A"),"N/A", IF(J31&gt;VALUE(MID(K31,1,2)), "No", IF(J31&lt;-1*VALUE(MID(K31,1,2)), "No", "Yes"))))</f>
        <v>Yes</v>
      </c>
    </row>
    <row r="32" spans="1:12" x14ac:dyDescent="0.25">
      <c r="A32" s="2" t="s">
        <v>1142</v>
      </c>
      <c r="B32" s="41" t="s">
        <v>213</v>
      </c>
      <c r="C32" s="14">
        <v>4557.7207870000002</v>
      </c>
      <c r="D32" s="11" t="str">
        <f t="shared" si="8"/>
        <v>N/A</v>
      </c>
      <c r="E32" s="14">
        <v>4172.3604332000004</v>
      </c>
      <c r="F32" s="11" t="str">
        <f t="shared" si="9"/>
        <v>N/A</v>
      </c>
      <c r="G32" s="14">
        <v>4129.4262815000002</v>
      </c>
      <c r="H32" s="11" t="str">
        <f t="shared" si="10"/>
        <v>N/A</v>
      </c>
      <c r="I32" s="12">
        <v>-8.4600000000000009</v>
      </c>
      <c r="J32" s="12">
        <v>-1.03</v>
      </c>
      <c r="K32" s="41" t="s">
        <v>739</v>
      </c>
      <c r="L32" s="9" t="str">
        <f>IF(J32="Div by 0", "N/A", IF(OR(J32="N/A",K32="N/A"),"N/A", IF(J32&gt;VALUE(MID(K32,1,2)), "No", IF(J32&lt;-1*VALUE(MID(K32,1,2)), "No", "Yes"))))</f>
        <v>Yes</v>
      </c>
    </row>
    <row r="33" spans="1:12" x14ac:dyDescent="0.25">
      <c r="A33" s="2" t="s">
        <v>1730</v>
      </c>
      <c r="B33" s="41" t="s">
        <v>213</v>
      </c>
      <c r="C33" s="14">
        <v>6029.2696681999996</v>
      </c>
      <c r="D33" s="11" t="str">
        <f t="shared" si="8"/>
        <v>N/A</v>
      </c>
      <c r="E33" s="14">
        <v>4434.8004666999996</v>
      </c>
      <c r="F33" s="11" t="str">
        <f t="shared" si="9"/>
        <v>N/A</v>
      </c>
      <c r="G33" s="14">
        <v>4442.0760295999999</v>
      </c>
      <c r="H33" s="11" t="str">
        <f t="shared" si="10"/>
        <v>N/A</v>
      </c>
      <c r="I33" s="12">
        <v>-26.4</v>
      </c>
      <c r="J33" s="12">
        <v>0.1641</v>
      </c>
      <c r="K33" s="41" t="s">
        <v>739</v>
      </c>
      <c r="L33" s="9" t="str">
        <f t="shared" ref="L33:L45" si="12">IF(J33="Div by 0", "N/A", IF(K33="N/A","N/A", IF(J33&gt;VALUE(MID(K33,1,2)), "No", IF(J33&lt;-1*VALUE(MID(K33,1,2)), "No", "Yes"))))</f>
        <v>Yes</v>
      </c>
    </row>
    <row r="34" spans="1:12" x14ac:dyDescent="0.25">
      <c r="A34" s="2" t="s">
        <v>1731</v>
      </c>
      <c r="B34" s="41" t="s">
        <v>213</v>
      </c>
      <c r="C34" s="14">
        <v>775.33176248999996</v>
      </c>
      <c r="D34" s="11" t="str">
        <f t="shared" si="8"/>
        <v>N/A</v>
      </c>
      <c r="E34" s="14">
        <v>724.85085007999999</v>
      </c>
      <c r="F34" s="11" t="str">
        <f t="shared" si="9"/>
        <v>N/A</v>
      </c>
      <c r="G34" s="14">
        <v>697.79870189999997</v>
      </c>
      <c r="H34" s="11" t="str">
        <f t="shared" si="10"/>
        <v>N/A</v>
      </c>
      <c r="I34" s="12">
        <v>-6.51</v>
      </c>
      <c r="J34" s="12">
        <v>-3.73</v>
      </c>
      <c r="K34" s="41" t="s">
        <v>739</v>
      </c>
      <c r="L34" s="9" t="str">
        <f t="shared" si="12"/>
        <v>Yes</v>
      </c>
    </row>
    <row r="35" spans="1:12" x14ac:dyDescent="0.25">
      <c r="A35" s="2" t="s">
        <v>1732</v>
      </c>
      <c r="B35" s="41" t="s">
        <v>213</v>
      </c>
      <c r="C35" s="14">
        <v>4173.0444557000001</v>
      </c>
      <c r="D35" s="11" t="str">
        <f t="shared" si="8"/>
        <v>N/A</v>
      </c>
      <c r="E35" s="14">
        <v>3868.2822033000002</v>
      </c>
      <c r="F35" s="11" t="str">
        <f t="shared" si="9"/>
        <v>N/A</v>
      </c>
      <c r="G35" s="14">
        <v>3830.6581336999998</v>
      </c>
      <c r="H35" s="11" t="str">
        <f t="shared" si="10"/>
        <v>N/A</v>
      </c>
      <c r="I35" s="12">
        <v>-7.3</v>
      </c>
      <c r="J35" s="12">
        <v>-0.97299999999999998</v>
      </c>
      <c r="K35" s="41" t="s">
        <v>739</v>
      </c>
      <c r="L35" s="9" t="str">
        <f t="shared" si="12"/>
        <v>Yes</v>
      </c>
    </row>
    <row r="36" spans="1:12" x14ac:dyDescent="0.25">
      <c r="A36" s="2" t="s">
        <v>1733</v>
      </c>
      <c r="B36" s="41" t="s">
        <v>213</v>
      </c>
      <c r="C36" s="14">
        <v>111.12597819</v>
      </c>
      <c r="D36" s="11" t="str">
        <f t="shared" si="8"/>
        <v>N/A</v>
      </c>
      <c r="E36" s="14">
        <v>83.259787309000004</v>
      </c>
      <c r="F36" s="11" t="str">
        <f t="shared" si="9"/>
        <v>N/A</v>
      </c>
      <c r="G36" s="14">
        <v>80.231234314000005</v>
      </c>
      <c r="H36" s="11" t="str">
        <f t="shared" si="10"/>
        <v>N/A</v>
      </c>
      <c r="I36" s="12">
        <v>-25.1</v>
      </c>
      <c r="J36" s="12">
        <v>-3.64</v>
      </c>
      <c r="K36" s="41" t="s">
        <v>739</v>
      </c>
      <c r="L36" s="9" t="str">
        <f t="shared" si="12"/>
        <v>Yes</v>
      </c>
    </row>
    <row r="37" spans="1:12" x14ac:dyDescent="0.25">
      <c r="A37" s="2" t="s">
        <v>1734</v>
      </c>
      <c r="B37" s="41" t="s">
        <v>213</v>
      </c>
      <c r="C37" s="14">
        <v>13584.819342999999</v>
      </c>
      <c r="D37" s="11" t="str">
        <f t="shared" si="8"/>
        <v>N/A</v>
      </c>
      <c r="E37" s="14">
        <v>14358.783982999999</v>
      </c>
      <c r="F37" s="11" t="str">
        <f t="shared" si="9"/>
        <v>N/A</v>
      </c>
      <c r="G37" s="14">
        <v>16065.550369000001</v>
      </c>
      <c r="H37" s="11" t="str">
        <f t="shared" si="10"/>
        <v>N/A</v>
      </c>
      <c r="I37" s="12">
        <v>5.6970000000000001</v>
      </c>
      <c r="J37" s="12">
        <v>11.89</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90.277122641999995</v>
      </c>
      <c r="D39" s="11" t="str">
        <f t="shared" si="8"/>
        <v>N/A</v>
      </c>
      <c r="E39" s="14">
        <v>93.171045277000005</v>
      </c>
      <c r="F39" s="11" t="str">
        <f t="shared" si="9"/>
        <v>N/A</v>
      </c>
      <c r="G39" s="14">
        <v>39.250253293</v>
      </c>
      <c r="H39" s="11" t="str">
        <f t="shared" si="10"/>
        <v>N/A</v>
      </c>
      <c r="I39" s="12">
        <v>3.206</v>
      </c>
      <c r="J39" s="12">
        <v>-57.9</v>
      </c>
      <c r="K39" s="41" t="s">
        <v>739</v>
      </c>
      <c r="L39" s="9" t="str">
        <f t="shared" si="12"/>
        <v>No</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16752.937357999999</v>
      </c>
      <c r="D41" s="11" t="str">
        <f t="shared" si="8"/>
        <v>N/A</v>
      </c>
      <c r="E41" s="14">
        <v>16257.949213</v>
      </c>
      <c r="F41" s="11" t="str">
        <f t="shared" si="9"/>
        <v>N/A</v>
      </c>
      <c r="G41" s="14">
        <v>16199.471853999999</v>
      </c>
      <c r="H41" s="11" t="str">
        <f t="shared" si="10"/>
        <v>N/A</v>
      </c>
      <c r="I41" s="12">
        <v>-2.95</v>
      </c>
      <c r="J41" s="12">
        <v>-0.36</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5861.5741826000003</v>
      </c>
      <c r="D44" s="11" t="str">
        <f t="shared" si="8"/>
        <v>N/A</v>
      </c>
      <c r="E44" s="14">
        <v>5527.1228186999997</v>
      </c>
      <c r="F44" s="11" t="str">
        <f t="shared" si="9"/>
        <v>N/A</v>
      </c>
      <c r="G44" s="14">
        <v>5580.3372268000003</v>
      </c>
      <c r="H44" s="11" t="str">
        <f t="shared" si="10"/>
        <v>N/A</v>
      </c>
      <c r="I44" s="12">
        <v>-5.71</v>
      </c>
      <c r="J44" s="12">
        <v>0.96279999999999999</v>
      </c>
      <c r="K44" s="41" t="s">
        <v>739</v>
      </c>
      <c r="L44" s="9" t="str">
        <f t="shared" si="12"/>
        <v>Yes</v>
      </c>
    </row>
    <row r="45" spans="1:12" ht="25" x14ac:dyDescent="0.25">
      <c r="A45" s="2" t="s">
        <v>1144</v>
      </c>
      <c r="B45" s="41" t="s">
        <v>213</v>
      </c>
      <c r="C45" s="14">
        <v>527.64513785999998</v>
      </c>
      <c r="D45" s="11" t="str">
        <f t="shared" si="8"/>
        <v>N/A</v>
      </c>
      <c r="E45" s="14">
        <v>488.84350924</v>
      </c>
      <c r="F45" s="11" t="str">
        <f t="shared" si="9"/>
        <v>N/A</v>
      </c>
      <c r="G45" s="14">
        <v>464.05859876</v>
      </c>
      <c r="H45" s="11" t="str">
        <f t="shared" si="10"/>
        <v>N/A</v>
      </c>
      <c r="I45" s="12">
        <v>-7.35</v>
      </c>
      <c r="J45" s="12">
        <v>-5.07</v>
      </c>
      <c r="K45" s="41" t="s">
        <v>739</v>
      </c>
      <c r="L45" s="9" t="str">
        <f t="shared" si="12"/>
        <v>Yes</v>
      </c>
    </row>
    <row r="46" spans="1:12" x14ac:dyDescent="0.25">
      <c r="A46" s="2" t="s">
        <v>1145</v>
      </c>
      <c r="B46" s="33" t="s">
        <v>213</v>
      </c>
      <c r="C46" s="43">
        <v>38103.360000000001</v>
      </c>
      <c r="D46" s="11" t="str">
        <f t="shared" si="8"/>
        <v>N/A</v>
      </c>
      <c r="E46" s="43">
        <v>39223.859154999998</v>
      </c>
      <c r="F46" s="11" t="str">
        <f t="shared" si="9"/>
        <v>N/A</v>
      </c>
      <c r="G46" s="43">
        <v>38497.384702000003</v>
      </c>
      <c r="H46" s="11" t="str">
        <f t="shared" si="10"/>
        <v>N/A</v>
      </c>
      <c r="I46" s="12">
        <v>2.9409999999999998</v>
      </c>
      <c r="J46" s="12">
        <v>-1.85</v>
      </c>
      <c r="K46" s="41" t="s">
        <v>739</v>
      </c>
      <c r="L46" s="9" t="str">
        <f>IF(J46="Div by 0", "N/A", IF(K46="N/A","N/A", IF(J46&gt;VALUE(MID(K46,1,2)), "No", IF(J46&lt;-1*VALUE(MID(K46,1,2)), "No", "Yes"))))</f>
        <v>Yes</v>
      </c>
    </row>
    <row r="47" spans="1:12" x14ac:dyDescent="0.25">
      <c r="A47" s="52" t="s">
        <v>1146</v>
      </c>
      <c r="B47" s="33" t="s">
        <v>213</v>
      </c>
      <c r="C47" s="43">
        <v>57252.106784000003</v>
      </c>
      <c r="D47" s="11" t="str">
        <f t="shared" si="8"/>
        <v>N/A</v>
      </c>
      <c r="E47" s="43">
        <v>56874.723968999999</v>
      </c>
      <c r="F47" s="11" t="str">
        <f t="shared" si="9"/>
        <v>N/A</v>
      </c>
      <c r="G47" s="43">
        <v>55743.408049999998</v>
      </c>
      <c r="H47" s="11" t="str">
        <f t="shared" si="10"/>
        <v>N/A</v>
      </c>
      <c r="I47" s="12">
        <v>-0.65900000000000003</v>
      </c>
      <c r="J47" s="12">
        <v>-1.99</v>
      </c>
      <c r="K47" s="41" t="s">
        <v>739</v>
      </c>
      <c r="L47" s="9" t="str">
        <f>IF(J47="Div by 0", "N/A", IF(K47="N/A","N/A", IF(J47&gt;VALUE(MID(K47,1,2)), "No", IF(J47&lt;-1*VALUE(MID(K47,1,2)), "No", "Yes"))))</f>
        <v>Yes</v>
      </c>
    </row>
    <row r="48" spans="1:12" ht="25" x14ac:dyDescent="0.25">
      <c r="A48" s="2" t="s">
        <v>1147</v>
      </c>
      <c r="B48" s="33" t="s">
        <v>213</v>
      </c>
      <c r="C48" s="43">
        <v>50876.891303999997</v>
      </c>
      <c r="D48" s="11" t="str">
        <f t="shared" si="8"/>
        <v>N/A</v>
      </c>
      <c r="E48" s="43">
        <v>86218.279070000004</v>
      </c>
      <c r="F48" s="11" t="str">
        <f t="shared" si="9"/>
        <v>N/A</v>
      </c>
      <c r="G48" s="43">
        <v>38887.264151000003</v>
      </c>
      <c r="H48" s="11" t="str">
        <f t="shared" si="10"/>
        <v>N/A</v>
      </c>
      <c r="I48" s="12">
        <v>69.459999999999994</v>
      </c>
      <c r="J48" s="12">
        <v>-54.9</v>
      </c>
      <c r="K48" s="41" t="s">
        <v>739</v>
      </c>
      <c r="L48" s="9" t="str">
        <f>IF(J48="Div by 0", "N/A", IF(K48="N/A","N/A", IF(J48&gt;VALUE(MID(K48,1,2)), "No", IF(J48&lt;-1*VALUE(MID(K48,1,2)), "No", "Yes"))))</f>
        <v>No</v>
      </c>
    </row>
    <row r="49" spans="1:12" x14ac:dyDescent="0.25">
      <c r="A49" s="6" t="s">
        <v>1148</v>
      </c>
      <c r="B49" s="33" t="s">
        <v>213</v>
      </c>
      <c r="C49" s="43">
        <v>68766.795813000004</v>
      </c>
      <c r="D49" s="11" t="str">
        <f t="shared" si="8"/>
        <v>N/A</v>
      </c>
      <c r="E49" s="43">
        <v>66494.516382000002</v>
      </c>
      <c r="F49" s="11" t="str">
        <f t="shared" si="9"/>
        <v>N/A</v>
      </c>
      <c r="G49" s="43">
        <v>66534.329798000006</v>
      </c>
      <c r="H49" s="11" t="str">
        <f t="shared" si="10"/>
        <v>N/A</v>
      </c>
      <c r="I49" s="12">
        <v>-3.3</v>
      </c>
      <c r="J49" s="12">
        <v>5.9900000000000002E-2</v>
      </c>
      <c r="K49" s="41" t="s">
        <v>739</v>
      </c>
      <c r="L49" s="9" t="str">
        <f t="shared" ref="L49:L59" si="13">IF(J49="Div by 0", "N/A", IF(K49="N/A","N/A", IF(J49&gt;VALUE(MID(K49,1,2)), "No", IF(J49&lt;-1*VALUE(MID(K49,1,2)), "No", "Yes"))))</f>
        <v>Yes</v>
      </c>
    </row>
    <row r="50" spans="1:12" ht="25" x14ac:dyDescent="0.25">
      <c r="A50" s="2" t="s">
        <v>1149</v>
      </c>
      <c r="B50" s="33" t="s">
        <v>213</v>
      </c>
      <c r="C50" s="43">
        <v>26709.133032999998</v>
      </c>
      <c r="D50" s="11" t="str">
        <f t="shared" si="8"/>
        <v>N/A</v>
      </c>
      <c r="E50" s="43">
        <v>30878.385246000002</v>
      </c>
      <c r="F50" s="11" t="str">
        <f t="shared" si="9"/>
        <v>N/A</v>
      </c>
      <c r="G50" s="43">
        <v>33352.669766999999</v>
      </c>
      <c r="H50" s="11" t="str">
        <f t="shared" si="10"/>
        <v>N/A</v>
      </c>
      <c r="I50" s="12">
        <v>15.61</v>
      </c>
      <c r="J50" s="12">
        <v>8.0129999999999999</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v>37464.666666999998</v>
      </c>
      <c r="D54" s="11" t="str">
        <f t="shared" si="14"/>
        <v>N/A</v>
      </c>
      <c r="E54" s="43">
        <v>52790.142856999999</v>
      </c>
      <c r="F54" s="11" t="str">
        <f t="shared" si="15"/>
        <v>N/A</v>
      </c>
      <c r="G54" s="43">
        <v>54448.571429000003</v>
      </c>
      <c r="H54" s="11" t="str">
        <f t="shared" si="16"/>
        <v>N/A</v>
      </c>
      <c r="I54" s="12">
        <v>40.909999999999997</v>
      </c>
      <c r="J54" s="12">
        <v>3.1419999999999999</v>
      </c>
      <c r="K54" s="41" t="s">
        <v>739</v>
      </c>
      <c r="L54" s="9" t="str">
        <f t="shared" si="13"/>
        <v>Yes</v>
      </c>
    </row>
    <row r="55" spans="1:12" ht="25" x14ac:dyDescent="0.25">
      <c r="A55" s="2" t="s">
        <v>1154</v>
      </c>
      <c r="B55" s="33" t="s">
        <v>213</v>
      </c>
      <c r="C55" s="43">
        <v>80351.905908999994</v>
      </c>
      <c r="D55" s="11" t="str">
        <f t="shared" si="14"/>
        <v>N/A</v>
      </c>
      <c r="E55" s="43">
        <v>75973.737588999997</v>
      </c>
      <c r="F55" s="11" t="str">
        <f t="shared" si="15"/>
        <v>N/A</v>
      </c>
      <c r="G55" s="43">
        <v>75058.559018</v>
      </c>
      <c r="H55" s="11" t="str">
        <f t="shared" si="16"/>
        <v>N/A</v>
      </c>
      <c r="I55" s="12">
        <v>-5.45</v>
      </c>
      <c r="J55" s="12">
        <v>-1.2</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22782.573864000002</v>
      </c>
      <c r="D57" s="11" t="str">
        <f t="shared" si="14"/>
        <v>N/A</v>
      </c>
      <c r="E57" s="43">
        <v>24856.813253</v>
      </c>
      <c r="F57" s="11" t="str">
        <f t="shared" si="15"/>
        <v>N/A</v>
      </c>
      <c r="G57" s="43">
        <v>25491.335569999999</v>
      </c>
      <c r="H57" s="11" t="str">
        <f t="shared" si="16"/>
        <v>N/A</v>
      </c>
      <c r="I57" s="12">
        <v>9.1039999999999992</v>
      </c>
      <c r="J57" s="12">
        <v>2.5529999999999999</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318561609</v>
      </c>
      <c r="D60" s="11" t="str">
        <f t="shared" si="14"/>
        <v>N/A</v>
      </c>
      <c r="E60" s="43">
        <v>304323973</v>
      </c>
      <c r="F60" s="11" t="str">
        <f t="shared" si="15"/>
        <v>N/A</v>
      </c>
      <c r="G60" s="43">
        <v>311519024</v>
      </c>
      <c r="H60" s="11" t="str">
        <f t="shared" si="16"/>
        <v>N/A</v>
      </c>
      <c r="I60" s="12">
        <v>-4.47</v>
      </c>
      <c r="J60" s="12">
        <v>2.3639999999999999</v>
      </c>
      <c r="K60" s="41" t="s">
        <v>739</v>
      </c>
      <c r="L60" s="9" t="str">
        <f t="shared" ref="L60:L70" si="17">IF(J60="Div by 0", "N/A", IF(K60="N/A","N/A", IF(J60&gt;VALUE(MID(K60,1,2)), "No", IF(J60&lt;-1*VALUE(MID(K60,1,2)), "No", "Yes"))))</f>
        <v>Yes</v>
      </c>
    </row>
    <row r="61" spans="1:12" ht="25" x14ac:dyDescent="0.25">
      <c r="A61" s="2" t="s">
        <v>1159</v>
      </c>
      <c r="B61" s="33" t="s">
        <v>213</v>
      </c>
      <c r="C61" s="43">
        <v>23408044</v>
      </c>
      <c r="D61" s="11" t="str">
        <f t="shared" si="14"/>
        <v>N/A</v>
      </c>
      <c r="E61" s="43">
        <v>25857806</v>
      </c>
      <c r="F61" s="11" t="str">
        <f t="shared" si="15"/>
        <v>N/A</v>
      </c>
      <c r="G61" s="43">
        <v>28264435</v>
      </c>
      <c r="H61" s="11" t="str">
        <f t="shared" si="16"/>
        <v>N/A</v>
      </c>
      <c r="I61" s="12">
        <v>10.47</v>
      </c>
      <c r="J61" s="12">
        <v>9.3070000000000004</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269984</v>
      </c>
      <c r="D65" s="11" t="str">
        <f t="shared" si="14"/>
        <v>N/A</v>
      </c>
      <c r="E65" s="43">
        <v>252615</v>
      </c>
      <c r="F65" s="11" t="str">
        <f t="shared" si="15"/>
        <v>N/A</v>
      </c>
      <c r="G65" s="43">
        <v>288610</v>
      </c>
      <c r="H65" s="11" t="str">
        <f t="shared" si="16"/>
        <v>N/A</v>
      </c>
      <c r="I65" s="12">
        <v>-6.43</v>
      </c>
      <c r="J65" s="12">
        <v>14.25</v>
      </c>
      <c r="K65" s="41" t="s">
        <v>739</v>
      </c>
      <c r="L65" s="9" t="str">
        <f t="shared" si="17"/>
        <v>Yes</v>
      </c>
    </row>
    <row r="66" spans="1:12" ht="25" x14ac:dyDescent="0.25">
      <c r="A66" s="2" t="s">
        <v>1164</v>
      </c>
      <c r="B66" s="33" t="s">
        <v>213</v>
      </c>
      <c r="C66" s="43">
        <v>293160057</v>
      </c>
      <c r="D66" s="11" t="str">
        <f t="shared" si="14"/>
        <v>N/A</v>
      </c>
      <c r="E66" s="43">
        <v>276400159</v>
      </c>
      <c r="F66" s="11" t="str">
        <f t="shared" si="15"/>
        <v>N/A</v>
      </c>
      <c r="G66" s="43">
        <v>281272860</v>
      </c>
      <c r="H66" s="11" t="str">
        <f t="shared" si="16"/>
        <v>N/A</v>
      </c>
      <c r="I66" s="12">
        <v>-5.72</v>
      </c>
      <c r="J66" s="12">
        <v>1.7629999999999999</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1723524</v>
      </c>
      <c r="D68" s="11" t="str">
        <f t="shared" si="14"/>
        <v>N/A</v>
      </c>
      <c r="E68" s="43">
        <v>1813393</v>
      </c>
      <c r="F68" s="11" t="str">
        <f t="shared" si="15"/>
        <v>N/A</v>
      </c>
      <c r="G68" s="43">
        <v>1693119</v>
      </c>
      <c r="H68" s="11" t="str">
        <f t="shared" si="16"/>
        <v>N/A</v>
      </c>
      <c r="I68" s="12">
        <v>5.2140000000000004</v>
      </c>
      <c r="J68" s="12">
        <v>-6.63</v>
      </c>
      <c r="K68" s="41" t="s">
        <v>739</v>
      </c>
      <c r="L68" s="9" t="str">
        <f t="shared" si="17"/>
        <v>Yes</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63521.756529999999</v>
      </c>
      <c r="D71" s="11" t="str">
        <f t="shared" si="14"/>
        <v>N/A</v>
      </c>
      <c r="E71" s="43">
        <v>61170.647838999997</v>
      </c>
      <c r="F71" s="11" t="str">
        <f t="shared" si="15"/>
        <v>N/A</v>
      </c>
      <c r="G71" s="43">
        <v>61190.144176000002</v>
      </c>
      <c r="H71" s="11" t="str">
        <f t="shared" si="16"/>
        <v>N/A</v>
      </c>
      <c r="I71" s="12">
        <v>-3.7</v>
      </c>
      <c r="J71" s="12">
        <v>3.1899999999999998E-2</v>
      </c>
      <c r="K71" s="41" t="s">
        <v>739</v>
      </c>
      <c r="L71" s="9" t="str">
        <f t="shared" ref="L71:L81" si="18">IF(J71="Div by 0", "N/A", IF(K71="N/A","N/A", IF(J71&gt;VALUE(MID(K71,1,2)), "No", IF(J71&lt;-1*VALUE(MID(K71,1,2)), "No", "Yes"))))</f>
        <v>Yes</v>
      </c>
    </row>
    <row r="72" spans="1:12" ht="25" x14ac:dyDescent="0.25">
      <c r="A72" s="2" t="s">
        <v>1170</v>
      </c>
      <c r="B72" s="33" t="s">
        <v>213</v>
      </c>
      <c r="C72" s="43">
        <v>26390.128522999999</v>
      </c>
      <c r="D72" s="11" t="str">
        <f t="shared" si="14"/>
        <v>N/A</v>
      </c>
      <c r="E72" s="43">
        <v>30278.461358</v>
      </c>
      <c r="F72" s="11" t="str">
        <f t="shared" si="15"/>
        <v>N/A</v>
      </c>
      <c r="G72" s="43">
        <v>32865.622092999998</v>
      </c>
      <c r="H72" s="11" t="str">
        <f t="shared" si="16"/>
        <v>N/A</v>
      </c>
      <c r="I72" s="12">
        <v>14.73</v>
      </c>
      <c r="J72" s="12">
        <v>8.5449999999999999</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v>29998.222222</v>
      </c>
      <c r="D76" s="11" t="str">
        <f t="shared" si="14"/>
        <v>N/A</v>
      </c>
      <c r="E76" s="43">
        <v>36087.857143000001</v>
      </c>
      <c r="F76" s="11" t="str">
        <f t="shared" si="15"/>
        <v>N/A</v>
      </c>
      <c r="G76" s="43">
        <v>41230</v>
      </c>
      <c r="H76" s="11" t="str">
        <f t="shared" si="16"/>
        <v>N/A</v>
      </c>
      <c r="I76" s="12">
        <v>20.3</v>
      </c>
      <c r="J76" s="12">
        <v>14.25</v>
      </c>
      <c r="K76" s="41" t="s">
        <v>739</v>
      </c>
      <c r="L76" s="9" t="str">
        <f t="shared" si="18"/>
        <v>Yes</v>
      </c>
    </row>
    <row r="77" spans="1:12" ht="25" x14ac:dyDescent="0.25">
      <c r="A77" s="2" t="s">
        <v>1175</v>
      </c>
      <c r="B77" s="33" t="s">
        <v>213</v>
      </c>
      <c r="C77" s="43">
        <v>74349.494546999995</v>
      </c>
      <c r="D77" s="11" t="str">
        <f t="shared" si="14"/>
        <v>N/A</v>
      </c>
      <c r="E77" s="43">
        <v>70010.171986000001</v>
      </c>
      <c r="F77" s="11" t="str">
        <f t="shared" si="15"/>
        <v>N/A</v>
      </c>
      <c r="G77" s="43">
        <v>69024.014723999993</v>
      </c>
      <c r="H77" s="11" t="str">
        <f t="shared" si="16"/>
        <v>N/A</v>
      </c>
      <c r="I77" s="12">
        <v>-5.84</v>
      </c>
      <c r="J77" s="12">
        <v>-1.41</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9792.75</v>
      </c>
      <c r="D79" s="11" t="str">
        <f t="shared" si="14"/>
        <v>N/A</v>
      </c>
      <c r="E79" s="43">
        <v>10924.054217000001</v>
      </c>
      <c r="F79" s="11" t="str">
        <f t="shared" si="15"/>
        <v>N/A</v>
      </c>
      <c r="G79" s="43">
        <v>11363.214765000001</v>
      </c>
      <c r="H79" s="11" t="str">
        <f t="shared" si="16"/>
        <v>N/A</v>
      </c>
      <c r="I79" s="12">
        <v>11.55</v>
      </c>
      <c r="J79" s="12">
        <v>4.0199999999999996</v>
      </c>
      <c r="K79" s="41" t="s">
        <v>739</v>
      </c>
      <c r="L79" s="9" t="str">
        <f t="shared" si="18"/>
        <v>Yes</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318668796</v>
      </c>
      <c r="D82" s="11" t="str">
        <f t="shared" si="14"/>
        <v>N/A</v>
      </c>
      <c r="E82" s="43">
        <v>304378858</v>
      </c>
      <c r="F82" s="11" t="str">
        <f t="shared" si="15"/>
        <v>N/A</v>
      </c>
      <c r="G82" s="43">
        <v>311641367</v>
      </c>
      <c r="H82" s="11" t="str">
        <f t="shared" si="16"/>
        <v>N/A</v>
      </c>
      <c r="I82" s="12">
        <v>-4.4800000000000004</v>
      </c>
      <c r="J82" s="12">
        <v>2.3860000000000001</v>
      </c>
      <c r="K82" s="41" t="s">
        <v>739</v>
      </c>
      <c r="L82" s="9" t="str">
        <f t="shared" ref="L82:L138" si="19">IF(J82="Div by 0", "N/A", IF(K82="N/A","N/A", IF(J82&gt;VALUE(MID(K82,1,2)), "No", IF(J82&lt;-1*VALUE(MID(K82,1,2)), "No", "Yes"))))</f>
        <v>Yes</v>
      </c>
    </row>
    <row r="83" spans="1:12" x14ac:dyDescent="0.25">
      <c r="A83" s="2" t="s">
        <v>363</v>
      </c>
      <c r="B83" s="33" t="s">
        <v>213</v>
      </c>
      <c r="C83" s="43">
        <v>5123</v>
      </c>
      <c r="D83" s="11" t="str">
        <f t="shared" ref="D83:D114" si="20">IF($B83="N/A","N/A",IF(C83&gt;10,"No",IF(C83&lt;-10,"No","Yes")))</f>
        <v>N/A</v>
      </c>
      <c r="E83" s="34">
        <v>5073</v>
      </c>
      <c r="F83" s="11" t="str">
        <f t="shared" ref="F83:F114" si="21">IF($B83="N/A","N/A",IF(E83&gt;10,"No",IF(E83&lt;-10,"No","Yes")))</f>
        <v>N/A</v>
      </c>
      <c r="G83" s="34">
        <v>5306</v>
      </c>
      <c r="H83" s="11" t="str">
        <f t="shared" ref="H83:H114" si="22">IF($B83="N/A","N/A",IF(G83&gt;10,"No",IF(G83&lt;-10,"No","Yes")))</f>
        <v>N/A</v>
      </c>
      <c r="I83" s="12">
        <v>-0.97599999999999998</v>
      </c>
      <c r="J83" s="12">
        <v>4.593</v>
      </c>
      <c r="K83" s="41" t="s">
        <v>739</v>
      </c>
      <c r="L83" s="9" t="str">
        <f t="shared" si="19"/>
        <v>Yes</v>
      </c>
    </row>
    <row r="84" spans="1:12" x14ac:dyDescent="0.25">
      <c r="A84" s="2" t="s">
        <v>358</v>
      </c>
      <c r="B84" s="33" t="s">
        <v>213</v>
      </c>
      <c r="C84" s="43">
        <v>62203.551825000002</v>
      </c>
      <c r="D84" s="11" t="str">
        <f t="shared" si="20"/>
        <v>N/A</v>
      </c>
      <c r="E84" s="43">
        <v>59999.774887</v>
      </c>
      <c r="F84" s="11" t="str">
        <f t="shared" si="21"/>
        <v>N/A</v>
      </c>
      <c r="G84" s="43">
        <v>58733.766867999999</v>
      </c>
      <c r="H84" s="11" t="str">
        <f t="shared" si="22"/>
        <v>N/A</v>
      </c>
      <c r="I84" s="12">
        <v>-3.54</v>
      </c>
      <c r="J84" s="12">
        <v>-2.11</v>
      </c>
      <c r="K84" s="41" t="s">
        <v>739</v>
      </c>
      <c r="L84" s="9" t="str">
        <f t="shared" si="19"/>
        <v>Yes</v>
      </c>
    </row>
    <row r="85" spans="1:12" ht="25" x14ac:dyDescent="0.25">
      <c r="A85" s="2" t="s">
        <v>1180</v>
      </c>
      <c r="B85" s="33" t="s">
        <v>213</v>
      </c>
      <c r="C85" s="43">
        <v>14173647</v>
      </c>
      <c r="D85" s="11" t="str">
        <f t="shared" si="20"/>
        <v>N/A</v>
      </c>
      <c r="E85" s="43">
        <v>12534179</v>
      </c>
      <c r="F85" s="11" t="str">
        <f t="shared" si="21"/>
        <v>N/A</v>
      </c>
      <c r="G85" s="43">
        <v>12572280</v>
      </c>
      <c r="H85" s="11" t="str">
        <f t="shared" si="22"/>
        <v>N/A</v>
      </c>
      <c r="I85" s="12">
        <v>-11.6</v>
      </c>
      <c r="J85" s="12">
        <v>0.30399999999999999</v>
      </c>
      <c r="K85" s="41" t="s">
        <v>739</v>
      </c>
      <c r="L85" s="9" t="str">
        <f t="shared" si="19"/>
        <v>Yes</v>
      </c>
    </row>
    <row r="86" spans="1:12" x14ac:dyDescent="0.25">
      <c r="A86" s="2" t="s">
        <v>729</v>
      </c>
      <c r="B86" s="33" t="s">
        <v>213</v>
      </c>
      <c r="C86" s="43">
        <v>5068</v>
      </c>
      <c r="D86" s="11" t="str">
        <f t="shared" si="20"/>
        <v>N/A</v>
      </c>
      <c r="E86" s="34">
        <v>3939</v>
      </c>
      <c r="F86" s="11" t="str">
        <f t="shared" si="21"/>
        <v>N/A</v>
      </c>
      <c r="G86" s="34">
        <v>4009</v>
      </c>
      <c r="H86" s="11" t="str">
        <f t="shared" si="22"/>
        <v>N/A</v>
      </c>
      <c r="I86" s="12">
        <v>-22.3</v>
      </c>
      <c r="J86" s="12">
        <v>1.7769999999999999</v>
      </c>
      <c r="K86" s="41" t="s">
        <v>739</v>
      </c>
      <c r="L86" s="9" t="str">
        <f t="shared" si="19"/>
        <v>Yes</v>
      </c>
    </row>
    <row r="87" spans="1:12" ht="25" x14ac:dyDescent="0.25">
      <c r="A87" s="2" t="s">
        <v>1181</v>
      </c>
      <c r="B87" s="33" t="s">
        <v>213</v>
      </c>
      <c r="C87" s="43">
        <v>2796.6943566999998</v>
      </c>
      <c r="D87" s="11" t="str">
        <f t="shared" si="20"/>
        <v>N/A</v>
      </c>
      <c r="E87" s="43">
        <v>3182.0713378999999</v>
      </c>
      <c r="F87" s="11" t="str">
        <f t="shared" si="21"/>
        <v>N/A</v>
      </c>
      <c r="G87" s="43">
        <v>3136.0139686000002</v>
      </c>
      <c r="H87" s="11" t="str">
        <f t="shared" si="22"/>
        <v>N/A</v>
      </c>
      <c r="I87" s="12">
        <v>13.78</v>
      </c>
      <c r="J87" s="12">
        <v>-1.45</v>
      </c>
      <c r="K87" s="41" t="s">
        <v>739</v>
      </c>
      <c r="L87" s="9" t="str">
        <f t="shared" si="19"/>
        <v>Yes</v>
      </c>
    </row>
    <row r="88" spans="1:12" ht="25" x14ac:dyDescent="0.25">
      <c r="A88" s="2" t="s">
        <v>1182</v>
      </c>
      <c r="B88" s="33" t="s">
        <v>213</v>
      </c>
      <c r="C88" s="43">
        <v>171158817</v>
      </c>
      <c r="D88" s="11" t="str">
        <f t="shared" si="20"/>
        <v>N/A</v>
      </c>
      <c r="E88" s="43">
        <v>162567079</v>
      </c>
      <c r="F88" s="11" t="str">
        <f t="shared" si="21"/>
        <v>N/A</v>
      </c>
      <c r="G88" s="43">
        <v>166241127</v>
      </c>
      <c r="H88" s="11" t="str">
        <f t="shared" si="22"/>
        <v>N/A</v>
      </c>
      <c r="I88" s="12">
        <v>-5.0199999999999996</v>
      </c>
      <c r="J88" s="12">
        <v>2.2599999999999998</v>
      </c>
      <c r="K88" s="41" t="s">
        <v>739</v>
      </c>
      <c r="L88" s="9" t="str">
        <f t="shared" si="19"/>
        <v>Yes</v>
      </c>
    </row>
    <row r="89" spans="1:12" x14ac:dyDescent="0.25">
      <c r="A89" s="2" t="s">
        <v>730</v>
      </c>
      <c r="B89" s="33" t="s">
        <v>213</v>
      </c>
      <c r="C89" s="43">
        <v>3158</v>
      </c>
      <c r="D89" s="11" t="str">
        <f t="shared" si="20"/>
        <v>N/A</v>
      </c>
      <c r="E89" s="34">
        <v>3194</v>
      </c>
      <c r="F89" s="11" t="str">
        <f t="shared" si="21"/>
        <v>N/A</v>
      </c>
      <c r="G89" s="34">
        <v>3253</v>
      </c>
      <c r="H89" s="11" t="str">
        <f t="shared" si="22"/>
        <v>N/A</v>
      </c>
      <c r="I89" s="12">
        <v>1.1399999999999999</v>
      </c>
      <c r="J89" s="12">
        <v>1.847</v>
      </c>
      <c r="K89" s="41" t="s">
        <v>739</v>
      </c>
      <c r="L89" s="9" t="str">
        <f t="shared" si="19"/>
        <v>Yes</v>
      </c>
    </row>
    <row r="90" spans="1:12" ht="25" x14ac:dyDescent="0.25">
      <c r="A90" s="2" t="s">
        <v>1183</v>
      </c>
      <c r="B90" s="33" t="s">
        <v>213</v>
      </c>
      <c r="C90" s="43">
        <v>54198.485434000002</v>
      </c>
      <c r="D90" s="11" t="str">
        <f t="shared" si="20"/>
        <v>N/A</v>
      </c>
      <c r="E90" s="43">
        <v>50897.645272000002</v>
      </c>
      <c r="F90" s="11" t="str">
        <f t="shared" si="21"/>
        <v>N/A</v>
      </c>
      <c r="G90" s="43">
        <v>51103.943128999999</v>
      </c>
      <c r="H90" s="11" t="str">
        <f t="shared" si="22"/>
        <v>N/A</v>
      </c>
      <c r="I90" s="12">
        <v>-6.09</v>
      </c>
      <c r="J90" s="12">
        <v>0.40529999999999999</v>
      </c>
      <c r="K90" s="41" t="s">
        <v>739</v>
      </c>
      <c r="L90" s="9" t="str">
        <f t="shared" si="19"/>
        <v>Yes</v>
      </c>
    </row>
    <row r="91" spans="1:12" ht="25" x14ac:dyDescent="0.25">
      <c r="A91" s="2" t="s">
        <v>1184</v>
      </c>
      <c r="B91" s="33" t="s">
        <v>213</v>
      </c>
      <c r="C91" s="43">
        <v>2117000</v>
      </c>
      <c r="D91" s="11" t="str">
        <f t="shared" si="20"/>
        <v>N/A</v>
      </c>
      <c r="E91" s="43">
        <v>1924056</v>
      </c>
      <c r="F91" s="11" t="str">
        <f t="shared" si="21"/>
        <v>N/A</v>
      </c>
      <c r="G91" s="43">
        <v>1794585</v>
      </c>
      <c r="H91" s="11" t="str">
        <f t="shared" si="22"/>
        <v>N/A</v>
      </c>
      <c r="I91" s="12">
        <v>-9.11</v>
      </c>
      <c r="J91" s="12">
        <v>-6.73</v>
      </c>
      <c r="K91" s="41" t="s">
        <v>739</v>
      </c>
      <c r="L91" s="9" t="str">
        <f t="shared" si="19"/>
        <v>Yes</v>
      </c>
    </row>
    <row r="92" spans="1:12" x14ac:dyDescent="0.25">
      <c r="A92" s="2" t="s">
        <v>731</v>
      </c>
      <c r="B92" s="33" t="s">
        <v>213</v>
      </c>
      <c r="C92" s="43">
        <v>288</v>
      </c>
      <c r="D92" s="11" t="str">
        <f t="shared" si="20"/>
        <v>N/A</v>
      </c>
      <c r="E92" s="34">
        <v>266</v>
      </c>
      <c r="F92" s="11" t="str">
        <f t="shared" si="21"/>
        <v>N/A</v>
      </c>
      <c r="G92" s="34">
        <v>245</v>
      </c>
      <c r="H92" s="11" t="str">
        <f t="shared" si="22"/>
        <v>N/A</v>
      </c>
      <c r="I92" s="12">
        <v>-7.64</v>
      </c>
      <c r="J92" s="12">
        <v>-7.89</v>
      </c>
      <c r="K92" s="41" t="s">
        <v>739</v>
      </c>
      <c r="L92" s="9" t="str">
        <f t="shared" si="19"/>
        <v>Yes</v>
      </c>
    </row>
    <row r="93" spans="1:12" ht="25" x14ac:dyDescent="0.25">
      <c r="A93" s="2" t="s">
        <v>1185</v>
      </c>
      <c r="B93" s="33" t="s">
        <v>213</v>
      </c>
      <c r="C93" s="43">
        <v>7350.6944444000001</v>
      </c>
      <c r="D93" s="11" t="str">
        <f t="shared" si="20"/>
        <v>N/A</v>
      </c>
      <c r="E93" s="43">
        <v>7233.2932331000002</v>
      </c>
      <c r="F93" s="11" t="str">
        <f t="shared" si="21"/>
        <v>N/A</v>
      </c>
      <c r="G93" s="43">
        <v>7324.8367347000003</v>
      </c>
      <c r="H93" s="11" t="str">
        <f t="shared" si="22"/>
        <v>N/A</v>
      </c>
      <c r="I93" s="12">
        <v>-1.6</v>
      </c>
      <c r="J93" s="12">
        <v>1.266</v>
      </c>
      <c r="K93" s="41" t="s">
        <v>739</v>
      </c>
      <c r="L93" s="9" t="str">
        <f t="shared" si="19"/>
        <v>Yes</v>
      </c>
    </row>
    <row r="94" spans="1:12" x14ac:dyDescent="0.25">
      <c r="A94" s="2" t="s">
        <v>1186</v>
      </c>
      <c r="B94" s="33" t="s">
        <v>213</v>
      </c>
      <c r="C94" s="43">
        <v>38879820</v>
      </c>
      <c r="D94" s="11" t="str">
        <f t="shared" si="20"/>
        <v>N/A</v>
      </c>
      <c r="E94" s="43">
        <v>36290800</v>
      </c>
      <c r="F94" s="11" t="str">
        <f t="shared" si="21"/>
        <v>N/A</v>
      </c>
      <c r="G94" s="43">
        <v>37312092</v>
      </c>
      <c r="H94" s="11" t="str">
        <f t="shared" si="22"/>
        <v>N/A</v>
      </c>
      <c r="I94" s="12">
        <v>-6.66</v>
      </c>
      <c r="J94" s="12">
        <v>2.8140000000000001</v>
      </c>
      <c r="K94" s="41" t="s">
        <v>739</v>
      </c>
      <c r="L94" s="9" t="str">
        <f t="shared" si="19"/>
        <v>Yes</v>
      </c>
    </row>
    <row r="95" spans="1:12" x14ac:dyDescent="0.25">
      <c r="A95" s="2" t="s">
        <v>732</v>
      </c>
      <c r="B95" s="33" t="s">
        <v>213</v>
      </c>
      <c r="C95" s="43">
        <v>2490</v>
      </c>
      <c r="D95" s="11" t="str">
        <f t="shared" si="20"/>
        <v>N/A</v>
      </c>
      <c r="E95" s="34">
        <v>2514</v>
      </c>
      <c r="F95" s="11" t="str">
        <f t="shared" si="21"/>
        <v>N/A</v>
      </c>
      <c r="G95" s="34">
        <v>2554</v>
      </c>
      <c r="H95" s="11" t="str">
        <f t="shared" si="22"/>
        <v>N/A</v>
      </c>
      <c r="I95" s="12">
        <v>0.96389999999999998</v>
      </c>
      <c r="J95" s="12">
        <v>1.591</v>
      </c>
      <c r="K95" s="41" t="s">
        <v>739</v>
      </c>
      <c r="L95" s="9" t="str">
        <f t="shared" si="19"/>
        <v>Yes</v>
      </c>
    </row>
    <row r="96" spans="1:12" x14ac:dyDescent="0.25">
      <c r="A96" s="2" t="s">
        <v>1187</v>
      </c>
      <c r="B96" s="33" t="s">
        <v>213</v>
      </c>
      <c r="C96" s="43">
        <v>15614.385542</v>
      </c>
      <c r="D96" s="11" t="str">
        <f t="shared" si="20"/>
        <v>N/A</v>
      </c>
      <c r="E96" s="43">
        <v>14435.481304999999</v>
      </c>
      <c r="F96" s="11" t="str">
        <f t="shared" si="21"/>
        <v>N/A</v>
      </c>
      <c r="G96" s="43">
        <v>14609.276429</v>
      </c>
      <c r="H96" s="11" t="str">
        <f t="shared" si="22"/>
        <v>N/A</v>
      </c>
      <c r="I96" s="12">
        <v>-7.55</v>
      </c>
      <c r="J96" s="12">
        <v>1.204</v>
      </c>
      <c r="K96" s="41" t="s">
        <v>739</v>
      </c>
      <c r="L96" s="9" t="str">
        <f t="shared" si="19"/>
        <v>Yes</v>
      </c>
    </row>
    <row r="97" spans="1:12" x14ac:dyDescent="0.25">
      <c r="A97" s="2" t="s">
        <v>1188</v>
      </c>
      <c r="B97" s="33" t="s">
        <v>213</v>
      </c>
      <c r="C97" s="43">
        <v>889772</v>
      </c>
      <c r="D97" s="11" t="str">
        <f t="shared" si="20"/>
        <v>N/A</v>
      </c>
      <c r="E97" s="43">
        <v>967549</v>
      </c>
      <c r="F97" s="11" t="str">
        <f t="shared" si="21"/>
        <v>N/A</v>
      </c>
      <c r="G97" s="43">
        <v>900751</v>
      </c>
      <c r="H97" s="11" t="str">
        <f t="shared" si="22"/>
        <v>N/A</v>
      </c>
      <c r="I97" s="12">
        <v>8.7409999999999997</v>
      </c>
      <c r="J97" s="12">
        <v>-6.9</v>
      </c>
      <c r="K97" s="41" t="s">
        <v>739</v>
      </c>
      <c r="L97" s="9" t="str">
        <f t="shared" si="19"/>
        <v>Yes</v>
      </c>
    </row>
    <row r="98" spans="1:12" x14ac:dyDescent="0.25">
      <c r="A98" s="2" t="s">
        <v>520</v>
      </c>
      <c r="B98" s="33" t="s">
        <v>213</v>
      </c>
      <c r="C98" s="43">
        <v>35</v>
      </c>
      <c r="D98" s="11" t="str">
        <f t="shared" si="20"/>
        <v>N/A</v>
      </c>
      <c r="E98" s="34">
        <v>44</v>
      </c>
      <c r="F98" s="11" t="str">
        <f t="shared" si="21"/>
        <v>N/A</v>
      </c>
      <c r="G98" s="34">
        <v>46</v>
      </c>
      <c r="H98" s="11" t="str">
        <f t="shared" si="22"/>
        <v>N/A</v>
      </c>
      <c r="I98" s="12">
        <v>25.71</v>
      </c>
      <c r="J98" s="12">
        <v>4.5449999999999999</v>
      </c>
      <c r="K98" s="41" t="s">
        <v>739</v>
      </c>
      <c r="L98" s="9" t="str">
        <f t="shared" si="19"/>
        <v>Yes</v>
      </c>
    </row>
    <row r="99" spans="1:12" x14ac:dyDescent="0.25">
      <c r="A99" s="2" t="s">
        <v>1189</v>
      </c>
      <c r="B99" s="33" t="s">
        <v>213</v>
      </c>
      <c r="C99" s="43">
        <v>25422.057143000002</v>
      </c>
      <c r="D99" s="11" t="str">
        <f t="shared" si="20"/>
        <v>N/A</v>
      </c>
      <c r="E99" s="43">
        <v>21989.75</v>
      </c>
      <c r="F99" s="11" t="str">
        <f t="shared" si="21"/>
        <v>N/A</v>
      </c>
      <c r="G99" s="43">
        <v>19581.543478</v>
      </c>
      <c r="H99" s="11" t="str">
        <f t="shared" si="22"/>
        <v>N/A</v>
      </c>
      <c r="I99" s="12">
        <v>-13.5</v>
      </c>
      <c r="J99" s="12">
        <v>-11</v>
      </c>
      <c r="K99" s="41" t="s">
        <v>739</v>
      </c>
      <c r="L99" s="9" t="str">
        <f t="shared" si="19"/>
        <v>Yes</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1746</v>
      </c>
      <c r="J100" s="12" t="s">
        <v>1746</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1746</v>
      </c>
      <c r="J101" s="12" t="s">
        <v>1746</v>
      </c>
      <c r="K101" s="41" t="s">
        <v>739</v>
      </c>
      <c r="L101" s="9" t="str">
        <f t="shared" si="19"/>
        <v>N/A</v>
      </c>
    </row>
    <row r="102" spans="1:12" ht="25" x14ac:dyDescent="0.25">
      <c r="A102" s="2" t="s">
        <v>1191</v>
      </c>
      <c r="B102" s="33" t="s">
        <v>213</v>
      </c>
      <c r="C102" s="43" t="s">
        <v>1746</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19885789</v>
      </c>
      <c r="D106" s="11" t="str">
        <f t="shared" si="20"/>
        <v>N/A</v>
      </c>
      <c r="E106" s="43">
        <v>23256332</v>
      </c>
      <c r="F106" s="11" t="str">
        <f t="shared" si="21"/>
        <v>N/A</v>
      </c>
      <c r="G106" s="43">
        <v>26744233</v>
      </c>
      <c r="H106" s="11" t="str">
        <f t="shared" si="22"/>
        <v>N/A</v>
      </c>
      <c r="I106" s="12">
        <v>16.95</v>
      </c>
      <c r="J106" s="12">
        <v>15</v>
      </c>
      <c r="K106" s="41" t="s">
        <v>739</v>
      </c>
      <c r="L106" s="9" t="str">
        <f t="shared" si="19"/>
        <v>Yes</v>
      </c>
    </row>
    <row r="107" spans="1:12" x14ac:dyDescent="0.25">
      <c r="A107" s="2" t="s">
        <v>523</v>
      </c>
      <c r="B107" s="33" t="s">
        <v>213</v>
      </c>
      <c r="C107" s="43">
        <v>879</v>
      </c>
      <c r="D107" s="11" t="str">
        <f t="shared" si="20"/>
        <v>N/A</v>
      </c>
      <c r="E107" s="34">
        <v>907</v>
      </c>
      <c r="F107" s="11" t="str">
        <f t="shared" si="21"/>
        <v>N/A</v>
      </c>
      <c r="G107" s="34">
        <v>958</v>
      </c>
      <c r="H107" s="11" t="str">
        <f t="shared" si="22"/>
        <v>N/A</v>
      </c>
      <c r="I107" s="12">
        <v>3.1850000000000001</v>
      </c>
      <c r="J107" s="12">
        <v>5.6230000000000002</v>
      </c>
      <c r="K107" s="41" t="s">
        <v>739</v>
      </c>
      <c r="L107" s="9" t="str">
        <f t="shared" si="19"/>
        <v>Yes</v>
      </c>
    </row>
    <row r="108" spans="1:12" ht="25" x14ac:dyDescent="0.25">
      <c r="A108" s="2" t="s">
        <v>1195</v>
      </c>
      <c r="B108" s="33" t="s">
        <v>213</v>
      </c>
      <c r="C108" s="43">
        <v>22623.195677</v>
      </c>
      <c r="D108" s="11" t="str">
        <f t="shared" si="20"/>
        <v>N/A</v>
      </c>
      <c r="E108" s="43">
        <v>25640.939361000001</v>
      </c>
      <c r="F108" s="11" t="str">
        <f t="shared" si="21"/>
        <v>N/A</v>
      </c>
      <c r="G108" s="43">
        <v>27916.735907999999</v>
      </c>
      <c r="H108" s="11" t="str">
        <f t="shared" si="22"/>
        <v>N/A</v>
      </c>
      <c r="I108" s="12">
        <v>13.34</v>
      </c>
      <c r="J108" s="12">
        <v>8.8759999999999994</v>
      </c>
      <c r="K108" s="41" t="s">
        <v>739</v>
      </c>
      <c r="L108" s="9" t="str">
        <f t="shared" si="19"/>
        <v>Yes</v>
      </c>
    </row>
    <row r="109" spans="1:12" ht="25" x14ac:dyDescent="0.25">
      <c r="A109" s="2" t="s">
        <v>1196</v>
      </c>
      <c r="B109" s="33" t="s">
        <v>213</v>
      </c>
      <c r="C109" s="43">
        <v>28606338</v>
      </c>
      <c r="D109" s="11" t="str">
        <f t="shared" si="20"/>
        <v>N/A</v>
      </c>
      <c r="E109" s="43">
        <v>27276452</v>
      </c>
      <c r="F109" s="11" t="str">
        <f t="shared" si="21"/>
        <v>N/A</v>
      </c>
      <c r="G109" s="43">
        <v>26294939</v>
      </c>
      <c r="H109" s="11" t="str">
        <f t="shared" si="22"/>
        <v>N/A</v>
      </c>
      <c r="I109" s="12">
        <v>-4.6500000000000004</v>
      </c>
      <c r="J109" s="12">
        <v>-3.6</v>
      </c>
      <c r="K109" s="41" t="s">
        <v>739</v>
      </c>
      <c r="L109" s="9" t="str">
        <f t="shared" si="19"/>
        <v>Yes</v>
      </c>
    </row>
    <row r="110" spans="1:12" x14ac:dyDescent="0.25">
      <c r="A110" s="2" t="s">
        <v>524</v>
      </c>
      <c r="B110" s="33" t="s">
        <v>213</v>
      </c>
      <c r="C110" s="43">
        <v>2339</v>
      </c>
      <c r="D110" s="11" t="str">
        <f t="shared" si="20"/>
        <v>N/A</v>
      </c>
      <c r="E110" s="34">
        <v>2341</v>
      </c>
      <c r="F110" s="11" t="str">
        <f t="shared" si="21"/>
        <v>N/A</v>
      </c>
      <c r="G110" s="34">
        <v>2345</v>
      </c>
      <c r="H110" s="11" t="str">
        <f t="shared" si="22"/>
        <v>N/A</v>
      </c>
      <c r="I110" s="12">
        <v>8.5500000000000007E-2</v>
      </c>
      <c r="J110" s="12">
        <v>0.1709</v>
      </c>
      <c r="K110" s="41" t="s">
        <v>739</v>
      </c>
      <c r="L110" s="9" t="str">
        <f t="shared" si="19"/>
        <v>Yes</v>
      </c>
    </row>
    <row r="111" spans="1:12" ht="25" x14ac:dyDescent="0.25">
      <c r="A111" s="2" t="s">
        <v>1197</v>
      </c>
      <c r="B111" s="33" t="s">
        <v>213</v>
      </c>
      <c r="C111" s="43">
        <v>12230.157332000001</v>
      </c>
      <c r="D111" s="11" t="str">
        <f t="shared" si="20"/>
        <v>N/A</v>
      </c>
      <c r="E111" s="43">
        <v>11651.624092</v>
      </c>
      <c r="F111" s="11" t="str">
        <f t="shared" si="21"/>
        <v>N/A</v>
      </c>
      <c r="G111" s="43">
        <v>11213.193603</v>
      </c>
      <c r="H111" s="11" t="str">
        <f t="shared" si="22"/>
        <v>N/A</v>
      </c>
      <c r="I111" s="12">
        <v>-4.7300000000000004</v>
      </c>
      <c r="J111" s="12">
        <v>-3.76</v>
      </c>
      <c r="K111" s="41" t="s">
        <v>739</v>
      </c>
      <c r="L111" s="9" t="str">
        <f t="shared" si="19"/>
        <v>Yes</v>
      </c>
    </row>
    <row r="112" spans="1:12" ht="25" x14ac:dyDescent="0.25">
      <c r="A112" s="2" t="s">
        <v>1198</v>
      </c>
      <c r="B112" s="33" t="s">
        <v>213</v>
      </c>
      <c r="C112" s="43">
        <v>15859625</v>
      </c>
      <c r="D112" s="11" t="str">
        <f t="shared" si="20"/>
        <v>N/A</v>
      </c>
      <c r="E112" s="43">
        <v>14791802</v>
      </c>
      <c r="F112" s="11" t="str">
        <f t="shared" si="21"/>
        <v>N/A</v>
      </c>
      <c r="G112" s="43">
        <v>17744448</v>
      </c>
      <c r="H112" s="11" t="str">
        <f t="shared" si="22"/>
        <v>N/A</v>
      </c>
      <c r="I112" s="12">
        <v>-6.73</v>
      </c>
      <c r="J112" s="12">
        <v>19.96</v>
      </c>
      <c r="K112" s="41" t="s">
        <v>739</v>
      </c>
      <c r="L112" s="9" t="str">
        <f t="shared" si="19"/>
        <v>Yes</v>
      </c>
    </row>
    <row r="113" spans="1:12" x14ac:dyDescent="0.25">
      <c r="A113" s="2" t="s">
        <v>525</v>
      </c>
      <c r="B113" s="33" t="s">
        <v>213</v>
      </c>
      <c r="C113" s="43">
        <v>2567</v>
      </c>
      <c r="D113" s="11" t="str">
        <f t="shared" si="20"/>
        <v>N/A</v>
      </c>
      <c r="E113" s="34">
        <v>2606</v>
      </c>
      <c r="F113" s="11" t="str">
        <f t="shared" si="21"/>
        <v>N/A</v>
      </c>
      <c r="G113" s="34">
        <v>2847</v>
      </c>
      <c r="H113" s="11" t="str">
        <f t="shared" si="22"/>
        <v>N/A</v>
      </c>
      <c r="I113" s="12">
        <v>1.5189999999999999</v>
      </c>
      <c r="J113" s="12">
        <v>9.2479999999999993</v>
      </c>
      <c r="K113" s="41" t="s">
        <v>739</v>
      </c>
      <c r="L113" s="9" t="str">
        <f t="shared" si="19"/>
        <v>Yes</v>
      </c>
    </row>
    <row r="114" spans="1:12" ht="25" x14ac:dyDescent="0.25">
      <c r="A114" s="2" t="s">
        <v>1199</v>
      </c>
      <c r="B114" s="33" t="s">
        <v>213</v>
      </c>
      <c r="C114" s="43">
        <v>6178.2723022999999</v>
      </c>
      <c r="D114" s="11" t="str">
        <f t="shared" si="20"/>
        <v>N/A</v>
      </c>
      <c r="E114" s="43">
        <v>5676.0560245999995</v>
      </c>
      <c r="F114" s="11" t="str">
        <f t="shared" si="21"/>
        <v>N/A</v>
      </c>
      <c r="G114" s="43">
        <v>6232.6828240000004</v>
      </c>
      <c r="H114" s="11" t="str">
        <f t="shared" si="22"/>
        <v>N/A</v>
      </c>
      <c r="I114" s="12">
        <v>-8.1300000000000008</v>
      </c>
      <c r="J114" s="12">
        <v>9.8070000000000004</v>
      </c>
      <c r="K114" s="41" t="s">
        <v>739</v>
      </c>
      <c r="L114" s="9" t="str">
        <f t="shared" si="19"/>
        <v>Yes</v>
      </c>
    </row>
    <row r="115" spans="1:12" ht="25" x14ac:dyDescent="0.25">
      <c r="A115" s="2" t="s">
        <v>1200</v>
      </c>
      <c r="B115" s="33" t="s">
        <v>213</v>
      </c>
      <c r="C115" s="43">
        <v>17362452</v>
      </c>
      <c r="D115" s="11" t="str">
        <f t="shared" ref="D115:D146" si="23">IF($B115="N/A","N/A",IF(C115&gt;10,"No",IF(C115&lt;-10,"No","Yes")))</f>
        <v>N/A</v>
      </c>
      <c r="E115" s="43">
        <v>15623382</v>
      </c>
      <c r="F115" s="11" t="str">
        <f t="shared" ref="F115:F146" si="24">IF($B115="N/A","N/A",IF(E115&gt;10,"No",IF(E115&lt;-10,"No","Yes")))</f>
        <v>N/A</v>
      </c>
      <c r="G115" s="43">
        <v>15581230</v>
      </c>
      <c r="H115" s="11" t="str">
        <f t="shared" ref="H115:H146" si="25">IF($B115="N/A","N/A",IF(G115&gt;10,"No",IF(G115&lt;-10,"No","Yes")))</f>
        <v>N/A</v>
      </c>
      <c r="I115" s="12">
        <v>-10</v>
      </c>
      <c r="J115" s="12">
        <v>-0.27</v>
      </c>
      <c r="K115" s="41" t="s">
        <v>739</v>
      </c>
      <c r="L115" s="9" t="str">
        <f t="shared" si="19"/>
        <v>Yes</v>
      </c>
    </row>
    <row r="116" spans="1:12" ht="25" x14ac:dyDescent="0.25">
      <c r="A116" s="2" t="s">
        <v>526</v>
      </c>
      <c r="B116" s="33" t="s">
        <v>213</v>
      </c>
      <c r="C116" s="43">
        <v>2443</v>
      </c>
      <c r="D116" s="11" t="str">
        <f t="shared" si="23"/>
        <v>N/A</v>
      </c>
      <c r="E116" s="34">
        <v>2472</v>
      </c>
      <c r="F116" s="11" t="str">
        <f t="shared" si="24"/>
        <v>N/A</v>
      </c>
      <c r="G116" s="34">
        <v>2763</v>
      </c>
      <c r="H116" s="11" t="str">
        <f t="shared" si="25"/>
        <v>N/A</v>
      </c>
      <c r="I116" s="12">
        <v>1.1870000000000001</v>
      </c>
      <c r="J116" s="12">
        <v>11.77</v>
      </c>
      <c r="K116" s="41" t="s">
        <v>739</v>
      </c>
      <c r="L116" s="9" t="str">
        <f t="shared" si="19"/>
        <v>Yes</v>
      </c>
    </row>
    <row r="117" spans="1:12" ht="25" x14ac:dyDescent="0.25">
      <c r="A117" s="2" t="s">
        <v>1201</v>
      </c>
      <c r="B117" s="33" t="s">
        <v>213</v>
      </c>
      <c r="C117" s="43">
        <v>7107.0208759999996</v>
      </c>
      <c r="D117" s="11" t="str">
        <f t="shared" si="23"/>
        <v>N/A</v>
      </c>
      <c r="E117" s="43">
        <v>6320.1383495</v>
      </c>
      <c r="F117" s="11" t="str">
        <f t="shared" si="24"/>
        <v>N/A</v>
      </c>
      <c r="G117" s="43">
        <v>5639.2435758000001</v>
      </c>
      <c r="H117" s="11" t="str">
        <f t="shared" si="25"/>
        <v>N/A</v>
      </c>
      <c r="I117" s="12">
        <v>-11.1</v>
      </c>
      <c r="J117" s="12">
        <v>-10.8</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2000</v>
      </c>
      <c r="F121" s="11" t="str">
        <f t="shared" si="24"/>
        <v>N/A</v>
      </c>
      <c r="G121" s="43">
        <v>2000</v>
      </c>
      <c r="H121" s="11" t="str">
        <f t="shared" si="25"/>
        <v>N/A</v>
      </c>
      <c r="I121" s="12" t="s">
        <v>1746</v>
      </c>
      <c r="J121" s="12">
        <v>0</v>
      </c>
      <c r="K121" s="41" t="s">
        <v>739</v>
      </c>
      <c r="L121" s="9" t="str">
        <f t="shared" si="19"/>
        <v>Yes</v>
      </c>
    </row>
    <row r="122" spans="1:12" x14ac:dyDescent="0.25">
      <c r="A122" s="2" t="s">
        <v>528</v>
      </c>
      <c r="B122" s="33" t="s">
        <v>213</v>
      </c>
      <c r="C122" s="43">
        <v>0</v>
      </c>
      <c r="D122" s="11" t="str">
        <f t="shared" si="23"/>
        <v>N/A</v>
      </c>
      <c r="E122" s="34">
        <v>11</v>
      </c>
      <c r="F122" s="11" t="str">
        <f t="shared" si="24"/>
        <v>N/A</v>
      </c>
      <c r="G122" s="34">
        <v>11</v>
      </c>
      <c r="H122" s="11" t="str">
        <f t="shared" si="25"/>
        <v>N/A</v>
      </c>
      <c r="I122" s="12" t="s">
        <v>1746</v>
      </c>
      <c r="J122" s="12">
        <v>0</v>
      </c>
      <c r="K122" s="41" t="s">
        <v>739</v>
      </c>
      <c r="L122" s="9" t="str">
        <f t="shared" si="19"/>
        <v>Yes</v>
      </c>
    </row>
    <row r="123" spans="1:12" ht="25" x14ac:dyDescent="0.25">
      <c r="A123" s="2" t="s">
        <v>1205</v>
      </c>
      <c r="B123" s="33" t="s">
        <v>213</v>
      </c>
      <c r="C123" s="43" t="s">
        <v>1746</v>
      </c>
      <c r="D123" s="11" t="str">
        <f t="shared" si="23"/>
        <v>N/A</v>
      </c>
      <c r="E123" s="43">
        <v>2000</v>
      </c>
      <c r="F123" s="11" t="str">
        <f t="shared" si="24"/>
        <v>N/A</v>
      </c>
      <c r="G123" s="43">
        <v>2000</v>
      </c>
      <c r="H123" s="11" t="str">
        <f t="shared" si="25"/>
        <v>N/A</v>
      </c>
      <c r="I123" s="12" t="s">
        <v>1746</v>
      </c>
      <c r="J123" s="12">
        <v>0</v>
      </c>
      <c r="K123" s="41" t="s">
        <v>739</v>
      </c>
      <c r="L123" s="9" t="str">
        <f t="shared" si="19"/>
        <v>Yes</v>
      </c>
    </row>
    <row r="124" spans="1:12" ht="25" x14ac:dyDescent="0.25">
      <c r="A124" s="2" t="s">
        <v>1206</v>
      </c>
      <c r="B124" s="33" t="s">
        <v>213</v>
      </c>
      <c r="C124" s="43">
        <v>8259408</v>
      </c>
      <c r="D124" s="11" t="str">
        <f t="shared" si="23"/>
        <v>N/A</v>
      </c>
      <c r="E124" s="43">
        <v>6174280</v>
      </c>
      <c r="F124" s="11" t="str">
        <f t="shared" si="24"/>
        <v>N/A</v>
      </c>
      <c r="G124" s="43">
        <v>2881880</v>
      </c>
      <c r="H124" s="11" t="str">
        <f t="shared" si="25"/>
        <v>N/A</v>
      </c>
      <c r="I124" s="12">
        <v>-25.2</v>
      </c>
      <c r="J124" s="12">
        <v>-53.3</v>
      </c>
      <c r="K124" s="41" t="s">
        <v>739</v>
      </c>
      <c r="L124" s="9" t="str">
        <f t="shared" si="19"/>
        <v>No</v>
      </c>
    </row>
    <row r="125" spans="1:12" ht="25" x14ac:dyDescent="0.25">
      <c r="A125" s="2" t="s">
        <v>529</v>
      </c>
      <c r="B125" s="33" t="s">
        <v>213</v>
      </c>
      <c r="C125" s="43">
        <v>2325</v>
      </c>
      <c r="D125" s="11" t="str">
        <f t="shared" si="23"/>
        <v>N/A</v>
      </c>
      <c r="E125" s="34">
        <v>1543</v>
      </c>
      <c r="F125" s="11" t="str">
        <f t="shared" si="24"/>
        <v>N/A</v>
      </c>
      <c r="G125" s="34">
        <v>954</v>
      </c>
      <c r="H125" s="11" t="str">
        <f t="shared" si="25"/>
        <v>N/A</v>
      </c>
      <c r="I125" s="12">
        <v>-33.6</v>
      </c>
      <c r="J125" s="12">
        <v>-38.200000000000003</v>
      </c>
      <c r="K125" s="41" t="s">
        <v>739</v>
      </c>
      <c r="L125" s="9" t="str">
        <f t="shared" si="19"/>
        <v>No</v>
      </c>
    </row>
    <row r="126" spans="1:12" ht="25" x14ac:dyDescent="0.25">
      <c r="A126" s="2" t="s">
        <v>1207</v>
      </c>
      <c r="B126" s="33" t="s">
        <v>213</v>
      </c>
      <c r="C126" s="43">
        <v>3552.4335483999998</v>
      </c>
      <c r="D126" s="11" t="str">
        <f t="shared" si="23"/>
        <v>N/A</v>
      </c>
      <c r="E126" s="43">
        <v>4001.4776409999999</v>
      </c>
      <c r="F126" s="11" t="str">
        <f t="shared" si="24"/>
        <v>N/A</v>
      </c>
      <c r="G126" s="43">
        <v>3020.8385744000002</v>
      </c>
      <c r="H126" s="11" t="str">
        <f t="shared" si="25"/>
        <v>N/A</v>
      </c>
      <c r="I126" s="12">
        <v>12.64</v>
      </c>
      <c r="J126" s="12">
        <v>-24.5</v>
      </c>
      <c r="K126" s="41" t="s">
        <v>739</v>
      </c>
      <c r="L126" s="9" t="str">
        <f t="shared" si="19"/>
        <v>Yes</v>
      </c>
    </row>
    <row r="127" spans="1:12" ht="25" x14ac:dyDescent="0.25">
      <c r="A127" s="2" t="s">
        <v>1208</v>
      </c>
      <c r="B127" s="33" t="s">
        <v>213</v>
      </c>
      <c r="C127" s="43">
        <v>38546</v>
      </c>
      <c r="D127" s="11" t="str">
        <f t="shared" si="23"/>
        <v>N/A</v>
      </c>
      <c r="E127" s="43">
        <v>103503</v>
      </c>
      <c r="F127" s="11" t="str">
        <f t="shared" si="24"/>
        <v>N/A</v>
      </c>
      <c r="G127" s="43">
        <v>453544</v>
      </c>
      <c r="H127" s="11" t="str">
        <f t="shared" si="25"/>
        <v>N/A</v>
      </c>
      <c r="I127" s="12">
        <v>168.5</v>
      </c>
      <c r="J127" s="12">
        <v>338.2</v>
      </c>
      <c r="K127" s="41" t="s">
        <v>739</v>
      </c>
      <c r="L127" s="9" t="str">
        <f t="shared" si="19"/>
        <v>No</v>
      </c>
    </row>
    <row r="128" spans="1:12" x14ac:dyDescent="0.25">
      <c r="A128" s="2" t="s">
        <v>530</v>
      </c>
      <c r="B128" s="33" t="s">
        <v>213</v>
      </c>
      <c r="C128" s="43">
        <v>85</v>
      </c>
      <c r="D128" s="11" t="str">
        <f t="shared" si="23"/>
        <v>N/A</v>
      </c>
      <c r="E128" s="34">
        <v>197</v>
      </c>
      <c r="F128" s="11" t="str">
        <f t="shared" si="24"/>
        <v>N/A</v>
      </c>
      <c r="G128" s="34">
        <v>393</v>
      </c>
      <c r="H128" s="11" t="str">
        <f t="shared" si="25"/>
        <v>N/A</v>
      </c>
      <c r="I128" s="12">
        <v>131.80000000000001</v>
      </c>
      <c r="J128" s="12">
        <v>99.49</v>
      </c>
      <c r="K128" s="41" t="s">
        <v>739</v>
      </c>
      <c r="L128" s="9" t="str">
        <f t="shared" si="19"/>
        <v>No</v>
      </c>
    </row>
    <row r="129" spans="1:12" ht="25" x14ac:dyDescent="0.25">
      <c r="A129" s="2" t="s">
        <v>1209</v>
      </c>
      <c r="B129" s="33" t="s">
        <v>213</v>
      </c>
      <c r="C129" s="43">
        <v>453.48235294</v>
      </c>
      <c r="D129" s="11" t="str">
        <f t="shared" si="23"/>
        <v>N/A</v>
      </c>
      <c r="E129" s="43">
        <v>525.39593908999996</v>
      </c>
      <c r="F129" s="11" t="str">
        <f t="shared" si="24"/>
        <v>N/A</v>
      </c>
      <c r="G129" s="43">
        <v>1154.0559796</v>
      </c>
      <c r="H129" s="11" t="str">
        <f t="shared" si="25"/>
        <v>N/A</v>
      </c>
      <c r="I129" s="12">
        <v>15.86</v>
      </c>
      <c r="J129" s="12">
        <v>119.7</v>
      </c>
      <c r="K129" s="41" t="s">
        <v>739</v>
      </c>
      <c r="L129" s="9" t="str">
        <f t="shared" si="19"/>
        <v>No</v>
      </c>
    </row>
    <row r="130" spans="1:12" ht="25" x14ac:dyDescent="0.25">
      <c r="A130" s="2" t="s">
        <v>1210</v>
      </c>
      <c r="B130" s="33" t="s">
        <v>213</v>
      </c>
      <c r="C130" s="43">
        <v>2382</v>
      </c>
      <c r="D130" s="11" t="str">
        <f t="shared" si="23"/>
        <v>N/A</v>
      </c>
      <c r="E130" s="43">
        <v>2265</v>
      </c>
      <c r="F130" s="11" t="str">
        <f t="shared" si="24"/>
        <v>N/A</v>
      </c>
      <c r="G130" s="43">
        <v>6253</v>
      </c>
      <c r="H130" s="11" t="str">
        <f t="shared" si="25"/>
        <v>N/A</v>
      </c>
      <c r="I130" s="12">
        <v>-4.91</v>
      </c>
      <c r="J130" s="12">
        <v>176.1</v>
      </c>
      <c r="K130" s="41" t="s">
        <v>739</v>
      </c>
      <c r="L130" s="9" t="str">
        <f t="shared" si="19"/>
        <v>No</v>
      </c>
    </row>
    <row r="131" spans="1:12" x14ac:dyDescent="0.25">
      <c r="A131" s="2" t="s">
        <v>531</v>
      </c>
      <c r="B131" s="33" t="s">
        <v>213</v>
      </c>
      <c r="C131" s="43">
        <v>11</v>
      </c>
      <c r="D131" s="11" t="str">
        <f t="shared" si="23"/>
        <v>N/A</v>
      </c>
      <c r="E131" s="34">
        <v>11</v>
      </c>
      <c r="F131" s="11" t="str">
        <f t="shared" si="24"/>
        <v>N/A</v>
      </c>
      <c r="G131" s="34">
        <v>11</v>
      </c>
      <c r="H131" s="11" t="str">
        <f t="shared" si="25"/>
        <v>N/A</v>
      </c>
      <c r="I131" s="12">
        <v>50</v>
      </c>
      <c r="J131" s="12">
        <v>133.30000000000001</v>
      </c>
      <c r="K131" s="41" t="s">
        <v>739</v>
      </c>
      <c r="L131" s="9" t="str">
        <f t="shared" si="19"/>
        <v>No</v>
      </c>
    </row>
    <row r="132" spans="1:12" ht="25" x14ac:dyDescent="0.25">
      <c r="A132" s="2" t="s">
        <v>1211</v>
      </c>
      <c r="B132" s="33" t="s">
        <v>213</v>
      </c>
      <c r="C132" s="43">
        <v>1191</v>
      </c>
      <c r="D132" s="11" t="str">
        <f t="shared" si="23"/>
        <v>N/A</v>
      </c>
      <c r="E132" s="43">
        <v>755</v>
      </c>
      <c r="F132" s="11" t="str">
        <f t="shared" si="24"/>
        <v>N/A</v>
      </c>
      <c r="G132" s="43">
        <v>893.28571428999999</v>
      </c>
      <c r="H132" s="11" t="str">
        <f t="shared" si="25"/>
        <v>N/A</v>
      </c>
      <c r="I132" s="12">
        <v>-36.6</v>
      </c>
      <c r="J132" s="12">
        <v>18.32</v>
      </c>
      <c r="K132" s="41" t="s">
        <v>739</v>
      </c>
      <c r="L132" s="9" t="str">
        <f t="shared" si="19"/>
        <v>Yes</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1435200</v>
      </c>
      <c r="D136" s="11" t="str">
        <f t="shared" si="23"/>
        <v>N/A</v>
      </c>
      <c r="E136" s="43">
        <v>2865179</v>
      </c>
      <c r="F136" s="11" t="str">
        <f t="shared" si="24"/>
        <v>N/A</v>
      </c>
      <c r="G136" s="43">
        <v>3112005</v>
      </c>
      <c r="H136" s="11" t="str">
        <f t="shared" si="25"/>
        <v>N/A</v>
      </c>
      <c r="I136" s="12">
        <v>99.64</v>
      </c>
      <c r="J136" s="12">
        <v>8.6150000000000002</v>
      </c>
      <c r="K136" s="41" t="s">
        <v>739</v>
      </c>
      <c r="L136" s="9" t="str">
        <f t="shared" si="19"/>
        <v>Yes</v>
      </c>
    </row>
    <row r="137" spans="1:12" x14ac:dyDescent="0.25">
      <c r="A137" s="2" t="s">
        <v>533</v>
      </c>
      <c r="B137" s="33" t="s">
        <v>213</v>
      </c>
      <c r="C137" s="43">
        <v>1095</v>
      </c>
      <c r="D137" s="11" t="str">
        <f t="shared" si="23"/>
        <v>N/A</v>
      </c>
      <c r="E137" s="34">
        <v>1159</v>
      </c>
      <c r="F137" s="11" t="str">
        <f t="shared" si="24"/>
        <v>N/A</v>
      </c>
      <c r="G137" s="34">
        <v>1243</v>
      </c>
      <c r="H137" s="11" t="str">
        <f t="shared" si="25"/>
        <v>N/A</v>
      </c>
      <c r="I137" s="12">
        <v>5.8449999999999998</v>
      </c>
      <c r="J137" s="12">
        <v>7.2480000000000002</v>
      </c>
      <c r="K137" s="41" t="s">
        <v>739</v>
      </c>
      <c r="L137" s="9" t="str">
        <f t="shared" si="19"/>
        <v>Yes</v>
      </c>
    </row>
    <row r="138" spans="1:12" x14ac:dyDescent="0.25">
      <c r="A138" s="2" t="s">
        <v>1215</v>
      </c>
      <c r="B138" s="33" t="s">
        <v>213</v>
      </c>
      <c r="C138" s="43">
        <v>1310.6849314999999</v>
      </c>
      <c r="D138" s="11" t="str">
        <f t="shared" si="23"/>
        <v>N/A</v>
      </c>
      <c r="E138" s="43">
        <v>2472.1130284999999</v>
      </c>
      <c r="F138" s="11" t="str">
        <f t="shared" si="24"/>
        <v>N/A</v>
      </c>
      <c r="G138" s="43">
        <v>2503.6242960999998</v>
      </c>
      <c r="H138" s="11" t="str">
        <f t="shared" si="25"/>
        <v>N/A</v>
      </c>
      <c r="I138" s="12">
        <v>88.61</v>
      </c>
      <c r="J138" s="12">
        <v>1.2749999999999999</v>
      </c>
      <c r="K138" s="41" t="s">
        <v>739</v>
      </c>
      <c r="L138" s="9" t="str">
        <f t="shared" si="19"/>
        <v>Yes</v>
      </c>
    </row>
    <row r="139" spans="1:12" x14ac:dyDescent="0.25">
      <c r="A139" s="48" t="s">
        <v>406</v>
      </c>
      <c r="B139" s="14" t="s">
        <v>213</v>
      </c>
      <c r="C139" s="14">
        <v>1952658372</v>
      </c>
      <c r="D139" s="11" t="str">
        <f t="shared" si="23"/>
        <v>N/A</v>
      </c>
      <c r="E139" s="14">
        <v>1888195059</v>
      </c>
      <c r="F139" s="11" t="str">
        <f t="shared" si="24"/>
        <v>N/A</v>
      </c>
      <c r="G139" s="14">
        <v>1923316373</v>
      </c>
      <c r="H139" s="11" t="str">
        <f t="shared" si="25"/>
        <v>N/A</v>
      </c>
      <c r="I139" s="12">
        <v>-3.3</v>
      </c>
      <c r="J139" s="12">
        <v>1.86</v>
      </c>
      <c r="K139" s="14" t="s">
        <v>213</v>
      </c>
      <c r="L139" s="9" t="str">
        <f t="shared" ref="L139:L158" si="26">IF(J139="Div by 0", "N/A", IF(K139="N/A","N/A", IF(J139&gt;VALUE(MID(K139,1,2)), "No", IF(J139&lt;-1*VALUE(MID(K139,1,2)), "No", "Yes"))))</f>
        <v>N/A</v>
      </c>
    </row>
    <row r="140" spans="1:12" x14ac:dyDescent="0.25">
      <c r="A140" s="48" t="s">
        <v>1216</v>
      </c>
      <c r="B140" s="14" t="s">
        <v>213</v>
      </c>
      <c r="C140" s="14">
        <v>3775.7700728</v>
      </c>
      <c r="D140" s="11" t="str">
        <f t="shared" si="23"/>
        <v>N/A</v>
      </c>
      <c r="E140" s="14">
        <v>3600.9036781</v>
      </c>
      <c r="F140" s="11" t="str">
        <f t="shared" si="24"/>
        <v>N/A</v>
      </c>
      <c r="G140" s="14">
        <v>3666.980059</v>
      </c>
      <c r="H140" s="11" t="str">
        <f t="shared" si="25"/>
        <v>N/A</v>
      </c>
      <c r="I140" s="12">
        <v>-4.63</v>
      </c>
      <c r="J140" s="12">
        <v>1.835</v>
      </c>
      <c r="K140" s="14" t="s">
        <v>213</v>
      </c>
      <c r="L140" s="9" t="str">
        <f t="shared" si="26"/>
        <v>N/A</v>
      </c>
    </row>
    <row r="141" spans="1:12" x14ac:dyDescent="0.25">
      <c r="A141" s="48" t="s">
        <v>407</v>
      </c>
      <c r="B141" s="14" t="s">
        <v>213</v>
      </c>
      <c r="C141" s="14">
        <v>9658648</v>
      </c>
      <c r="D141" s="11" t="str">
        <f t="shared" si="23"/>
        <v>N/A</v>
      </c>
      <c r="E141" s="14">
        <v>9855402</v>
      </c>
      <c r="F141" s="11" t="str">
        <f t="shared" si="24"/>
        <v>N/A</v>
      </c>
      <c r="G141" s="14">
        <v>7543181</v>
      </c>
      <c r="H141" s="11" t="str">
        <f t="shared" si="25"/>
        <v>N/A</v>
      </c>
      <c r="I141" s="12">
        <v>2.0369999999999999</v>
      </c>
      <c r="J141" s="12">
        <v>-23.5</v>
      </c>
      <c r="K141" s="14" t="s">
        <v>213</v>
      </c>
      <c r="L141" s="9" t="str">
        <f t="shared" si="26"/>
        <v>N/A</v>
      </c>
    </row>
    <row r="142" spans="1:12" x14ac:dyDescent="0.25">
      <c r="A142" s="48" t="s">
        <v>1217</v>
      </c>
      <c r="B142" s="14" t="s">
        <v>213</v>
      </c>
      <c r="C142" s="14">
        <v>3866.5524420000002</v>
      </c>
      <c r="D142" s="11" t="str">
        <f t="shared" si="23"/>
        <v>N/A</v>
      </c>
      <c r="E142" s="14">
        <v>4648.7745283000004</v>
      </c>
      <c r="F142" s="11" t="str">
        <f t="shared" si="24"/>
        <v>N/A</v>
      </c>
      <c r="G142" s="14">
        <v>4174.4222467999998</v>
      </c>
      <c r="H142" s="11" t="str">
        <f t="shared" si="25"/>
        <v>N/A</v>
      </c>
      <c r="I142" s="12">
        <v>20.23</v>
      </c>
      <c r="J142" s="12">
        <v>-10.199999999999999</v>
      </c>
      <c r="K142" s="14" t="s">
        <v>213</v>
      </c>
      <c r="L142" s="9" t="str">
        <f t="shared" si="26"/>
        <v>N/A</v>
      </c>
    </row>
    <row r="143" spans="1:12" x14ac:dyDescent="0.25">
      <c r="A143" s="48" t="s">
        <v>408</v>
      </c>
      <c r="B143" s="14" t="s">
        <v>213</v>
      </c>
      <c r="C143" s="14">
        <v>12362245</v>
      </c>
      <c r="D143" s="11" t="str">
        <f t="shared" si="23"/>
        <v>N/A</v>
      </c>
      <c r="E143" s="14">
        <v>12797056</v>
      </c>
      <c r="F143" s="11" t="str">
        <f t="shared" si="24"/>
        <v>N/A</v>
      </c>
      <c r="G143" s="14">
        <v>12898330</v>
      </c>
      <c r="H143" s="11" t="str">
        <f t="shared" si="25"/>
        <v>N/A</v>
      </c>
      <c r="I143" s="12">
        <v>3.5169999999999999</v>
      </c>
      <c r="J143" s="12">
        <v>0.79139999999999999</v>
      </c>
      <c r="K143" s="14" t="s">
        <v>213</v>
      </c>
      <c r="L143" s="9" t="str">
        <f t="shared" si="26"/>
        <v>N/A</v>
      </c>
    </row>
    <row r="144" spans="1:12" x14ac:dyDescent="0.25">
      <c r="A144" s="48" t="s">
        <v>1218</v>
      </c>
      <c r="B144" s="14" t="s">
        <v>213</v>
      </c>
      <c r="C144" s="14">
        <v>428.66413537</v>
      </c>
      <c r="D144" s="11" t="str">
        <f t="shared" si="23"/>
        <v>N/A</v>
      </c>
      <c r="E144" s="14">
        <v>407.51062000000002</v>
      </c>
      <c r="F144" s="11" t="str">
        <f t="shared" si="24"/>
        <v>N/A</v>
      </c>
      <c r="G144" s="14">
        <v>390.62174440000001</v>
      </c>
      <c r="H144" s="11" t="str">
        <f t="shared" si="25"/>
        <v>N/A</v>
      </c>
      <c r="I144" s="12">
        <v>-4.93</v>
      </c>
      <c r="J144" s="12">
        <v>-4.1399999999999997</v>
      </c>
      <c r="K144" s="14" t="s">
        <v>213</v>
      </c>
      <c r="L144" s="9" t="str">
        <f t="shared" si="26"/>
        <v>N/A</v>
      </c>
    </row>
    <row r="145" spans="1:13" x14ac:dyDescent="0.25">
      <c r="A145" s="48" t="s">
        <v>409</v>
      </c>
      <c r="B145" s="14" t="s">
        <v>213</v>
      </c>
      <c r="C145" s="14">
        <v>89877706</v>
      </c>
      <c r="D145" s="11" t="str">
        <f t="shared" si="23"/>
        <v>N/A</v>
      </c>
      <c r="E145" s="14">
        <v>90094575</v>
      </c>
      <c r="F145" s="11" t="str">
        <f t="shared" si="24"/>
        <v>N/A</v>
      </c>
      <c r="G145" s="14">
        <v>92053337</v>
      </c>
      <c r="H145" s="11" t="str">
        <f t="shared" si="25"/>
        <v>N/A</v>
      </c>
      <c r="I145" s="12">
        <v>0.24129999999999999</v>
      </c>
      <c r="J145" s="12">
        <v>2.1739999999999999</v>
      </c>
      <c r="K145" s="14" t="s">
        <v>213</v>
      </c>
      <c r="L145" s="9" t="str">
        <f t="shared" si="26"/>
        <v>N/A</v>
      </c>
    </row>
    <row r="146" spans="1:13" x14ac:dyDescent="0.25">
      <c r="A146" s="48" t="s">
        <v>1219</v>
      </c>
      <c r="B146" s="14" t="s">
        <v>213</v>
      </c>
      <c r="C146" s="14">
        <v>5001.2634801000004</v>
      </c>
      <c r="D146" s="11" t="str">
        <f t="shared" si="23"/>
        <v>N/A</v>
      </c>
      <c r="E146" s="14">
        <v>4818.6647591000001</v>
      </c>
      <c r="F146" s="11" t="str">
        <f t="shared" si="24"/>
        <v>N/A</v>
      </c>
      <c r="G146" s="14">
        <v>4779.5086707999999</v>
      </c>
      <c r="H146" s="11" t="str">
        <f t="shared" si="25"/>
        <v>N/A</v>
      </c>
      <c r="I146" s="12">
        <v>-3.65</v>
      </c>
      <c r="J146" s="12">
        <v>-0.81299999999999994</v>
      </c>
      <c r="K146" s="14" t="s">
        <v>213</v>
      </c>
      <c r="L146" s="9" t="str">
        <f t="shared" si="26"/>
        <v>N/A</v>
      </c>
    </row>
    <row r="147" spans="1:13" x14ac:dyDescent="0.25">
      <c r="A147" s="48" t="s">
        <v>410</v>
      </c>
      <c r="B147" s="14" t="s">
        <v>213</v>
      </c>
      <c r="C147" s="14">
        <v>328576696</v>
      </c>
      <c r="D147" s="11" t="str">
        <f t="shared" ref="D147:D160" si="27">IF($B147="N/A","N/A",IF(C147&gt;10,"No",IF(C147&lt;-10,"No","Yes")))</f>
        <v>N/A</v>
      </c>
      <c r="E147" s="14">
        <v>242320050</v>
      </c>
      <c r="F147" s="11" t="str">
        <f t="shared" ref="F147:F160" si="28">IF($B147="N/A","N/A",IF(E147&gt;10,"No",IF(E147&lt;-10,"No","Yes")))</f>
        <v>N/A</v>
      </c>
      <c r="G147" s="14">
        <v>199579648</v>
      </c>
      <c r="H147" s="11" t="str">
        <f t="shared" ref="H147:H160" si="29">IF($B147="N/A","N/A",IF(G147&gt;10,"No",IF(G147&lt;-10,"No","Yes")))</f>
        <v>N/A</v>
      </c>
      <c r="I147" s="12">
        <v>-26.3</v>
      </c>
      <c r="J147" s="12">
        <v>-17.600000000000001</v>
      </c>
      <c r="K147" s="14" t="s">
        <v>213</v>
      </c>
      <c r="L147" s="9" t="str">
        <f t="shared" si="26"/>
        <v>N/A</v>
      </c>
    </row>
    <row r="148" spans="1:13" x14ac:dyDescent="0.25">
      <c r="A148" s="48" t="s">
        <v>1220</v>
      </c>
      <c r="B148" s="14" t="s">
        <v>213</v>
      </c>
      <c r="C148" s="14">
        <v>5906.6782196000004</v>
      </c>
      <c r="D148" s="11" t="str">
        <f t="shared" si="27"/>
        <v>N/A</v>
      </c>
      <c r="E148" s="14">
        <v>5439.2828282999999</v>
      </c>
      <c r="F148" s="11" t="str">
        <f t="shared" si="28"/>
        <v>N/A</v>
      </c>
      <c r="G148" s="14">
        <v>4684.0886219000004</v>
      </c>
      <c r="H148" s="11" t="str">
        <f t="shared" si="29"/>
        <v>N/A</v>
      </c>
      <c r="I148" s="12">
        <v>-7.91</v>
      </c>
      <c r="J148" s="12">
        <v>-13.9</v>
      </c>
      <c r="K148" s="14" t="s">
        <v>213</v>
      </c>
      <c r="L148" s="9" t="str">
        <f t="shared" si="26"/>
        <v>N/A</v>
      </c>
    </row>
    <row r="149" spans="1:13" x14ac:dyDescent="0.25">
      <c r="A149" s="48" t="s">
        <v>411</v>
      </c>
      <c r="B149" s="14" t="s">
        <v>213</v>
      </c>
      <c r="C149" s="14">
        <v>3185294</v>
      </c>
      <c r="D149" s="11" t="str">
        <f t="shared" si="27"/>
        <v>N/A</v>
      </c>
      <c r="E149" s="14">
        <v>3773247</v>
      </c>
      <c r="F149" s="11" t="str">
        <f t="shared" si="28"/>
        <v>N/A</v>
      </c>
      <c r="G149" s="14">
        <v>4738967</v>
      </c>
      <c r="H149" s="11" t="str">
        <f t="shared" si="29"/>
        <v>N/A</v>
      </c>
      <c r="I149" s="12">
        <v>18.46</v>
      </c>
      <c r="J149" s="12">
        <v>25.59</v>
      </c>
      <c r="K149" s="14" t="s">
        <v>213</v>
      </c>
      <c r="L149" s="9" t="str">
        <f t="shared" si="26"/>
        <v>N/A</v>
      </c>
    </row>
    <row r="150" spans="1:13" x14ac:dyDescent="0.25">
      <c r="A150" s="48" t="s">
        <v>1221</v>
      </c>
      <c r="B150" s="14" t="s">
        <v>213</v>
      </c>
      <c r="C150" s="14">
        <v>120.1861676</v>
      </c>
      <c r="D150" s="11" t="str">
        <f t="shared" si="27"/>
        <v>N/A</v>
      </c>
      <c r="E150" s="14">
        <v>110.26115543</v>
      </c>
      <c r="F150" s="11" t="str">
        <f t="shared" si="28"/>
        <v>N/A</v>
      </c>
      <c r="G150" s="14">
        <v>108.40349071</v>
      </c>
      <c r="H150" s="11" t="str">
        <f t="shared" si="29"/>
        <v>N/A</v>
      </c>
      <c r="I150" s="12">
        <v>-8.26</v>
      </c>
      <c r="J150" s="12">
        <v>-1.68</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4403.1832031000004</v>
      </c>
      <c r="D164" s="116" t="str">
        <f t="shared" ref="D164" si="31">IF($B164="N/A","N/A",IF(C164&gt;10,"No",IF(C164&lt;-10,"No","Yes")))</f>
        <v>N/A</v>
      </c>
      <c r="E164" s="115">
        <v>3842.0427414999999</v>
      </c>
      <c r="F164" s="116" t="str">
        <f t="shared" ref="F164" si="32">IF($B164="N/A","N/A",IF(E164&gt;10,"No",IF(E164&lt;-10,"No","Yes")))</f>
        <v>N/A</v>
      </c>
      <c r="G164" s="115">
        <v>2003.3301217000001</v>
      </c>
      <c r="H164" s="116" t="str">
        <f t="shared" ref="H164" si="33">IF($B164="N/A","N/A",IF(G164&gt;10,"No",IF(G164&lt;-10,"No","Yes")))</f>
        <v>N/A</v>
      </c>
      <c r="I164" s="117">
        <v>-12.7</v>
      </c>
      <c r="J164" s="117">
        <v>-47.9</v>
      </c>
      <c r="K164" s="118" t="s">
        <v>739</v>
      </c>
      <c r="L164" s="119" t="str">
        <f>IF(J164="Div by 0", "N/A", IF(OR(J164="N/A",K164="N/A"),"N/A", IF(J164&gt;VALUE(MID(K164,1,2)), "No", IF(J164&lt;-1*VALUE(MID(K164,1,2)), "No", "Yes"))))</f>
        <v>No</v>
      </c>
      <c r="N164" s="54"/>
    </row>
    <row r="165" spans="1:16" x14ac:dyDescent="0.25">
      <c r="A165" s="48" t="s">
        <v>1228</v>
      </c>
      <c r="B165" s="14" t="s">
        <v>213</v>
      </c>
      <c r="C165" s="14">
        <v>2222.7060944</v>
      </c>
      <c r="D165" s="11" t="str">
        <f t="shared" ref="D165:D171" si="34">IF($B165="N/A","N/A",IF(C165&gt;10,"No",IF(C165&lt;-10,"No","Yes")))</f>
        <v>N/A</v>
      </c>
      <c r="E165" s="14">
        <v>2086.5928826999998</v>
      </c>
      <c r="F165" s="11" t="str">
        <f t="shared" ref="F165:F171" si="35">IF($B165="N/A","N/A",IF(E165&gt;10,"No",IF(E165&lt;-10,"No","Yes")))</f>
        <v>N/A</v>
      </c>
      <c r="G165" s="14">
        <v>2041.5712444999999</v>
      </c>
      <c r="H165" s="11" t="str">
        <f t="shared" ref="H165:H171" si="36">IF($B165="N/A","N/A",IF(G165&gt;10,"No",IF(G165&lt;-10,"No","Yes")))</f>
        <v>N/A</v>
      </c>
      <c r="I165" s="12">
        <v>-6.12</v>
      </c>
      <c r="J165" s="12">
        <v>-2.16</v>
      </c>
      <c r="K165" s="41" t="s">
        <v>739</v>
      </c>
      <c r="L165" s="9" t="str">
        <f>IF(J165="Div by 0", "N/A", IF(OR(J165="N/A",K165="N/A"),"N/A", IF(J165&gt;VALUE(MID(K165,1,2)), "No", IF(J165&lt;-1*VALUE(MID(K165,1,2)), "No", "Yes"))))</f>
        <v>Yes</v>
      </c>
      <c r="N165" s="54"/>
    </row>
    <row r="166" spans="1:16" x14ac:dyDescent="0.25">
      <c r="A166" s="48" t="s">
        <v>1229</v>
      </c>
      <c r="B166" s="14" t="s">
        <v>213</v>
      </c>
      <c r="C166" s="14">
        <v>5652.0866182999998</v>
      </c>
      <c r="D166" s="11" t="str">
        <f t="shared" si="34"/>
        <v>N/A</v>
      </c>
      <c r="E166" s="14">
        <v>5070.0286829999995</v>
      </c>
      <c r="F166" s="11" t="str">
        <f t="shared" si="35"/>
        <v>N/A</v>
      </c>
      <c r="G166" s="14">
        <v>1266.1754966999999</v>
      </c>
      <c r="H166" s="11" t="str">
        <f t="shared" si="36"/>
        <v>N/A</v>
      </c>
      <c r="I166" s="12">
        <v>-10.3</v>
      </c>
      <c r="J166" s="12">
        <v>-75</v>
      </c>
      <c r="K166" s="41" t="s">
        <v>739</v>
      </c>
      <c r="L166" s="9" t="str">
        <f t="shared" ref="L166" si="37">IF(J166="Div by 0", "N/A", IF(OR(J166="N/A",K166="N/A"),"N/A", IF(J166&gt;VALUE(MID(K166,1,2)), "No", IF(J166&lt;-1*VALUE(MID(K166,1,2)), "No", "Yes"))))</f>
        <v>No</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585360</v>
      </c>
      <c r="D6" s="11" t="str">
        <f t="shared" ref="D6:D11" si="0">IF($B6="N/A","N/A",IF(C6&gt;10,"No",IF(C6&lt;-10,"No","Yes")))</f>
        <v>N/A</v>
      </c>
      <c r="E6" s="1">
        <v>582945</v>
      </c>
      <c r="F6" s="11" t="str">
        <f t="shared" ref="F6:F11" si="1">IF($B6="N/A","N/A",IF(E6&gt;10,"No",IF(E6&lt;-10,"No","Yes")))</f>
        <v>N/A</v>
      </c>
      <c r="G6" s="1">
        <v>581906</v>
      </c>
      <c r="H6" s="11" t="str">
        <f t="shared" ref="H6:H11" si="2">IF($B6="N/A","N/A",IF(G6&gt;10,"No",IF(G6&lt;-10,"No","Yes")))</f>
        <v>N/A</v>
      </c>
      <c r="I6" s="12">
        <v>-0.41299999999999998</v>
      </c>
      <c r="J6" s="12">
        <v>-0.17799999999999999</v>
      </c>
      <c r="K6" s="1" t="s">
        <v>739</v>
      </c>
      <c r="L6" s="9" t="str">
        <f t="shared" ref="L6:L14" si="3">IF(J6="Div by 0", "N/A", IF(K6="N/A","N/A", IF(J6&gt;VALUE(MID(K6,1,2)), "No", IF(J6&lt;-1*VALUE(MID(K6,1,2)), "No", "Yes"))))</f>
        <v>Yes</v>
      </c>
    </row>
    <row r="7" spans="1:12" x14ac:dyDescent="0.25">
      <c r="A7" s="18" t="s">
        <v>100</v>
      </c>
      <c r="B7" s="41" t="s">
        <v>213</v>
      </c>
      <c r="C7" s="1">
        <v>15906</v>
      </c>
      <c r="D7" s="11" t="str">
        <f t="shared" si="0"/>
        <v>N/A</v>
      </c>
      <c r="E7" s="1">
        <v>16196</v>
      </c>
      <c r="F7" s="11" t="str">
        <f t="shared" si="1"/>
        <v>N/A</v>
      </c>
      <c r="G7" s="1">
        <v>16003</v>
      </c>
      <c r="H7" s="11" t="str">
        <f t="shared" si="2"/>
        <v>N/A</v>
      </c>
      <c r="I7" s="12">
        <v>1.823</v>
      </c>
      <c r="J7" s="12">
        <v>-1.19</v>
      </c>
      <c r="K7" s="41" t="s">
        <v>739</v>
      </c>
      <c r="L7" s="9" t="str">
        <f t="shared" si="3"/>
        <v>Yes</v>
      </c>
    </row>
    <row r="8" spans="1:12" x14ac:dyDescent="0.25">
      <c r="A8" s="18" t="s">
        <v>101</v>
      </c>
      <c r="B8" s="41" t="s">
        <v>213</v>
      </c>
      <c r="C8" s="1">
        <v>67056</v>
      </c>
      <c r="D8" s="11" t="str">
        <f t="shared" si="0"/>
        <v>N/A</v>
      </c>
      <c r="E8" s="1">
        <v>68290</v>
      </c>
      <c r="F8" s="11" t="str">
        <f t="shared" si="1"/>
        <v>N/A</v>
      </c>
      <c r="G8" s="1">
        <v>69722</v>
      </c>
      <c r="H8" s="11" t="str">
        <f t="shared" si="2"/>
        <v>N/A</v>
      </c>
      <c r="I8" s="12">
        <v>1.84</v>
      </c>
      <c r="J8" s="12">
        <v>2.097</v>
      </c>
      <c r="K8" s="41" t="s">
        <v>739</v>
      </c>
      <c r="L8" s="9" t="str">
        <f t="shared" si="3"/>
        <v>Yes</v>
      </c>
    </row>
    <row r="9" spans="1:12" x14ac:dyDescent="0.25">
      <c r="A9" s="18" t="s">
        <v>104</v>
      </c>
      <c r="B9" s="41" t="s">
        <v>213</v>
      </c>
      <c r="C9" s="1">
        <v>360177</v>
      </c>
      <c r="D9" s="11" t="str">
        <f t="shared" si="0"/>
        <v>N/A</v>
      </c>
      <c r="E9" s="1">
        <v>363981</v>
      </c>
      <c r="F9" s="11" t="str">
        <f t="shared" si="1"/>
        <v>N/A</v>
      </c>
      <c r="G9" s="1">
        <v>362991</v>
      </c>
      <c r="H9" s="11" t="str">
        <f t="shared" si="2"/>
        <v>N/A</v>
      </c>
      <c r="I9" s="12">
        <v>1.056</v>
      </c>
      <c r="J9" s="12">
        <v>-0.27200000000000002</v>
      </c>
      <c r="K9" s="41" t="s">
        <v>739</v>
      </c>
      <c r="L9" s="9" t="str">
        <f t="shared" si="3"/>
        <v>Yes</v>
      </c>
    </row>
    <row r="10" spans="1:12" x14ac:dyDescent="0.25">
      <c r="A10" s="18" t="s">
        <v>105</v>
      </c>
      <c r="B10" s="41" t="s">
        <v>213</v>
      </c>
      <c r="C10" s="1">
        <v>142221</v>
      </c>
      <c r="D10" s="11" t="str">
        <f t="shared" si="0"/>
        <v>N/A</v>
      </c>
      <c r="E10" s="1">
        <v>134478</v>
      </c>
      <c r="F10" s="11" t="str">
        <f t="shared" si="1"/>
        <v>N/A</v>
      </c>
      <c r="G10" s="1">
        <v>133190</v>
      </c>
      <c r="H10" s="11" t="str">
        <f t="shared" si="2"/>
        <v>N/A</v>
      </c>
      <c r="I10" s="12">
        <v>-5.44</v>
      </c>
      <c r="J10" s="12">
        <v>-0.95799999999999996</v>
      </c>
      <c r="K10" s="41" t="s">
        <v>739</v>
      </c>
      <c r="L10" s="9" t="str">
        <f t="shared" si="3"/>
        <v>Yes</v>
      </c>
    </row>
    <row r="11" spans="1:12" x14ac:dyDescent="0.25">
      <c r="A11" s="18" t="s">
        <v>77</v>
      </c>
      <c r="B11" s="1" t="s">
        <v>213</v>
      </c>
      <c r="C11" s="1">
        <v>505521.41</v>
      </c>
      <c r="D11" s="11" t="str">
        <f t="shared" si="0"/>
        <v>N/A</v>
      </c>
      <c r="E11" s="1">
        <v>506918.36</v>
      </c>
      <c r="F11" s="11" t="str">
        <f t="shared" si="1"/>
        <v>N/A</v>
      </c>
      <c r="G11" s="1">
        <v>507239.22</v>
      </c>
      <c r="H11" s="11" t="str">
        <f t="shared" si="2"/>
        <v>N/A</v>
      </c>
      <c r="I11" s="12">
        <v>0.27629999999999999</v>
      </c>
      <c r="J11" s="12">
        <v>6.3299999999999995E-2</v>
      </c>
      <c r="K11" s="1" t="s">
        <v>740</v>
      </c>
      <c r="L11" s="9" t="str">
        <f t="shared" si="3"/>
        <v>Yes</v>
      </c>
    </row>
    <row r="12" spans="1:12" x14ac:dyDescent="0.25">
      <c r="A12" s="18" t="s">
        <v>115</v>
      </c>
      <c r="B12" s="1" t="s">
        <v>213</v>
      </c>
      <c r="C12" s="1">
        <v>42419</v>
      </c>
      <c r="D12" s="1" t="s">
        <v>213</v>
      </c>
      <c r="E12" s="1">
        <v>43402</v>
      </c>
      <c r="F12" s="1" t="s">
        <v>213</v>
      </c>
      <c r="G12" s="1">
        <v>44066</v>
      </c>
      <c r="H12" s="1" t="s">
        <v>213</v>
      </c>
      <c r="I12" s="12">
        <v>2.3170000000000002</v>
      </c>
      <c r="J12" s="12">
        <v>1.53</v>
      </c>
      <c r="K12" s="1" t="s">
        <v>740</v>
      </c>
      <c r="L12" s="9" t="str">
        <f t="shared" si="3"/>
        <v>Yes</v>
      </c>
    </row>
    <row r="13" spans="1:12" x14ac:dyDescent="0.25">
      <c r="A13" s="18" t="s">
        <v>449</v>
      </c>
      <c r="B13" s="1" t="s">
        <v>213</v>
      </c>
      <c r="C13" s="1">
        <v>15489</v>
      </c>
      <c r="D13" s="1" t="s">
        <v>213</v>
      </c>
      <c r="E13" s="1">
        <v>15802</v>
      </c>
      <c r="F13" s="1" t="s">
        <v>213</v>
      </c>
      <c r="G13" s="1">
        <v>15652</v>
      </c>
      <c r="H13" s="1" t="s">
        <v>213</v>
      </c>
      <c r="I13" s="12">
        <v>2.0209999999999999</v>
      </c>
      <c r="J13" s="12">
        <v>-0.94899999999999995</v>
      </c>
      <c r="K13" s="1" t="s">
        <v>740</v>
      </c>
      <c r="L13" s="9" t="str">
        <f t="shared" si="3"/>
        <v>Yes</v>
      </c>
    </row>
    <row r="14" spans="1:12" x14ac:dyDescent="0.25">
      <c r="A14" s="18" t="s">
        <v>450</v>
      </c>
      <c r="B14" s="1" t="s">
        <v>213</v>
      </c>
      <c r="C14" s="1">
        <v>25304</v>
      </c>
      <c r="D14" s="1" t="s">
        <v>213</v>
      </c>
      <c r="E14" s="1">
        <v>26175</v>
      </c>
      <c r="F14" s="1" t="s">
        <v>213</v>
      </c>
      <c r="G14" s="1">
        <v>26969</v>
      </c>
      <c r="H14" s="1" t="s">
        <v>213</v>
      </c>
      <c r="I14" s="12">
        <v>3.4420000000000002</v>
      </c>
      <c r="J14" s="12">
        <v>3.0329999999999999</v>
      </c>
      <c r="K14" s="1" t="s">
        <v>740</v>
      </c>
      <c r="L14" s="9" t="str">
        <f t="shared" si="3"/>
        <v>Yes</v>
      </c>
    </row>
    <row r="15" spans="1:12" x14ac:dyDescent="0.25">
      <c r="A15" s="4" t="s">
        <v>58</v>
      </c>
      <c r="B15" s="41" t="s">
        <v>213</v>
      </c>
      <c r="C15" s="14">
        <v>2338526628</v>
      </c>
      <c r="D15" s="11" t="str">
        <f t="shared" ref="D15:D20" si="4">IF($B15="N/A","N/A",IF(C15&gt;10,"No",IF(C15&lt;-10,"No","Yes")))</f>
        <v>N/A</v>
      </c>
      <c r="E15" s="14">
        <v>2193539371</v>
      </c>
      <c r="F15" s="11" t="str">
        <f t="shared" ref="F15:F20" si="5">IF($B15="N/A","N/A",IF(E15&gt;10,"No",IF(E15&lt;-10,"No","Yes")))</f>
        <v>N/A</v>
      </c>
      <c r="G15" s="14">
        <v>2189684194</v>
      </c>
      <c r="H15" s="11" t="str">
        <f t="shared" ref="H15:H20" si="6">IF($B15="N/A","N/A",IF(G15&gt;10,"No",IF(G15&lt;-10,"No","Yes")))</f>
        <v>N/A</v>
      </c>
      <c r="I15" s="12">
        <v>-6.2</v>
      </c>
      <c r="J15" s="12">
        <v>-0.17599999999999999</v>
      </c>
      <c r="K15" s="41" t="s">
        <v>739</v>
      </c>
      <c r="L15" s="9" t="str">
        <f t="shared" ref="L15:L20" si="7">IF(J15="Div by 0", "N/A", IF(K15="N/A","N/A", IF(J15&gt;VALUE(MID(K15,1,2)), "No", IF(J15&lt;-1*VALUE(MID(K15,1,2)), "No", "Yes"))))</f>
        <v>Yes</v>
      </c>
    </row>
    <row r="16" spans="1:12" x14ac:dyDescent="0.25">
      <c r="A16" s="4" t="s">
        <v>1132</v>
      </c>
      <c r="B16" s="41" t="s">
        <v>213</v>
      </c>
      <c r="C16" s="14">
        <v>3995.0229396999998</v>
      </c>
      <c r="D16" s="11" t="str">
        <f t="shared" si="4"/>
        <v>N/A</v>
      </c>
      <c r="E16" s="14">
        <v>3762.8581958999998</v>
      </c>
      <c r="F16" s="11" t="str">
        <f t="shared" si="5"/>
        <v>N/A</v>
      </c>
      <c r="G16" s="14">
        <v>3762.9517378999999</v>
      </c>
      <c r="H16" s="11" t="str">
        <f t="shared" si="6"/>
        <v>N/A</v>
      </c>
      <c r="I16" s="12">
        <v>-5.81</v>
      </c>
      <c r="J16" s="12">
        <v>2.5000000000000001E-3</v>
      </c>
      <c r="K16" s="41" t="s">
        <v>739</v>
      </c>
      <c r="L16" s="9" t="str">
        <f t="shared" si="7"/>
        <v>Yes</v>
      </c>
    </row>
    <row r="17" spans="1:12" x14ac:dyDescent="0.25">
      <c r="A17" s="4" t="s">
        <v>1232</v>
      </c>
      <c r="B17" s="41" t="s">
        <v>213</v>
      </c>
      <c r="C17" s="14">
        <v>1338.8667797999999</v>
      </c>
      <c r="D17" s="11" t="str">
        <f t="shared" si="4"/>
        <v>N/A</v>
      </c>
      <c r="E17" s="14">
        <v>1304.4570263999999</v>
      </c>
      <c r="F17" s="11" t="str">
        <f t="shared" si="5"/>
        <v>N/A</v>
      </c>
      <c r="G17" s="14">
        <v>1381.7494220000001</v>
      </c>
      <c r="H17" s="11" t="str">
        <f t="shared" si="6"/>
        <v>N/A</v>
      </c>
      <c r="I17" s="12">
        <v>-2.57</v>
      </c>
      <c r="J17" s="12">
        <v>5.9249999999999998</v>
      </c>
      <c r="K17" s="41" t="s">
        <v>739</v>
      </c>
      <c r="L17" s="9" t="str">
        <f t="shared" si="7"/>
        <v>Yes</v>
      </c>
    </row>
    <row r="18" spans="1:12" x14ac:dyDescent="0.25">
      <c r="A18" s="4" t="s">
        <v>1233</v>
      </c>
      <c r="B18" s="41" t="s">
        <v>213</v>
      </c>
      <c r="C18" s="14">
        <v>11218.348082</v>
      </c>
      <c r="D18" s="11" t="str">
        <f t="shared" si="4"/>
        <v>N/A</v>
      </c>
      <c r="E18" s="14">
        <v>10811.827719999999</v>
      </c>
      <c r="F18" s="11" t="str">
        <f t="shared" si="5"/>
        <v>N/A</v>
      </c>
      <c r="G18" s="14">
        <v>11106.058762000001</v>
      </c>
      <c r="H18" s="11" t="str">
        <f t="shared" si="6"/>
        <v>N/A</v>
      </c>
      <c r="I18" s="12">
        <v>-3.62</v>
      </c>
      <c r="J18" s="12">
        <v>2.7210000000000001</v>
      </c>
      <c r="K18" s="41" t="s">
        <v>739</v>
      </c>
      <c r="L18" s="9" t="str">
        <f t="shared" si="7"/>
        <v>Yes</v>
      </c>
    </row>
    <row r="19" spans="1:12" x14ac:dyDescent="0.25">
      <c r="A19" s="4" t="s">
        <v>1234</v>
      </c>
      <c r="B19" s="41" t="s">
        <v>213</v>
      </c>
      <c r="C19" s="14">
        <v>2519.4971500000001</v>
      </c>
      <c r="D19" s="11" t="str">
        <f t="shared" si="4"/>
        <v>N/A</v>
      </c>
      <c r="E19" s="14">
        <v>2376.6282746000002</v>
      </c>
      <c r="F19" s="11" t="str">
        <f t="shared" si="5"/>
        <v>N/A</v>
      </c>
      <c r="G19" s="14">
        <v>2359.5215942</v>
      </c>
      <c r="H19" s="11" t="str">
        <f t="shared" si="6"/>
        <v>N/A</v>
      </c>
      <c r="I19" s="12">
        <v>-5.67</v>
      </c>
      <c r="J19" s="12">
        <v>-0.72</v>
      </c>
      <c r="K19" s="41" t="s">
        <v>739</v>
      </c>
      <c r="L19" s="9" t="str">
        <f t="shared" si="7"/>
        <v>Yes</v>
      </c>
    </row>
    <row r="20" spans="1:12" x14ac:dyDescent="0.25">
      <c r="A20" s="4" t="s">
        <v>1235</v>
      </c>
      <c r="B20" s="41" t="s">
        <v>213</v>
      </c>
      <c r="C20" s="14">
        <v>4623.1438324999999</v>
      </c>
      <c r="D20" s="11" t="str">
        <f t="shared" si="4"/>
        <v>N/A</v>
      </c>
      <c r="E20" s="14">
        <v>4231.3622599999999</v>
      </c>
      <c r="F20" s="11" t="str">
        <f t="shared" si="5"/>
        <v>N/A</v>
      </c>
      <c r="G20" s="14">
        <v>4029.9596516000001</v>
      </c>
      <c r="H20" s="11" t="str">
        <f t="shared" si="6"/>
        <v>N/A</v>
      </c>
      <c r="I20" s="12">
        <v>-8.4700000000000006</v>
      </c>
      <c r="J20" s="12">
        <v>-4.76</v>
      </c>
      <c r="K20" s="41" t="s">
        <v>739</v>
      </c>
      <c r="L20" s="9" t="str">
        <f t="shared" si="7"/>
        <v>Yes</v>
      </c>
    </row>
    <row r="21" spans="1:12" x14ac:dyDescent="0.25">
      <c r="A21" s="2" t="s">
        <v>1136</v>
      </c>
      <c r="B21" s="41" t="s">
        <v>213</v>
      </c>
      <c r="C21" s="14">
        <v>4019.3388138</v>
      </c>
      <c r="D21" s="11" t="str">
        <f t="shared" ref="D21:D22" si="8">IF($B21="N/A","N/A",IF(C21&gt;10,"No",IF(C21&lt;-10,"No","Yes")))</f>
        <v>N/A</v>
      </c>
      <c r="E21" s="14">
        <v>3752.5267689000002</v>
      </c>
      <c r="F21" s="11" t="str">
        <f t="shared" ref="F21:F22" si="9">IF($B21="N/A","N/A",IF(E21&gt;10,"No",IF(E21&lt;-10,"No","Yes")))</f>
        <v>N/A</v>
      </c>
      <c r="G21" s="14">
        <v>3710.9782052999999</v>
      </c>
      <c r="H21" s="11" t="str">
        <f t="shared" ref="H21:H22" si="10">IF($B21="N/A","N/A",IF(G21&gt;10,"No",IF(G21&lt;-10,"No","Yes")))</f>
        <v>N/A</v>
      </c>
      <c r="I21" s="12">
        <v>-6.64</v>
      </c>
      <c r="J21" s="12">
        <v>-1.1100000000000001</v>
      </c>
      <c r="K21" s="41" t="s">
        <v>739</v>
      </c>
      <c r="L21" s="9" t="str">
        <f>IF(J21="Div by 0", "N/A", IF(OR(J21="N/A",K21="N/A"),"N/A", IF(J21&gt;VALUE(MID(K21,1,2)), "No", IF(J21&lt;-1*VALUE(MID(K21,1,2)), "No", "Yes"))))</f>
        <v>Yes</v>
      </c>
    </row>
    <row r="22" spans="1:12" x14ac:dyDescent="0.25">
      <c r="A22" s="2" t="s">
        <v>1137</v>
      </c>
      <c r="B22" s="41" t="s">
        <v>213</v>
      </c>
      <c r="C22" s="14">
        <v>3964.3960338000002</v>
      </c>
      <c r="D22" s="11" t="str">
        <f t="shared" si="8"/>
        <v>N/A</v>
      </c>
      <c r="E22" s="14">
        <v>3775.8498576000002</v>
      </c>
      <c r="F22" s="11" t="str">
        <f t="shared" si="9"/>
        <v>N/A</v>
      </c>
      <c r="G22" s="14">
        <v>3827.8543193999999</v>
      </c>
      <c r="H22" s="11" t="str">
        <f t="shared" si="10"/>
        <v>N/A</v>
      </c>
      <c r="I22" s="12">
        <v>-4.76</v>
      </c>
      <c r="J22" s="12">
        <v>1.377</v>
      </c>
      <c r="K22" s="41" t="s">
        <v>739</v>
      </c>
      <c r="L22" s="9" t="str">
        <f>IF(J22="Div by 0", "N/A", IF(OR(J22="N/A",K22="N/A"),"N/A", IF(J22&gt;VALUE(MID(K22,1,2)), "No", IF(J22&lt;-1*VALUE(MID(K22,1,2)), "No", "Yes"))))</f>
        <v>Yes</v>
      </c>
    </row>
    <row r="23" spans="1:12" x14ac:dyDescent="0.25">
      <c r="A23" s="4" t="s">
        <v>1236</v>
      </c>
      <c r="B23" s="41" t="s">
        <v>213</v>
      </c>
      <c r="C23" s="14">
        <v>5768.8543105999997</v>
      </c>
      <c r="D23" s="11" t="str">
        <f>IF($B23="N/A","N/A",IF(C23&gt;10,"No",IF(C23&lt;-10,"No","Yes")))</f>
        <v>N/A</v>
      </c>
      <c r="E23" s="14">
        <v>5445.7742500000004</v>
      </c>
      <c r="F23" s="11" t="str">
        <f>IF($B23="N/A","N/A",IF(E23&gt;10,"No",IF(E23&lt;-10,"No","Yes")))</f>
        <v>N/A</v>
      </c>
      <c r="G23" s="14">
        <v>5531.6578086999998</v>
      </c>
      <c r="H23" s="11" t="str">
        <f>IF($B23="N/A","N/A",IF(G23&gt;10,"No",IF(G23&lt;-10,"No","Yes")))</f>
        <v>N/A</v>
      </c>
      <c r="I23" s="12">
        <v>-5.6</v>
      </c>
      <c r="J23" s="12">
        <v>1.577</v>
      </c>
      <c r="K23" s="41" t="s">
        <v>739</v>
      </c>
      <c r="L23" s="9" t="str">
        <f>IF(J23="Div by 0", "N/A", IF(K23="N/A","N/A", IF(J23&gt;VALUE(MID(K23,1,2)), "No", IF(J23&lt;-1*VALUE(MID(K23,1,2)), "No", "Yes"))))</f>
        <v>Yes</v>
      </c>
    </row>
    <row r="24" spans="1:12" x14ac:dyDescent="0.25">
      <c r="A24" s="4" t="s">
        <v>1237</v>
      </c>
      <c r="B24" s="41" t="s">
        <v>213</v>
      </c>
      <c r="C24" s="14">
        <v>1283.3259086999999</v>
      </c>
      <c r="D24" s="11" t="str">
        <f>IF($B24="N/A","N/A",IF(C24&gt;10,"No",IF(C24&lt;-10,"No","Yes")))</f>
        <v>N/A</v>
      </c>
      <c r="E24" s="14">
        <v>1247.1621947000001</v>
      </c>
      <c r="F24" s="11" t="str">
        <f>IF($B24="N/A","N/A",IF(E24&gt;10,"No",IF(E24&lt;-10,"No","Yes")))</f>
        <v>N/A</v>
      </c>
      <c r="G24" s="14">
        <v>1330.3841682</v>
      </c>
      <c r="H24" s="11" t="str">
        <f>IF($B24="N/A","N/A",IF(G24&gt;10,"No",IF(G24&lt;-10,"No","Yes")))</f>
        <v>N/A</v>
      </c>
      <c r="I24" s="12">
        <v>-2.82</v>
      </c>
      <c r="J24" s="12">
        <v>6.673</v>
      </c>
      <c r="K24" s="41" t="s">
        <v>739</v>
      </c>
      <c r="L24" s="9" t="str">
        <f>IF(J24="Div by 0", "N/A", IF(K24="N/A","N/A", IF(J24&gt;VALUE(MID(K24,1,2)), "No", IF(J24&lt;-1*VALUE(MID(K24,1,2)), "No", "Yes"))))</f>
        <v>Yes</v>
      </c>
    </row>
    <row r="25" spans="1:12" x14ac:dyDescent="0.25">
      <c r="A25" s="4" t="s">
        <v>1238</v>
      </c>
      <c r="B25" s="41" t="s">
        <v>213</v>
      </c>
      <c r="C25" s="14">
        <v>8623.0245811000004</v>
      </c>
      <c r="D25" s="11" t="str">
        <f>IF($B25="N/A","N/A",IF(C25&gt;10,"No",IF(C25&lt;-10,"No","Yes")))</f>
        <v>N/A</v>
      </c>
      <c r="E25" s="14">
        <v>8055.2598281</v>
      </c>
      <c r="F25" s="11" t="str">
        <f>IF($B25="N/A","N/A",IF(E25&gt;10,"No",IF(E25&lt;-10,"No","Yes")))</f>
        <v>N/A</v>
      </c>
      <c r="G25" s="14">
        <v>8092.3184768000001</v>
      </c>
      <c r="H25" s="11" t="str">
        <f>IF($B25="N/A","N/A",IF(G25&gt;10,"No",IF(G25&lt;-10,"No","Yes")))</f>
        <v>N/A</v>
      </c>
      <c r="I25" s="12">
        <v>-6.58</v>
      </c>
      <c r="J25" s="12">
        <v>0.46010000000000001</v>
      </c>
      <c r="K25" s="41" t="s">
        <v>739</v>
      </c>
      <c r="L25" s="9" t="str">
        <f>IF(J25="Div by 0", "N/A", IF(K25="N/A","N/A", IF(J25&gt;VALUE(MID(K25,1,2)), "No", IF(J25&lt;-1*VALUE(MID(K25,1,2)), "No", "Yes"))))</f>
        <v>Yes</v>
      </c>
    </row>
    <row r="26" spans="1:12" x14ac:dyDescent="0.25">
      <c r="A26" s="4" t="s">
        <v>1239</v>
      </c>
      <c r="B26" s="41" t="s">
        <v>213</v>
      </c>
      <c r="C26" s="14">
        <v>4548.8349056999996</v>
      </c>
      <c r="D26" s="11" t="str">
        <f t="shared" ref="D26:D27" si="11">IF($B26="N/A","N/A",IF(C26&gt;10,"No",IF(C26&lt;-10,"No","Yes")))</f>
        <v>N/A</v>
      </c>
      <c r="E26" s="14">
        <v>4309.6260112999998</v>
      </c>
      <c r="F26" s="11" t="str">
        <f t="shared" ref="F26:F30" si="12">IF($B26="N/A","N/A",IF(E26&gt;10,"No",IF(E26&lt;-10,"No","Yes")))</f>
        <v>N/A</v>
      </c>
      <c r="G26" s="14">
        <v>4400.1211857999997</v>
      </c>
      <c r="H26" s="11" t="str">
        <f t="shared" ref="H26:H27" si="13">IF($B26="N/A","N/A",IF(G26&gt;10,"No",IF(G26&lt;-10,"No","Yes")))</f>
        <v>N/A</v>
      </c>
      <c r="I26" s="12">
        <v>-5.26</v>
      </c>
      <c r="J26" s="12">
        <v>2.1</v>
      </c>
      <c r="K26" s="41" t="s">
        <v>739</v>
      </c>
      <c r="L26" s="9" t="str">
        <f>IF(J26="Div by 0", "N/A", IF(OR(J26="N/A",K26="N/A"),"N/A", IF(J26&gt;VALUE(MID(K26,1,2)), "No", IF(J26&lt;-1*VALUE(MID(K26,1,2)), "No", "Yes"))))</f>
        <v>Yes</v>
      </c>
    </row>
    <row r="27" spans="1:12" x14ac:dyDescent="0.25">
      <c r="A27" s="4" t="s">
        <v>1240</v>
      </c>
      <c r="B27" s="41" t="s">
        <v>213</v>
      </c>
      <c r="C27" s="14">
        <v>7635.3741277999998</v>
      </c>
      <c r="D27" s="11" t="str">
        <f t="shared" si="11"/>
        <v>N/A</v>
      </c>
      <c r="E27" s="14">
        <v>7176.8841726000001</v>
      </c>
      <c r="F27" s="11" t="str">
        <f t="shared" si="12"/>
        <v>N/A</v>
      </c>
      <c r="G27" s="14">
        <v>7235.4613896999999</v>
      </c>
      <c r="H27" s="11" t="str">
        <f t="shared" si="13"/>
        <v>N/A</v>
      </c>
      <c r="I27" s="12">
        <v>-6</v>
      </c>
      <c r="J27" s="12">
        <v>0.81620000000000004</v>
      </c>
      <c r="K27" s="41" t="s">
        <v>739</v>
      </c>
      <c r="L27" s="9" t="str">
        <f>IF(J27="Div by 0", "N/A", IF(OR(J27="N/A",K27="N/A"),"N/A", IF(J27&gt;VALUE(MID(K27,1,2)), "No", IF(J27&lt;-1*VALUE(MID(K27,1,2)), "No", "Yes"))))</f>
        <v>Yes</v>
      </c>
    </row>
    <row r="28" spans="1:12" x14ac:dyDescent="0.25">
      <c r="A28" s="48" t="s">
        <v>1241</v>
      </c>
      <c r="B28" s="14" t="s">
        <v>213</v>
      </c>
      <c r="C28" s="14">
        <v>4403.1832031000004</v>
      </c>
      <c r="D28" s="11" t="str">
        <f t="shared" ref="D28:D30" si="14">IF($B28="N/A","N/A",IF(C28&gt;10,"No",IF(C28&lt;-10,"No","Yes")))</f>
        <v>N/A</v>
      </c>
      <c r="E28" s="14">
        <v>3842.0427414999999</v>
      </c>
      <c r="F28" s="11" t="str">
        <f t="shared" si="12"/>
        <v>N/A</v>
      </c>
      <c r="G28" s="14">
        <v>2003.3301217000001</v>
      </c>
      <c r="H28" s="11" t="str">
        <f t="shared" ref="H28:H30" si="15">IF($B28="N/A","N/A",IF(G28&gt;10,"No",IF(G28&lt;-10,"No","Yes")))</f>
        <v>N/A</v>
      </c>
      <c r="I28" s="12">
        <v>-12.7</v>
      </c>
      <c r="J28" s="12">
        <v>-47.9</v>
      </c>
      <c r="K28" s="41" t="s">
        <v>739</v>
      </c>
      <c r="L28" s="9" t="str">
        <f>IF(J28="Div by 0", "N/A", IF(OR(J28="N/A",K28="N/A"),"N/A", IF(J28&gt;VALUE(MID(K28,1,2)), "No", IF(J28&lt;-1*VALUE(MID(K28,1,2)), "No", "Yes"))))</f>
        <v>No</v>
      </c>
    </row>
    <row r="29" spans="1:12" x14ac:dyDescent="0.25">
      <c r="A29" s="48" t="s">
        <v>1242</v>
      </c>
      <c r="B29" s="14" t="s">
        <v>213</v>
      </c>
      <c r="C29" s="14">
        <v>2222.7060944</v>
      </c>
      <c r="D29" s="11" t="str">
        <f t="shared" si="14"/>
        <v>N/A</v>
      </c>
      <c r="E29" s="14">
        <v>2086.5928826999998</v>
      </c>
      <c r="F29" s="11" t="str">
        <f t="shared" si="12"/>
        <v>N/A</v>
      </c>
      <c r="G29" s="14">
        <v>2041.5712444999999</v>
      </c>
      <c r="H29" s="11" t="str">
        <f t="shared" si="15"/>
        <v>N/A</v>
      </c>
      <c r="I29" s="12">
        <v>-6.12</v>
      </c>
      <c r="J29" s="12">
        <v>-2.16</v>
      </c>
      <c r="K29" s="41" t="s">
        <v>739</v>
      </c>
      <c r="L29" s="9" t="str">
        <f t="shared" ref="L29:L30" si="16">IF(J29="Div by 0", "N/A", IF(OR(J29="N/A",K29="N/A"),"N/A", IF(J29&gt;VALUE(MID(K29,1,2)), "No", IF(J29&lt;-1*VALUE(MID(K29,1,2)), "No", "Yes"))))</f>
        <v>Yes</v>
      </c>
    </row>
    <row r="30" spans="1:12" x14ac:dyDescent="0.25">
      <c r="A30" s="48" t="s">
        <v>1243</v>
      </c>
      <c r="B30" s="14" t="s">
        <v>213</v>
      </c>
      <c r="C30" s="14">
        <v>5652.0866182999998</v>
      </c>
      <c r="D30" s="11" t="str">
        <f t="shared" si="14"/>
        <v>N/A</v>
      </c>
      <c r="E30" s="14">
        <v>5070.0286829999995</v>
      </c>
      <c r="F30" s="11" t="str">
        <f t="shared" si="12"/>
        <v>N/A</v>
      </c>
      <c r="G30" s="14">
        <v>1266.1754966999999</v>
      </c>
      <c r="H30" s="11" t="str">
        <f t="shared" si="15"/>
        <v>N/A</v>
      </c>
      <c r="I30" s="12">
        <v>-10.3</v>
      </c>
      <c r="J30" s="12">
        <v>-75</v>
      </c>
      <c r="K30" s="41" t="s">
        <v>739</v>
      </c>
      <c r="L30" s="9" t="str">
        <f t="shared" si="16"/>
        <v>No</v>
      </c>
    </row>
    <row r="31" spans="1:12" x14ac:dyDescent="0.25">
      <c r="A31" s="42" t="s">
        <v>2</v>
      </c>
      <c r="B31" s="33" t="s">
        <v>213</v>
      </c>
      <c r="C31" s="13">
        <v>85.250102501000001</v>
      </c>
      <c r="D31" s="11" t="str">
        <f t="shared" ref="D31:D69" si="17">IF($B31="N/A","N/A",IF(C31&gt;10,"No",IF(C31&lt;-10,"No","Yes")))</f>
        <v>N/A</v>
      </c>
      <c r="E31" s="13">
        <v>85.167897486000001</v>
      </c>
      <c r="F31" s="11" t="str">
        <f t="shared" ref="F31:F69" si="18">IF($B31="N/A","N/A",IF(E31&gt;10,"No",IF(E31&lt;-10,"No","Yes")))</f>
        <v>N/A</v>
      </c>
      <c r="G31" s="13">
        <v>85.222011803000001</v>
      </c>
      <c r="H31" s="11" t="str">
        <f t="shared" ref="H31:H69" si="19">IF($B31="N/A","N/A",IF(G31&gt;10,"No",IF(G31&lt;-10,"No","Yes")))</f>
        <v>N/A</v>
      </c>
      <c r="I31" s="12">
        <v>-9.6000000000000002E-2</v>
      </c>
      <c r="J31" s="12">
        <v>6.3500000000000001E-2</v>
      </c>
      <c r="K31" s="41" t="s">
        <v>739</v>
      </c>
      <c r="L31" s="9" t="str">
        <f t="shared" ref="L31:L99" si="20">IF(J31="Div by 0", "N/A", IF(K31="N/A","N/A", IF(J31&gt;VALUE(MID(K31,1,2)), "No", IF(J31&lt;-1*VALUE(MID(K31,1,2)), "No", "Yes"))))</f>
        <v>Yes</v>
      </c>
    </row>
    <row r="32" spans="1:12" x14ac:dyDescent="0.25">
      <c r="A32" s="42" t="s">
        <v>22</v>
      </c>
      <c r="B32" s="33" t="s">
        <v>213</v>
      </c>
      <c r="C32" s="1">
        <v>499020</v>
      </c>
      <c r="D32" s="11" t="str">
        <f t="shared" si="17"/>
        <v>N/A</v>
      </c>
      <c r="E32" s="1">
        <v>496482</v>
      </c>
      <c r="F32" s="11" t="str">
        <f t="shared" si="18"/>
        <v>N/A</v>
      </c>
      <c r="G32" s="1">
        <v>495912</v>
      </c>
      <c r="H32" s="11" t="str">
        <f t="shared" si="19"/>
        <v>N/A</v>
      </c>
      <c r="I32" s="12">
        <v>-0.50900000000000001</v>
      </c>
      <c r="J32" s="12">
        <v>-0.115</v>
      </c>
      <c r="K32" s="41" t="s">
        <v>739</v>
      </c>
      <c r="L32" s="9" t="str">
        <f t="shared" si="20"/>
        <v>Yes</v>
      </c>
    </row>
    <row r="33" spans="1:12" x14ac:dyDescent="0.25">
      <c r="A33" s="42" t="s">
        <v>451</v>
      </c>
      <c r="B33" s="41" t="s">
        <v>213</v>
      </c>
      <c r="C33" s="1">
        <v>15302</v>
      </c>
      <c r="D33" s="1" t="str">
        <f t="shared" si="17"/>
        <v>N/A</v>
      </c>
      <c r="E33" s="1">
        <v>15521</v>
      </c>
      <c r="F33" s="1" t="str">
        <f t="shared" si="18"/>
        <v>N/A</v>
      </c>
      <c r="G33" s="1">
        <v>15374</v>
      </c>
      <c r="H33" s="11" t="str">
        <f t="shared" si="19"/>
        <v>N/A</v>
      </c>
      <c r="I33" s="12">
        <v>1.431</v>
      </c>
      <c r="J33" s="12">
        <v>-0.94699999999999995</v>
      </c>
      <c r="K33" s="41" t="s">
        <v>739</v>
      </c>
      <c r="L33" s="9" t="str">
        <f t="shared" si="20"/>
        <v>Yes</v>
      </c>
    </row>
    <row r="34" spans="1:12" x14ac:dyDescent="0.25">
      <c r="A34" s="42" t="s">
        <v>1244</v>
      </c>
      <c r="B34" s="5" t="s">
        <v>213</v>
      </c>
      <c r="C34" s="1">
        <v>8917</v>
      </c>
      <c r="D34" s="9" t="str">
        <f t="shared" ref="D34:D38" si="21">IF($B34="N/A","N/A",IF(C34&lt;0,"No","Yes"))</f>
        <v>N/A</v>
      </c>
      <c r="E34" s="1">
        <v>9252</v>
      </c>
      <c r="F34" s="9" t="str">
        <f t="shared" ref="F34:F38" si="22">IF($B34="N/A","N/A",IF(E34&lt;0,"No","Yes"))</f>
        <v>N/A</v>
      </c>
      <c r="G34" s="1">
        <v>9313</v>
      </c>
      <c r="H34" s="9" t="str">
        <f t="shared" ref="H34:H38" si="23">IF($B34="N/A","N/A",IF(G34&lt;0,"No","Yes"))</f>
        <v>N/A</v>
      </c>
      <c r="I34" s="12">
        <v>3.7570000000000001</v>
      </c>
      <c r="J34" s="12">
        <v>0.6593</v>
      </c>
      <c r="K34" s="1" t="s">
        <v>739</v>
      </c>
      <c r="L34" s="9" t="str">
        <f t="shared" si="20"/>
        <v>Yes</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419</v>
      </c>
      <c r="D36" s="9" t="str">
        <f t="shared" si="21"/>
        <v>N/A</v>
      </c>
      <c r="E36" s="1">
        <v>405</v>
      </c>
      <c r="F36" s="9" t="str">
        <f t="shared" si="22"/>
        <v>N/A</v>
      </c>
      <c r="G36" s="1">
        <v>443</v>
      </c>
      <c r="H36" s="9" t="str">
        <f t="shared" si="23"/>
        <v>N/A</v>
      </c>
      <c r="I36" s="12">
        <v>-3.34</v>
      </c>
      <c r="J36" s="12">
        <v>9.3829999999999991</v>
      </c>
      <c r="K36" s="1" t="s">
        <v>739</v>
      </c>
      <c r="L36" s="9" t="str">
        <f t="shared" si="20"/>
        <v>Yes</v>
      </c>
    </row>
    <row r="37" spans="1:12" x14ac:dyDescent="0.25">
      <c r="A37" s="42" t="s">
        <v>1247</v>
      </c>
      <c r="B37" s="5" t="s">
        <v>213</v>
      </c>
      <c r="C37" s="1">
        <v>5966</v>
      </c>
      <c r="D37" s="9" t="str">
        <f t="shared" si="21"/>
        <v>N/A</v>
      </c>
      <c r="E37" s="1">
        <v>5864</v>
      </c>
      <c r="F37" s="9" t="str">
        <f t="shared" si="22"/>
        <v>N/A</v>
      </c>
      <c r="G37" s="1">
        <v>5618</v>
      </c>
      <c r="H37" s="9" t="str">
        <f t="shared" si="23"/>
        <v>N/A</v>
      </c>
      <c r="I37" s="12">
        <v>-1.71</v>
      </c>
      <c r="J37" s="12">
        <v>-4.2</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58295</v>
      </c>
      <c r="D39" s="1" t="str">
        <f t="shared" si="17"/>
        <v>N/A</v>
      </c>
      <c r="E39" s="1">
        <v>59106</v>
      </c>
      <c r="F39" s="1" t="str">
        <f t="shared" si="18"/>
        <v>N/A</v>
      </c>
      <c r="G39" s="1">
        <v>60449</v>
      </c>
      <c r="H39" s="11" t="str">
        <f t="shared" si="19"/>
        <v>N/A</v>
      </c>
      <c r="I39" s="12">
        <v>1.391</v>
      </c>
      <c r="J39" s="12">
        <v>2.2719999999999998</v>
      </c>
      <c r="K39" s="41" t="s">
        <v>739</v>
      </c>
      <c r="L39" s="9" t="str">
        <f t="shared" si="20"/>
        <v>Yes</v>
      </c>
    </row>
    <row r="40" spans="1:12" x14ac:dyDescent="0.25">
      <c r="A40" s="42" t="s">
        <v>1249</v>
      </c>
      <c r="B40" s="5" t="s">
        <v>213</v>
      </c>
      <c r="C40" s="1">
        <v>52954</v>
      </c>
      <c r="D40" s="9" t="str">
        <f t="shared" ref="D40:D45" si="24">IF($B40="N/A","N/A",IF(C40&lt;0,"No","Yes"))</f>
        <v>N/A</v>
      </c>
      <c r="E40" s="1">
        <v>53678</v>
      </c>
      <c r="F40" s="9" t="str">
        <f t="shared" ref="F40:F45" si="25">IF($B40="N/A","N/A",IF(E40&lt;0,"No","Yes"))</f>
        <v>N/A</v>
      </c>
      <c r="G40" s="1">
        <v>55170</v>
      </c>
      <c r="H40" s="9" t="str">
        <f t="shared" ref="H40:H45" si="26">IF($B40="N/A","N/A",IF(G40&lt;0,"No","Yes"))</f>
        <v>N/A</v>
      </c>
      <c r="I40" s="12">
        <v>1.367</v>
      </c>
      <c r="J40" s="12">
        <v>2.78</v>
      </c>
      <c r="K40" s="1" t="s">
        <v>739</v>
      </c>
      <c r="L40" s="9" t="str">
        <f t="shared" si="20"/>
        <v>Yes</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891</v>
      </c>
      <c r="D42" s="9" t="str">
        <f t="shared" si="24"/>
        <v>N/A</v>
      </c>
      <c r="E42" s="1">
        <v>920</v>
      </c>
      <c r="F42" s="9" t="str">
        <f t="shared" si="25"/>
        <v>N/A</v>
      </c>
      <c r="G42" s="1">
        <v>781</v>
      </c>
      <c r="H42" s="9" t="str">
        <f t="shared" si="26"/>
        <v>N/A</v>
      </c>
      <c r="I42" s="12">
        <v>3.2549999999999999</v>
      </c>
      <c r="J42" s="12">
        <v>-15.1</v>
      </c>
      <c r="K42" s="1" t="s">
        <v>739</v>
      </c>
      <c r="L42" s="9" t="str">
        <f t="shared" si="20"/>
        <v>Yes</v>
      </c>
    </row>
    <row r="43" spans="1:12" x14ac:dyDescent="0.25">
      <c r="A43" s="42" t="s">
        <v>1252</v>
      </c>
      <c r="B43" s="5" t="s">
        <v>213</v>
      </c>
      <c r="C43" s="1">
        <v>23</v>
      </c>
      <c r="D43" s="9" t="str">
        <f t="shared" si="24"/>
        <v>N/A</v>
      </c>
      <c r="E43" s="1">
        <v>29</v>
      </c>
      <c r="F43" s="9" t="str">
        <f t="shared" si="25"/>
        <v>N/A</v>
      </c>
      <c r="G43" s="1">
        <v>36</v>
      </c>
      <c r="H43" s="9" t="str">
        <f t="shared" si="26"/>
        <v>N/A</v>
      </c>
      <c r="I43" s="12">
        <v>26.09</v>
      </c>
      <c r="J43" s="12">
        <v>24.14</v>
      </c>
      <c r="K43" s="1" t="s">
        <v>739</v>
      </c>
      <c r="L43" s="9" t="str">
        <f t="shared" si="20"/>
        <v>Yes</v>
      </c>
    </row>
    <row r="44" spans="1:12" x14ac:dyDescent="0.25">
      <c r="A44" s="42" t="s">
        <v>1253</v>
      </c>
      <c r="B44" s="5" t="s">
        <v>213</v>
      </c>
      <c r="C44" s="1">
        <v>4427</v>
      </c>
      <c r="D44" s="9" t="str">
        <f t="shared" si="24"/>
        <v>N/A</v>
      </c>
      <c r="E44" s="1">
        <v>4479</v>
      </c>
      <c r="F44" s="9" t="str">
        <f t="shared" si="25"/>
        <v>N/A</v>
      </c>
      <c r="G44" s="1">
        <v>4462</v>
      </c>
      <c r="H44" s="9" t="str">
        <f t="shared" si="26"/>
        <v>N/A</v>
      </c>
      <c r="I44" s="12">
        <v>1.175</v>
      </c>
      <c r="J44" s="12">
        <v>-0.38</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302553</v>
      </c>
      <c r="D46" s="1" t="str">
        <f t="shared" si="17"/>
        <v>N/A</v>
      </c>
      <c r="E46" s="1">
        <v>307555</v>
      </c>
      <c r="F46" s="1" t="str">
        <f t="shared" si="18"/>
        <v>N/A</v>
      </c>
      <c r="G46" s="1">
        <v>307428</v>
      </c>
      <c r="H46" s="11" t="str">
        <f t="shared" si="19"/>
        <v>N/A</v>
      </c>
      <c r="I46" s="12">
        <v>1.653</v>
      </c>
      <c r="J46" s="12">
        <v>-4.1000000000000002E-2</v>
      </c>
      <c r="K46" s="41" t="s">
        <v>739</v>
      </c>
      <c r="L46" s="9" t="str">
        <f t="shared" si="20"/>
        <v>Yes</v>
      </c>
    </row>
    <row r="47" spans="1:12" x14ac:dyDescent="0.25">
      <c r="A47" s="42" t="s">
        <v>1255</v>
      </c>
      <c r="B47" s="5" t="s">
        <v>213</v>
      </c>
      <c r="C47" s="1">
        <v>68812</v>
      </c>
      <c r="D47" s="9" t="str">
        <f t="shared" ref="D47:D53" si="27">IF($B47="N/A","N/A",IF(C47&lt;0,"No","Yes"))</f>
        <v>N/A</v>
      </c>
      <c r="E47" s="1">
        <v>70125</v>
      </c>
      <c r="F47" s="9" t="str">
        <f t="shared" ref="F47:F53" si="28">IF($B47="N/A","N/A",IF(E47&lt;0,"No","Yes"))</f>
        <v>N/A</v>
      </c>
      <c r="G47" s="1">
        <v>69583</v>
      </c>
      <c r="H47" s="9" t="str">
        <f t="shared" ref="H47:H53" si="29">IF($B47="N/A","N/A",IF(G47&lt;0,"No","Yes"))</f>
        <v>N/A</v>
      </c>
      <c r="I47" s="12">
        <v>1.9079999999999999</v>
      </c>
      <c r="J47" s="12">
        <v>-0.77300000000000002</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2" t="s">
        <v>1258</v>
      </c>
      <c r="B50" s="5" t="s">
        <v>213</v>
      </c>
      <c r="C50" s="1">
        <v>205516</v>
      </c>
      <c r="D50" s="9" t="str">
        <f t="shared" si="27"/>
        <v>N/A</v>
      </c>
      <c r="E50" s="1">
        <v>208607</v>
      </c>
      <c r="F50" s="9" t="str">
        <f t="shared" si="28"/>
        <v>N/A</v>
      </c>
      <c r="G50" s="1">
        <v>208310</v>
      </c>
      <c r="H50" s="9" t="str">
        <f t="shared" si="29"/>
        <v>N/A</v>
      </c>
      <c r="I50" s="12">
        <v>1.504</v>
      </c>
      <c r="J50" s="12">
        <v>-0.14199999999999999</v>
      </c>
      <c r="K50" s="1" t="s">
        <v>739</v>
      </c>
      <c r="L50" s="9" t="str">
        <f t="shared" si="20"/>
        <v>Yes</v>
      </c>
    </row>
    <row r="51" spans="1:12" x14ac:dyDescent="0.25">
      <c r="A51" s="42" t="s">
        <v>1259</v>
      </c>
      <c r="B51" s="5" t="s">
        <v>213</v>
      </c>
      <c r="C51" s="1">
        <v>16142</v>
      </c>
      <c r="D51" s="9" t="str">
        <f t="shared" si="27"/>
        <v>N/A</v>
      </c>
      <c r="E51" s="1">
        <v>16110</v>
      </c>
      <c r="F51" s="9" t="str">
        <f t="shared" si="28"/>
        <v>N/A</v>
      </c>
      <c r="G51" s="1">
        <v>16742</v>
      </c>
      <c r="H51" s="9" t="str">
        <f t="shared" si="29"/>
        <v>N/A</v>
      </c>
      <c r="I51" s="12">
        <v>-0.19800000000000001</v>
      </c>
      <c r="J51" s="12">
        <v>3.923</v>
      </c>
      <c r="K51" s="1" t="s">
        <v>739</v>
      </c>
      <c r="L51" s="9" t="str">
        <f t="shared" si="20"/>
        <v>Yes</v>
      </c>
    </row>
    <row r="52" spans="1:12" x14ac:dyDescent="0.25">
      <c r="A52" s="42" t="s">
        <v>1260</v>
      </c>
      <c r="B52" s="5" t="s">
        <v>213</v>
      </c>
      <c r="C52" s="1">
        <v>4344</v>
      </c>
      <c r="D52" s="9" t="str">
        <f t="shared" si="27"/>
        <v>N/A</v>
      </c>
      <c r="E52" s="1">
        <v>4494</v>
      </c>
      <c r="F52" s="9" t="str">
        <f t="shared" si="28"/>
        <v>N/A</v>
      </c>
      <c r="G52" s="1">
        <v>4597</v>
      </c>
      <c r="H52" s="9" t="str">
        <f t="shared" si="29"/>
        <v>N/A</v>
      </c>
      <c r="I52" s="12">
        <v>3.4529999999999998</v>
      </c>
      <c r="J52" s="12">
        <v>2.2919999999999998</v>
      </c>
      <c r="K52" s="1" t="s">
        <v>739</v>
      </c>
      <c r="L52" s="9" t="str">
        <f t="shared" si="20"/>
        <v>Yes</v>
      </c>
    </row>
    <row r="53" spans="1:12" x14ac:dyDescent="0.25">
      <c r="A53" s="42" t="s">
        <v>1261</v>
      </c>
      <c r="B53" s="5" t="s">
        <v>213</v>
      </c>
      <c r="C53" s="1">
        <v>7739</v>
      </c>
      <c r="D53" s="9" t="str">
        <f t="shared" si="27"/>
        <v>N/A</v>
      </c>
      <c r="E53" s="1">
        <v>8219</v>
      </c>
      <c r="F53" s="9" t="str">
        <f t="shared" si="28"/>
        <v>N/A</v>
      </c>
      <c r="G53" s="1">
        <v>8196</v>
      </c>
      <c r="H53" s="9" t="str">
        <f t="shared" si="29"/>
        <v>N/A</v>
      </c>
      <c r="I53" s="12">
        <v>6.202</v>
      </c>
      <c r="J53" s="12">
        <v>-0.28000000000000003</v>
      </c>
      <c r="K53" s="1" t="s">
        <v>739</v>
      </c>
      <c r="L53" s="9" t="str">
        <f t="shared" si="20"/>
        <v>Yes</v>
      </c>
    </row>
    <row r="54" spans="1:12" x14ac:dyDescent="0.25">
      <c r="A54" s="42" t="s">
        <v>454</v>
      </c>
      <c r="B54" s="41" t="s">
        <v>213</v>
      </c>
      <c r="C54" s="1">
        <v>122870</v>
      </c>
      <c r="D54" s="1" t="str">
        <f t="shared" si="17"/>
        <v>N/A</v>
      </c>
      <c r="E54" s="1">
        <v>114300</v>
      </c>
      <c r="F54" s="1" t="str">
        <f t="shared" si="18"/>
        <v>N/A</v>
      </c>
      <c r="G54" s="1">
        <v>112661</v>
      </c>
      <c r="H54" s="11" t="str">
        <f t="shared" si="19"/>
        <v>N/A</v>
      </c>
      <c r="I54" s="12">
        <v>-6.97</v>
      </c>
      <c r="J54" s="12">
        <v>-1.43</v>
      </c>
      <c r="K54" s="41" t="s">
        <v>739</v>
      </c>
      <c r="L54" s="9" t="str">
        <f t="shared" si="20"/>
        <v>Yes</v>
      </c>
    </row>
    <row r="55" spans="1:12" x14ac:dyDescent="0.25">
      <c r="A55" s="42" t="s">
        <v>1262</v>
      </c>
      <c r="B55" s="5" t="s">
        <v>213</v>
      </c>
      <c r="C55" s="1">
        <v>41483</v>
      </c>
      <c r="D55" s="9" t="str">
        <f t="shared" ref="D55:D60" si="30">IF($B55="N/A","N/A",IF(C55&lt;0,"No","Yes"))</f>
        <v>N/A</v>
      </c>
      <c r="E55" s="1">
        <v>42359</v>
      </c>
      <c r="F55" s="9" t="str">
        <f t="shared" ref="F55:F60" si="31">IF($B55="N/A","N/A",IF(E55&lt;0,"No","Yes"))</f>
        <v>N/A</v>
      </c>
      <c r="G55" s="1">
        <v>41507</v>
      </c>
      <c r="H55" s="9" t="str">
        <f t="shared" ref="H55:H60" si="32">IF($B55="N/A","N/A",IF(G55&lt;0,"No","Yes"))</f>
        <v>N/A</v>
      </c>
      <c r="I55" s="12">
        <v>2.1120000000000001</v>
      </c>
      <c r="J55" s="12">
        <v>-2.0099999999999998</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2" t="s">
        <v>1265</v>
      </c>
      <c r="B58" s="5" t="s">
        <v>213</v>
      </c>
      <c r="C58" s="1">
        <v>6140</v>
      </c>
      <c r="D58" s="9" t="str">
        <f t="shared" si="30"/>
        <v>N/A</v>
      </c>
      <c r="E58" s="1">
        <v>15784</v>
      </c>
      <c r="F58" s="9" t="str">
        <f t="shared" si="31"/>
        <v>N/A</v>
      </c>
      <c r="G58" s="1">
        <v>16595</v>
      </c>
      <c r="H58" s="9" t="str">
        <f t="shared" si="32"/>
        <v>N/A</v>
      </c>
      <c r="I58" s="12">
        <v>157.1</v>
      </c>
      <c r="J58" s="12">
        <v>5.1379999999999999</v>
      </c>
      <c r="K58" s="1" t="s">
        <v>739</v>
      </c>
      <c r="L58" s="9" t="str">
        <f t="shared" si="20"/>
        <v>Yes</v>
      </c>
    </row>
    <row r="59" spans="1:12" x14ac:dyDescent="0.25">
      <c r="A59" s="42" t="s">
        <v>1266</v>
      </c>
      <c r="B59" s="5" t="s">
        <v>213</v>
      </c>
      <c r="C59" s="1">
        <v>13006</v>
      </c>
      <c r="D59" s="9" t="str">
        <f t="shared" si="30"/>
        <v>N/A</v>
      </c>
      <c r="E59" s="1">
        <v>12780</v>
      </c>
      <c r="F59" s="9" t="str">
        <f t="shared" si="31"/>
        <v>N/A</v>
      </c>
      <c r="G59" s="1">
        <v>12956</v>
      </c>
      <c r="H59" s="9" t="str">
        <f t="shared" si="32"/>
        <v>N/A</v>
      </c>
      <c r="I59" s="12">
        <v>-1.74</v>
      </c>
      <c r="J59" s="12">
        <v>1.377</v>
      </c>
      <c r="K59" s="1" t="s">
        <v>739</v>
      </c>
      <c r="L59" s="9" t="str">
        <f t="shared" si="20"/>
        <v>Yes</v>
      </c>
    </row>
    <row r="60" spans="1:12" x14ac:dyDescent="0.25">
      <c r="A60" s="42" t="s">
        <v>1267</v>
      </c>
      <c r="B60" s="5" t="s">
        <v>213</v>
      </c>
      <c r="C60" s="1">
        <v>62241</v>
      </c>
      <c r="D60" s="9" t="str">
        <f t="shared" si="30"/>
        <v>N/A</v>
      </c>
      <c r="E60" s="1">
        <v>43377</v>
      </c>
      <c r="F60" s="9" t="str">
        <f t="shared" si="31"/>
        <v>N/A</v>
      </c>
      <c r="G60" s="1">
        <v>41603</v>
      </c>
      <c r="H60" s="9" t="str">
        <f t="shared" si="32"/>
        <v>N/A</v>
      </c>
      <c r="I60" s="12">
        <v>-30.3</v>
      </c>
      <c r="J60" s="12">
        <v>-4.09</v>
      </c>
      <c r="K60" s="1" t="s">
        <v>739</v>
      </c>
      <c r="L60" s="9" t="str">
        <f t="shared" si="20"/>
        <v>Yes</v>
      </c>
    </row>
    <row r="61" spans="1:12" x14ac:dyDescent="0.25">
      <c r="A61" s="3" t="s">
        <v>186</v>
      </c>
      <c r="B61" s="33" t="s">
        <v>213</v>
      </c>
      <c r="C61" s="1">
        <v>457506</v>
      </c>
      <c r="D61" s="1" t="str">
        <f t="shared" si="17"/>
        <v>N/A</v>
      </c>
      <c r="E61" s="1">
        <v>453281</v>
      </c>
      <c r="F61" s="1" t="str">
        <f t="shared" si="18"/>
        <v>N/A</v>
      </c>
      <c r="G61" s="1">
        <v>452044</v>
      </c>
      <c r="H61" s="11" t="str">
        <f t="shared" si="19"/>
        <v>N/A</v>
      </c>
      <c r="I61" s="12">
        <v>-0.92300000000000004</v>
      </c>
      <c r="J61" s="12">
        <v>-0.27300000000000002</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443700</v>
      </c>
      <c r="D63" s="1" t="str">
        <f t="shared" si="17"/>
        <v>N/A</v>
      </c>
      <c r="E63" s="1">
        <v>451661</v>
      </c>
      <c r="F63" s="1" t="str">
        <f t="shared" si="18"/>
        <v>N/A</v>
      </c>
      <c r="G63" s="1">
        <v>453024</v>
      </c>
      <c r="H63" s="11" t="str">
        <f t="shared" si="19"/>
        <v>N/A</v>
      </c>
      <c r="I63" s="12">
        <v>1.794</v>
      </c>
      <c r="J63" s="12">
        <v>0.30180000000000001</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43402</v>
      </c>
      <c r="D65" s="1" t="str">
        <f t="shared" si="17"/>
        <v>N/A</v>
      </c>
      <c r="E65" s="1">
        <v>44875</v>
      </c>
      <c r="F65" s="1" t="str">
        <f t="shared" si="18"/>
        <v>N/A</v>
      </c>
      <c r="G65" s="1">
        <v>45721</v>
      </c>
      <c r="H65" s="11" t="str">
        <f t="shared" si="19"/>
        <v>N/A</v>
      </c>
      <c r="I65" s="12">
        <v>3.3940000000000001</v>
      </c>
      <c r="J65" s="12">
        <v>1.885</v>
      </c>
      <c r="K65" s="41" t="s">
        <v>739</v>
      </c>
      <c r="L65" s="9" t="str">
        <f t="shared" si="33"/>
        <v>Yes</v>
      </c>
    </row>
    <row r="66" spans="1:12" x14ac:dyDescent="0.25">
      <c r="A66" s="3" t="s">
        <v>191</v>
      </c>
      <c r="B66" s="33" t="s">
        <v>213</v>
      </c>
      <c r="C66" s="1">
        <v>458</v>
      </c>
      <c r="D66" s="1" t="str">
        <f t="shared" si="17"/>
        <v>N/A</v>
      </c>
      <c r="E66" s="1">
        <v>458</v>
      </c>
      <c r="F66" s="1" t="str">
        <f t="shared" si="18"/>
        <v>N/A</v>
      </c>
      <c r="G66" s="1">
        <v>455</v>
      </c>
      <c r="H66" s="11" t="str">
        <f t="shared" si="19"/>
        <v>N/A</v>
      </c>
      <c r="I66" s="12">
        <v>0</v>
      </c>
      <c r="J66" s="12">
        <v>-0.65500000000000003</v>
      </c>
      <c r="K66" s="41" t="s">
        <v>739</v>
      </c>
      <c r="L66" s="9" t="str">
        <f t="shared" si="33"/>
        <v>Yes</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443910</v>
      </c>
      <c r="D69" s="1" t="str">
        <f t="shared" si="17"/>
        <v>N/A</v>
      </c>
      <c r="E69" s="1">
        <v>451894</v>
      </c>
      <c r="F69" s="1" t="str">
        <f t="shared" si="18"/>
        <v>N/A</v>
      </c>
      <c r="G69" s="1">
        <v>453221</v>
      </c>
      <c r="H69" s="11" t="str">
        <f t="shared" si="19"/>
        <v>N/A</v>
      </c>
      <c r="I69" s="12">
        <v>1.7989999999999999</v>
      </c>
      <c r="J69" s="12">
        <v>0.29370000000000002</v>
      </c>
      <c r="K69" s="41" t="s">
        <v>739</v>
      </c>
      <c r="L69" s="9" t="str">
        <f t="shared" si="33"/>
        <v>Yes</v>
      </c>
    </row>
    <row r="70" spans="1:12" x14ac:dyDescent="0.25">
      <c r="A70" s="42" t="s">
        <v>78</v>
      </c>
      <c r="B70" s="41" t="s">
        <v>294</v>
      </c>
      <c r="C70" s="13">
        <v>9.7479902874000004</v>
      </c>
      <c r="D70" s="11" t="str">
        <f>IF($B70="N/A","N/A",IF(C70&gt;=20,"No",IF(C70&lt;0,"No","Yes")))</f>
        <v>Yes</v>
      </c>
      <c r="E70" s="13">
        <v>8.8889912906999999</v>
      </c>
      <c r="F70" s="11" t="str">
        <f>IF($B70="N/A","N/A",IF(E70&gt;=20,"No",IF(E70&lt;0,"No","Yes")))</f>
        <v>Yes</v>
      </c>
      <c r="G70" s="13">
        <v>8.5008850360999997</v>
      </c>
      <c r="H70" s="11" t="str">
        <f>IF($B70="N/A","N/A",IF(G70&gt;=20,"No",IF(G70&lt;0,"No","Yes")))</f>
        <v>Yes</v>
      </c>
      <c r="I70" s="12">
        <v>-8.81</v>
      </c>
      <c r="J70" s="12">
        <v>-4.37</v>
      </c>
      <c r="K70" s="41" t="s">
        <v>739</v>
      </c>
      <c r="L70" s="9" t="str">
        <f t="shared" si="20"/>
        <v>Yes</v>
      </c>
    </row>
    <row r="71" spans="1:12" x14ac:dyDescent="0.25">
      <c r="A71" s="42" t="s">
        <v>79</v>
      </c>
      <c r="B71" s="33" t="s">
        <v>213</v>
      </c>
      <c r="C71" s="13">
        <v>82.698790635999998</v>
      </c>
      <c r="D71" s="11" t="str">
        <f>IF($B71="N/A","N/A",IF(C71&gt;10,"No",IF(C71&lt;-10,"No","Yes")))</f>
        <v>N/A</v>
      </c>
      <c r="E71" s="13">
        <v>83.350997649999996</v>
      </c>
      <c r="F71" s="11" t="str">
        <f>IF($B71="N/A","N/A",IF(E71&gt;10,"No",IF(E71&lt;-10,"No","Yes")))</f>
        <v>N/A</v>
      </c>
      <c r="G71" s="13">
        <v>83.610947216</v>
      </c>
      <c r="H71" s="11" t="str">
        <f>IF($B71="N/A","N/A",IF(G71&gt;10,"No",IF(G71&lt;-10,"No","Yes")))</f>
        <v>N/A</v>
      </c>
      <c r="I71" s="12">
        <v>0.78869999999999996</v>
      </c>
      <c r="J71" s="12">
        <v>0.31190000000000001</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38.544366899000003</v>
      </c>
      <c r="D73" s="11" t="str">
        <f>IF($B73="N/A","N/A",IF(C73&gt;10,"No",IF(C73&lt;-10,"No","Yes")))</f>
        <v>N/A</v>
      </c>
      <c r="E73" s="13">
        <v>37.829145728999997</v>
      </c>
      <c r="F73" s="11" t="str">
        <f>IF($B73="N/A","N/A",IF(E73&gt;10,"No",IF(E73&lt;-10,"No","Yes")))</f>
        <v>N/A</v>
      </c>
      <c r="G73" s="13">
        <v>36.613631898999998</v>
      </c>
      <c r="H73" s="11" t="str">
        <f>IF($B73="N/A","N/A",IF(G73&gt;10,"No",IF(G73&lt;-10,"No","Yes")))</f>
        <v>N/A</v>
      </c>
      <c r="I73" s="12">
        <v>-1.86</v>
      </c>
      <c r="J73" s="12">
        <v>-3.21</v>
      </c>
      <c r="K73" s="41" t="s">
        <v>739</v>
      </c>
      <c r="L73" s="9" t="str">
        <f t="shared" si="20"/>
        <v>Yes</v>
      </c>
    </row>
    <row r="74" spans="1:12" x14ac:dyDescent="0.25">
      <c r="A74" s="42" t="s">
        <v>121</v>
      </c>
      <c r="B74" s="33" t="s">
        <v>213</v>
      </c>
      <c r="C74" s="13">
        <v>17.926221336000001</v>
      </c>
      <c r="D74" s="11" t="str">
        <f>IF($B74="N/A","N/A",IF(C74&gt;10,"No",IF(C74&lt;-10,"No","Yes")))</f>
        <v>N/A</v>
      </c>
      <c r="E74" s="13">
        <v>17.407035176000001</v>
      </c>
      <c r="F74" s="11" t="str">
        <f>IF($B74="N/A","N/A",IF(E74&gt;10,"No",IF(E74&lt;-10,"No","Yes")))</f>
        <v>N/A</v>
      </c>
      <c r="G74" s="13">
        <v>17.59968572</v>
      </c>
      <c r="H74" s="11" t="str">
        <f>IF($B74="N/A","N/A",IF(G74&gt;10,"No",IF(G74&lt;-10,"No","Yes")))</f>
        <v>N/A</v>
      </c>
      <c r="I74" s="12">
        <v>-2.9</v>
      </c>
      <c r="J74" s="12">
        <v>1.107</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85.824461396999993</v>
      </c>
      <c r="D76" s="11" t="str">
        <f t="shared" ref="D76:D98" si="34">IF($B76="N/A","N/A",IF(C76&gt;10,"No",IF(C76&lt;-10,"No","Yes")))</f>
        <v>N/A</v>
      </c>
      <c r="E76" s="13">
        <v>86.173847820999995</v>
      </c>
      <c r="F76" s="11" t="str">
        <f t="shared" ref="F76:F98" si="35">IF($B76="N/A","N/A",IF(E76&gt;10,"No",IF(E76&lt;-10,"No","Yes")))</f>
        <v>N/A</v>
      </c>
      <c r="G76" s="13">
        <v>86.824701536999996</v>
      </c>
      <c r="H76" s="11" t="str">
        <f t="shared" ref="H76:H98" si="36">IF($B76="N/A","N/A",IF(G76&gt;10,"No",IF(G76&lt;-10,"No","Yes")))</f>
        <v>N/A</v>
      </c>
      <c r="I76" s="12">
        <v>0.40710000000000002</v>
      </c>
      <c r="J76" s="12">
        <v>0.75529999999999997</v>
      </c>
      <c r="K76" s="41" t="s">
        <v>739</v>
      </c>
      <c r="L76" s="9" t="str">
        <f>IF(J76="Div by 0", "N/A", IF(OR(J76="N/A",K76="N/A"),"N/A", IF(J76&gt;VALUE(MID(K76,1,2)), "No", IF(J76&lt;-1*VALUE(MID(K76,1,2)), "No", "Yes"))))</f>
        <v>Yes</v>
      </c>
    </row>
    <row r="77" spans="1:12" x14ac:dyDescent="0.25">
      <c r="A77" s="42" t="s">
        <v>196</v>
      </c>
      <c r="B77" s="33" t="s">
        <v>213</v>
      </c>
      <c r="C77" s="13">
        <v>0</v>
      </c>
      <c r="D77" s="11" t="str">
        <f t="shared" si="34"/>
        <v>N/A</v>
      </c>
      <c r="E77" s="13">
        <v>0</v>
      </c>
      <c r="F77" s="11" t="str">
        <f t="shared" si="35"/>
        <v>N/A</v>
      </c>
      <c r="G77" s="13">
        <v>0</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v>99.419023382999995</v>
      </c>
      <c r="D79" s="11" t="str">
        <f t="shared" si="34"/>
        <v>N/A</v>
      </c>
      <c r="E79" s="13">
        <v>99.405351832999997</v>
      </c>
      <c r="F79" s="11" t="str">
        <f t="shared" si="35"/>
        <v>N/A</v>
      </c>
      <c r="G79" s="13">
        <v>82.450331125999995</v>
      </c>
      <c r="H79" s="11" t="str">
        <f t="shared" si="36"/>
        <v>N/A</v>
      </c>
      <c r="I79" s="12">
        <v>-1.4E-2</v>
      </c>
      <c r="J79" s="12">
        <v>-17.100000000000001</v>
      </c>
      <c r="K79" s="41" t="s">
        <v>739</v>
      </c>
      <c r="L79" s="9" t="str">
        <f t="shared" si="37"/>
        <v>Yes</v>
      </c>
    </row>
    <row r="80" spans="1:12" x14ac:dyDescent="0.25">
      <c r="A80" s="42" t="s">
        <v>199</v>
      </c>
      <c r="B80" s="33" t="s">
        <v>213</v>
      </c>
      <c r="C80" s="13">
        <v>0</v>
      </c>
      <c r="D80" s="11" t="str">
        <f t="shared" si="34"/>
        <v>N/A</v>
      </c>
      <c r="E80" s="13">
        <v>0</v>
      </c>
      <c r="F80" s="11" t="str">
        <f t="shared" si="35"/>
        <v>N/A</v>
      </c>
      <c r="G80" s="13">
        <v>0</v>
      </c>
      <c r="H80" s="11" t="str">
        <f t="shared" si="36"/>
        <v>N/A</v>
      </c>
      <c r="I80" s="12" t="s">
        <v>1746</v>
      </c>
      <c r="J80" s="12" t="s">
        <v>1746</v>
      </c>
      <c r="K80" s="41" t="s">
        <v>739</v>
      </c>
      <c r="L80" s="9" t="str">
        <f t="shared" si="37"/>
        <v>N/A</v>
      </c>
    </row>
    <row r="81" spans="1:12" x14ac:dyDescent="0.25">
      <c r="A81" s="42" t="s">
        <v>200</v>
      </c>
      <c r="B81" s="41" t="s">
        <v>213</v>
      </c>
      <c r="C81" s="13">
        <v>0</v>
      </c>
      <c r="D81" s="11" t="str">
        <f t="shared" si="34"/>
        <v>N/A</v>
      </c>
      <c r="E81" s="13">
        <v>0</v>
      </c>
      <c r="F81" s="11" t="str">
        <f t="shared" si="35"/>
        <v>N/A</v>
      </c>
      <c r="G81" s="13">
        <v>0</v>
      </c>
      <c r="H81" s="11" t="str">
        <f t="shared" si="36"/>
        <v>N/A</v>
      </c>
      <c r="I81" s="12" t="s">
        <v>1746</v>
      </c>
      <c r="J81" s="12" t="s">
        <v>1746</v>
      </c>
      <c r="K81" s="41" t="s">
        <v>739</v>
      </c>
      <c r="L81" s="9" t="str">
        <f t="shared" si="37"/>
        <v>N/A</v>
      </c>
    </row>
    <row r="82" spans="1:12" x14ac:dyDescent="0.25">
      <c r="A82" s="42" t="s">
        <v>73</v>
      </c>
      <c r="B82" s="33" t="s">
        <v>213</v>
      </c>
      <c r="C82" s="34">
        <v>506771</v>
      </c>
      <c r="D82" s="11" t="str">
        <f t="shared" si="34"/>
        <v>N/A</v>
      </c>
      <c r="E82" s="34">
        <v>506207</v>
      </c>
      <c r="F82" s="11" t="str">
        <f t="shared" si="35"/>
        <v>N/A</v>
      </c>
      <c r="G82" s="34">
        <v>506389</v>
      </c>
      <c r="H82" s="11" t="str">
        <f t="shared" si="36"/>
        <v>N/A</v>
      </c>
      <c r="I82" s="12">
        <v>-0.111</v>
      </c>
      <c r="J82" s="12">
        <v>3.5999999999999997E-2</v>
      </c>
      <c r="K82" s="41" t="s">
        <v>739</v>
      </c>
      <c r="L82" s="9" t="str">
        <f t="shared" si="20"/>
        <v>Yes</v>
      </c>
    </row>
    <row r="83" spans="1:12" x14ac:dyDescent="0.25">
      <c r="A83" s="42" t="s">
        <v>1268</v>
      </c>
      <c r="B83" s="33" t="s">
        <v>213</v>
      </c>
      <c r="C83" s="8">
        <v>10.152317319</v>
      </c>
      <c r="D83" s="11" t="str">
        <f t="shared" si="34"/>
        <v>N/A</v>
      </c>
      <c r="E83" s="8">
        <v>8.5425527502000005</v>
      </c>
      <c r="F83" s="11" t="str">
        <f t="shared" si="35"/>
        <v>N/A</v>
      </c>
      <c r="G83" s="8">
        <v>7.8301463894000003</v>
      </c>
      <c r="H83" s="11" t="str">
        <f t="shared" si="36"/>
        <v>N/A</v>
      </c>
      <c r="I83" s="12">
        <v>-15.9</v>
      </c>
      <c r="J83" s="12">
        <v>-8.34</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7.3011281000000001E-3</v>
      </c>
      <c r="D85" s="11" t="str">
        <f t="shared" si="34"/>
        <v>N/A</v>
      </c>
      <c r="E85" s="8">
        <v>4.5435958000000004E-3</v>
      </c>
      <c r="F85" s="11" t="str">
        <f t="shared" si="35"/>
        <v>N/A</v>
      </c>
      <c r="G85" s="8">
        <v>8.2940189999999997E-3</v>
      </c>
      <c r="H85" s="11" t="str">
        <f t="shared" si="36"/>
        <v>N/A</v>
      </c>
      <c r="I85" s="12">
        <v>-37.799999999999997</v>
      </c>
      <c r="J85" s="12">
        <v>82.54</v>
      </c>
      <c r="K85" s="41" t="s">
        <v>739</v>
      </c>
      <c r="L85" s="9" t="str">
        <f t="shared" si="20"/>
        <v>No</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0.15135041269999999</v>
      </c>
      <c r="D87" s="11" t="str">
        <f t="shared" si="34"/>
        <v>N/A</v>
      </c>
      <c r="E87" s="8">
        <v>0.14006127930000001</v>
      </c>
      <c r="F87" s="11" t="str">
        <f t="shared" si="35"/>
        <v>N/A</v>
      </c>
      <c r="G87" s="8">
        <v>0.1315194445</v>
      </c>
      <c r="H87" s="11" t="str">
        <f t="shared" si="36"/>
        <v>N/A</v>
      </c>
      <c r="I87" s="12">
        <v>-7.46</v>
      </c>
      <c r="J87" s="12">
        <v>-6.1</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64.819810130999997</v>
      </c>
      <c r="D89" s="11" t="str">
        <f t="shared" si="34"/>
        <v>N/A</v>
      </c>
      <c r="E89" s="8">
        <v>66.322077727000007</v>
      </c>
      <c r="F89" s="11" t="str">
        <f t="shared" si="35"/>
        <v>N/A</v>
      </c>
      <c r="G89" s="8">
        <v>66.596035853999993</v>
      </c>
      <c r="H89" s="11" t="str">
        <f t="shared" si="36"/>
        <v>N/A</v>
      </c>
      <c r="I89" s="12">
        <v>2.3180000000000001</v>
      </c>
      <c r="J89" s="12">
        <v>0.41310000000000002</v>
      </c>
      <c r="K89" s="41" t="s">
        <v>739</v>
      </c>
      <c r="L89" s="9" t="str">
        <f t="shared" si="20"/>
        <v>Yes</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7.4191301396</v>
      </c>
      <c r="D97" s="11" t="str">
        <f t="shared" si="34"/>
        <v>N/A</v>
      </c>
      <c r="E97" s="8">
        <v>7.6512177823999998</v>
      </c>
      <c r="F97" s="11" t="str">
        <f t="shared" si="35"/>
        <v>N/A</v>
      </c>
      <c r="G97" s="8">
        <v>7.8670745218000002</v>
      </c>
      <c r="H97" s="11" t="str">
        <f t="shared" si="36"/>
        <v>N/A</v>
      </c>
      <c r="I97" s="12">
        <v>3.1280000000000001</v>
      </c>
      <c r="J97" s="12">
        <v>2.8210000000000002</v>
      </c>
      <c r="K97" s="41" t="s">
        <v>739</v>
      </c>
      <c r="L97" s="9" t="str">
        <f t="shared" si="20"/>
        <v>Yes</v>
      </c>
    </row>
    <row r="98" spans="1:12" x14ac:dyDescent="0.25">
      <c r="A98" s="42" t="s">
        <v>1283</v>
      </c>
      <c r="B98" s="33" t="s">
        <v>213</v>
      </c>
      <c r="C98" s="8">
        <v>17.450090869</v>
      </c>
      <c r="D98" s="11" t="str">
        <f t="shared" si="34"/>
        <v>N/A</v>
      </c>
      <c r="E98" s="8">
        <v>17.339546864999999</v>
      </c>
      <c r="F98" s="11" t="str">
        <f t="shared" si="35"/>
        <v>N/A</v>
      </c>
      <c r="G98" s="8">
        <v>17.566929771000002</v>
      </c>
      <c r="H98" s="11" t="str">
        <f t="shared" si="36"/>
        <v>N/A</v>
      </c>
      <c r="I98" s="12">
        <v>-0.63300000000000001</v>
      </c>
      <c r="J98" s="12">
        <v>1.3109999999999999</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1660591983</v>
      </c>
      <c r="D100" s="11" t="str">
        <f>IF($B100="N/A","N/A",IF(C100&gt;10,"No",IF(C100&lt;-10,"No","Yes")))</f>
        <v>N/A</v>
      </c>
      <c r="E100" s="43">
        <v>1542654721</v>
      </c>
      <c r="F100" s="11" t="str">
        <f>IF($B100="N/A","N/A",IF(E100&gt;10,"No",IF(E100&lt;-10,"No","Yes")))</f>
        <v>N/A</v>
      </c>
      <c r="G100" s="43">
        <v>1513405924</v>
      </c>
      <c r="H100" s="11" t="str">
        <f>IF($B100="N/A","N/A",IF(G100&gt;10,"No",IF(G100&lt;-10,"No","Yes")))</f>
        <v>N/A</v>
      </c>
      <c r="I100" s="12">
        <v>-7.1</v>
      </c>
      <c r="J100" s="12">
        <v>-1.9</v>
      </c>
      <c r="K100" s="41" t="s">
        <v>739</v>
      </c>
      <c r="L100" s="9" t="str">
        <f t="shared" ref="L100:L111" si="38">IF(J100="Div by 0", "N/A", IF(K100="N/A","N/A", IF(J100&gt;VALUE(MID(K100,1,2)), "No", IF(J100&lt;-1*VALUE(MID(K100,1,2)), "No", "Yes"))))</f>
        <v>Yes</v>
      </c>
    </row>
    <row r="101" spans="1:12" x14ac:dyDescent="0.25">
      <c r="A101" s="42" t="s">
        <v>455</v>
      </c>
      <c r="B101" s="33" t="s">
        <v>213</v>
      </c>
      <c r="C101" s="43">
        <v>1438764857</v>
      </c>
      <c r="D101" s="11" t="str">
        <f>IF($B101="N/A","N/A",IF(C101&gt;10,"No",IF(C101&lt;-10,"No","Yes")))</f>
        <v>N/A</v>
      </c>
      <c r="E101" s="43">
        <v>1315614635</v>
      </c>
      <c r="F101" s="11" t="str">
        <f>IF($B101="N/A","N/A",IF(E101&gt;10,"No",IF(E101&lt;-10,"No","Yes")))</f>
        <v>N/A</v>
      </c>
      <c r="G101" s="43">
        <v>1281653998</v>
      </c>
      <c r="H101" s="11" t="str">
        <f>IF($B101="N/A","N/A",IF(G101&gt;10,"No",IF(G101&lt;-10,"No","Yes")))</f>
        <v>N/A</v>
      </c>
      <c r="I101" s="12">
        <v>-8.56</v>
      </c>
      <c r="J101" s="12">
        <v>-2.58</v>
      </c>
      <c r="K101" s="41" t="s">
        <v>739</v>
      </c>
      <c r="L101" s="9" t="str">
        <f t="shared" si="38"/>
        <v>Yes</v>
      </c>
    </row>
    <row r="102" spans="1:12" x14ac:dyDescent="0.25">
      <c r="A102" s="42" t="s">
        <v>456</v>
      </c>
      <c r="B102" s="33" t="s">
        <v>213</v>
      </c>
      <c r="C102" s="43">
        <v>221827126</v>
      </c>
      <c r="D102" s="11" t="str">
        <f>IF($B102="N/A","N/A",IF(C102&gt;10,"No",IF(C102&lt;-10,"No","Yes")))</f>
        <v>N/A</v>
      </c>
      <c r="E102" s="43">
        <v>227040086</v>
      </c>
      <c r="F102" s="11" t="str">
        <f>IF($B102="N/A","N/A",IF(E102&gt;10,"No",IF(E102&lt;-10,"No","Yes")))</f>
        <v>N/A</v>
      </c>
      <c r="G102" s="43">
        <v>231751926</v>
      </c>
      <c r="H102" s="11" t="str">
        <f>IF($B102="N/A","N/A",IF(G102&gt;10,"No",IF(G102&lt;-10,"No","Yes")))</f>
        <v>N/A</v>
      </c>
      <c r="I102" s="12">
        <v>2.35</v>
      </c>
      <c r="J102" s="12">
        <v>2.0750000000000002</v>
      </c>
      <c r="K102" s="41" t="s">
        <v>739</v>
      </c>
      <c r="L102" s="9" t="str">
        <f t="shared" si="38"/>
        <v>Yes</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1.7212858688999999</v>
      </c>
      <c r="D104" s="11" t="str">
        <f>IF($B104="N/A","N/A",IF(C104&gt;2,"No",IF(C104&lt;0.9,"No","Yes")))</f>
        <v>Yes</v>
      </c>
      <c r="E104" s="8">
        <v>1.7327104735000001</v>
      </c>
      <c r="F104" s="11" t="str">
        <f>IF($B104="N/A","N/A",IF(E104&gt;2,"No",IF(E104&lt;0.9,"No","Yes")))</f>
        <v>Yes</v>
      </c>
      <c r="G104" s="8">
        <v>1.7230325641999999</v>
      </c>
      <c r="H104" s="11" t="str">
        <f>IF($B104="N/A","N/A",IF(G104&gt;2,"No",IF(G104&lt;0.9,"No","Yes")))</f>
        <v>Yes</v>
      </c>
      <c r="I104" s="12">
        <v>0.66369999999999996</v>
      </c>
      <c r="J104" s="12">
        <v>-0.55900000000000005</v>
      </c>
      <c r="K104" s="41" t="s">
        <v>739</v>
      </c>
      <c r="L104" s="9" t="str">
        <f t="shared" si="38"/>
        <v>Yes</v>
      </c>
    </row>
    <row r="105" spans="1:12" x14ac:dyDescent="0.25">
      <c r="A105" s="42" t="s">
        <v>458</v>
      </c>
      <c r="B105" s="50" t="s">
        <v>295</v>
      </c>
      <c r="C105" s="8">
        <v>1.0267643479999999</v>
      </c>
      <c r="D105" s="11" t="str">
        <f>IF($B105="N/A","N/A",IF(C105&gt;2,"No",IF(C105&lt;0.9,"No","Yes")))</f>
        <v>Yes</v>
      </c>
      <c r="E105" s="8">
        <v>1.0270190078000001</v>
      </c>
      <c r="F105" s="11" t="str">
        <f>IF($B105="N/A","N/A",IF(E105&gt;2,"No",IF(E105&lt;0.9,"No","Yes")))</f>
        <v>Yes</v>
      </c>
      <c r="G105" s="8">
        <v>1.0127646351999999</v>
      </c>
      <c r="H105" s="11" t="str">
        <f>IF($B105="N/A","N/A",IF(G105&gt;2,"No",IF(G105&lt;0.9,"No","Yes")))</f>
        <v>Yes</v>
      </c>
      <c r="I105" s="12">
        <v>2.4799999999999999E-2</v>
      </c>
      <c r="J105" s="12">
        <v>-1.39</v>
      </c>
      <c r="K105" s="41" t="s">
        <v>739</v>
      </c>
      <c r="L105" s="9" t="str">
        <f t="shared" si="38"/>
        <v>Yes</v>
      </c>
    </row>
    <row r="106" spans="1:12" x14ac:dyDescent="0.25">
      <c r="A106" s="42" t="s">
        <v>459</v>
      </c>
      <c r="B106" s="50" t="s">
        <v>295</v>
      </c>
      <c r="C106" s="8">
        <v>0.89633669630000001</v>
      </c>
      <c r="D106" s="11" t="str">
        <f>IF($B106="N/A","N/A",IF(C106&gt;2,"No",IF(C106&lt;0.9,"No","Yes")))</f>
        <v>No</v>
      </c>
      <c r="E106" s="8">
        <v>0.89454505070000001</v>
      </c>
      <c r="F106" s="11" t="str">
        <f>IF($B106="N/A","N/A",IF(E106&gt;2,"No",IF(E106&lt;0.9,"No","Yes")))</f>
        <v>No</v>
      </c>
      <c r="G106" s="8">
        <v>0.89365584590000002</v>
      </c>
      <c r="H106" s="11" t="str">
        <f>IF($B106="N/A","N/A",IF(G106&gt;2,"No",IF(G106&lt;0.9,"No","Yes")))</f>
        <v>No</v>
      </c>
      <c r="I106" s="12">
        <v>-0.2</v>
      </c>
      <c r="J106" s="12">
        <v>-9.9000000000000005E-2</v>
      </c>
      <c r="K106" s="41" t="s">
        <v>739</v>
      </c>
      <c r="L106" s="9" t="str">
        <f t="shared" si="38"/>
        <v>Yes</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332.11759952</v>
      </c>
      <c r="D108" s="11" t="str">
        <f>IF($B108="N/A","N/A",IF(C108&gt;10,"No",IF(C108&lt;-10,"No","Yes")))</f>
        <v>N/A</v>
      </c>
      <c r="E108" s="43">
        <v>307.76332092000001</v>
      </c>
      <c r="F108" s="11" t="str">
        <f>IF($B108="N/A","N/A",IF(E108&gt;10,"No",IF(E108&lt;-10,"No","Yes")))</f>
        <v>N/A</v>
      </c>
      <c r="G108" s="43">
        <v>302.92534262999999</v>
      </c>
      <c r="H108" s="11" t="str">
        <f>IF($B108="N/A","N/A",IF(G108&gt;10,"No",IF(G108&lt;-10,"No","Yes")))</f>
        <v>N/A</v>
      </c>
      <c r="I108" s="12">
        <v>-7.33</v>
      </c>
      <c r="J108" s="12">
        <v>-1.57</v>
      </c>
      <c r="K108" s="41" t="s">
        <v>739</v>
      </c>
      <c r="L108" s="9" t="str">
        <f t="shared" si="38"/>
        <v>Yes</v>
      </c>
    </row>
    <row r="109" spans="1:12" x14ac:dyDescent="0.25">
      <c r="A109" s="42" t="s">
        <v>1286</v>
      </c>
      <c r="B109" s="33" t="s">
        <v>213</v>
      </c>
      <c r="C109" s="43">
        <v>316.68478683000001</v>
      </c>
      <c r="D109" s="11" t="str">
        <f>IF($B109="N/A","N/A",IF(C109&gt;10,"No",IF(C109&lt;-10,"No","Yes")))</f>
        <v>N/A</v>
      </c>
      <c r="E109" s="43">
        <v>289.58299390000002</v>
      </c>
      <c r="F109" s="11" t="str">
        <f>IF($B109="N/A","N/A",IF(E109&gt;10,"No",IF(E109&lt;-10,"No","Yes")))</f>
        <v>N/A</v>
      </c>
      <c r="G109" s="43">
        <v>283.85754433</v>
      </c>
      <c r="H109" s="11" t="str">
        <f>IF($B109="N/A","N/A",IF(G109&gt;10,"No",IF(G109&lt;-10,"No","Yes")))</f>
        <v>N/A</v>
      </c>
      <c r="I109" s="12">
        <v>-8.56</v>
      </c>
      <c r="J109" s="12">
        <v>-1.98</v>
      </c>
      <c r="K109" s="41" t="s">
        <v>739</v>
      </c>
      <c r="L109" s="9" t="str">
        <f t="shared" si="38"/>
        <v>Yes</v>
      </c>
    </row>
    <row r="110" spans="1:12" x14ac:dyDescent="0.25">
      <c r="A110" s="42" t="s">
        <v>1287</v>
      </c>
      <c r="B110" s="33" t="s">
        <v>213</v>
      </c>
      <c r="C110" s="43">
        <v>50.4438484</v>
      </c>
      <c r="D110" s="11" t="str">
        <f>IF($B110="N/A","N/A",IF(C110&gt;10,"No",IF(C110&lt;-10,"No","Yes")))</f>
        <v>N/A</v>
      </c>
      <c r="E110" s="43">
        <v>50.530900533000001</v>
      </c>
      <c r="F110" s="11" t="str">
        <f>IF($B110="N/A","N/A",IF(E110&gt;10,"No",IF(E110&lt;-10,"No","Yes")))</f>
        <v>N/A</v>
      </c>
      <c r="G110" s="43">
        <v>51.321725751000002</v>
      </c>
      <c r="H110" s="11" t="str">
        <f>IF($B110="N/A","N/A",IF(G110&gt;10,"No",IF(G110&lt;-10,"No","Yes")))</f>
        <v>N/A</v>
      </c>
      <c r="I110" s="12">
        <v>0.1726</v>
      </c>
      <c r="J110" s="12">
        <v>1.5649999999999999</v>
      </c>
      <c r="K110" s="41" t="s">
        <v>739</v>
      </c>
      <c r="L110" s="9" t="str">
        <f t="shared" si="38"/>
        <v>Yes</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91.603342550999997</v>
      </c>
      <c r="D112" s="11" t="str">
        <f>IF(OR($B112="N/A",$C112="N/A"),"N/A",IF(C112&gt;98,"Yes","No"))</f>
        <v>No</v>
      </c>
      <c r="E112" s="8">
        <v>91.238755886000007</v>
      </c>
      <c r="F112" s="11" t="str">
        <f>IF(OR($B112="N/A",$E112="N/A"),"N/A",IF(E112&gt;98,"Yes","No"))</f>
        <v>No</v>
      </c>
      <c r="G112" s="8">
        <v>91.063132168999999</v>
      </c>
      <c r="H112" s="11" t="str">
        <f t="shared" ref="H112:H115" si="39">IF($B112="N/A","N/A",IF(G112&gt;98,"Yes","No"))</f>
        <v>No</v>
      </c>
      <c r="I112" s="12">
        <v>-0.39800000000000002</v>
      </c>
      <c r="J112" s="12">
        <v>-0.192</v>
      </c>
      <c r="K112" s="41" t="s">
        <v>739</v>
      </c>
      <c r="L112" s="9" t="str">
        <f>IF(J112="Div by 0", "N/A", IF(OR(J112="N/A",K112="N/A"),"N/A", IF(J112&gt;VALUE(MID(K112,1,2)), "No", IF(J112&lt;-1*VALUE(MID(K112,1,2)), "No", "Yes"))))</f>
        <v>Yes</v>
      </c>
    </row>
    <row r="113" spans="1:12" x14ac:dyDescent="0.25">
      <c r="A113" s="42" t="s">
        <v>461</v>
      </c>
      <c r="B113" s="41" t="s">
        <v>296</v>
      </c>
      <c r="C113" s="8">
        <v>99.784917121999996</v>
      </c>
      <c r="D113" s="11" t="str">
        <f t="shared" ref="D113:D115" si="40">IF(OR($B113="N/A",$C113="N/A"),"N/A",IF(C113&gt;98,"Yes","No"))</f>
        <v>Yes</v>
      </c>
      <c r="E113" s="8">
        <v>99.826771515000004</v>
      </c>
      <c r="F113" s="11" t="str">
        <f t="shared" ref="F113:F115" si="41">IF(OR($B113="N/A",$E113="N/A"),"N/A",IF(E113&gt;98,"Yes","No"))</f>
        <v>Yes</v>
      </c>
      <c r="G113" s="8">
        <v>99.785192421000005</v>
      </c>
      <c r="H113" s="11" t="str">
        <f t="shared" si="39"/>
        <v>Yes</v>
      </c>
      <c r="I113" s="12">
        <v>4.19E-2</v>
      </c>
      <c r="J113" s="12">
        <v>-4.2000000000000003E-2</v>
      </c>
      <c r="K113" s="41" t="s">
        <v>739</v>
      </c>
      <c r="L113" s="9" t="str">
        <f t="shared" ref="L113:L115" si="42">IF(J113="Div by 0", "N/A", IF(OR(J113="N/A",K113="N/A"),"N/A", IF(J113&gt;VALUE(MID(K113,1,2)), "No", IF(J113&lt;-1*VALUE(MID(K113,1,2)), "No", "Yes"))))</f>
        <v>Yes</v>
      </c>
    </row>
    <row r="114" spans="1:12" x14ac:dyDescent="0.25">
      <c r="A114" s="42" t="s">
        <v>462</v>
      </c>
      <c r="B114" s="41" t="s">
        <v>296</v>
      </c>
      <c r="C114" s="8">
        <v>90.648104344999993</v>
      </c>
      <c r="D114" s="11" t="str">
        <f t="shared" si="40"/>
        <v>No</v>
      </c>
      <c r="E114" s="8">
        <v>90.443997929000005</v>
      </c>
      <c r="F114" s="11" t="str">
        <f t="shared" si="41"/>
        <v>No</v>
      </c>
      <c r="G114" s="8">
        <v>90.350844289999998</v>
      </c>
      <c r="H114" s="11" t="str">
        <f t="shared" si="39"/>
        <v>No</v>
      </c>
      <c r="I114" s="12">
        <v>-0.22500000000000001</v>
      </c>
      <c r="J114" s="12">
        <v>-0.10299999999999999</v>
      </c>
      <c r="K114" s="41" t="s">
        <v>739</v>
      </c>
      <c r="L114" s="9" t="str">
        <f t="shared" si="42"/>
        <v>Yes</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499020</v>
      </c>
      <c r="D116" s="11" t="str">
        <f>IF($B116="N/A","N/A",IF(C116&gt;10,"No",IF(C116&lt;-10,"No","Yes")))</f>
        <v>N/A</v>
      </c>
      <c r="E116" s="1">
        <v>496482</v>
      </c>
      <c r="F116" s="11" t="str">
        <f>IF($B116="N/A","N/A",IF(E116&gt;10,"No",IF(E116&lt;-10,"No","Yes")))</f>
        <v>N/A</v>
      </c>
      <c r="G116" s="1">
        <v>495912</v>
      </c>
      <c r="H116" s="11" t="str">
        <f>IF($B116="N/A","N/A",IF(G116&gt;10,"No",IF(G116&lt;-10,"No","Yes")))</f>
        <v>N/A</v>
      </c>
      <c r="I116" s="12">
        <v>-0.50900000000000001</v>
      </c>
      <c r="J116" s="12">
        <v>-0.115</v>
      </c>
      <c r="K116" s="41" t="s">
        <v>739</v>
      </c>
      <c r="L116" s="9" t="str">
        <f>IF(J116="Div by 0", "N/A", IF(OR(J116="N/A",K116="N/A"),"N/A", IF(J116&gt;VALUE(MID(K116,1,2)), "No", IF(J116&lt;-1*VALUE(MID(K116,1,2)), "No", "Yes"))))</f>
        <v>Yes</v>
      </c>
    </row>
    <row r="117" spans="1:12" x14ac:dyDescent="0.25">
      <c r="A117" s="3" t="s">
        <v>211</v>
      </c>
      <c r="B117" s="41" t="s">
        <v>213</v>
      </c>
      <c r="C117" s="8">
        <v>88.286241032000007</v>
      </c>
      <c r="D117" s="11" t="str">
        <f>IF($B117="N/A","N/A",IF(C117&gt;10,"No",IF(C117&lt;-10,"No","Yes")))</f>
        <v>N/A</v>
      </c>
      <c r="E117" s="8">
        <v>88.670686953000001</v>
      </c>
      <c r="F117" s="11" t="str">
        <f>IF($B117="N/A","N/A",IF(E117&gt;10,"No",IF(E117&lt;-10,"No","Yes")))</f>
        <v>N/A</v>
      </c>
      <c r="G117" s="8">
        <v>88.666537611999999</v>
      </c>
      <c r="H117" s="11" t="str">
        <f>IF($B117="N/A","N/A",IF(G117&gt;10,"No",IF(G117&lt;-10,"No","Yes")))</f>
        <v>N/A</v>
      </c>
      <c r="I117" s="12">
        <v>0.4355</v>
      </c>
      <c r="J117" s="12">
        <v>-5.0000000000000001E-3</v>
      </c>
      <c r="K117" s="41" t="s">
        <v>739</v>
      </c>
      <c r="L117" s="9" t="str">
        <f>IF(J117="Div by 0", "N/A", IF(OR(J117="N/A",K117="N/A"),"N/A", IF(J117&gt;VALUE(MID(K117,1,2)), "No", IF(J117&lt;-1*VALUE(MID(K117,1,2)), "No", "Yes"))))</f>
        <v>Yes</v>
      </c>
    </row>
    <row r="118" spans="1:12" x14ac:dyDescent="0.25">
      <c r="A118" s="4" t="s">
        <v>1627</v>
      </c>
      <c r="B118" s="41" t="s">
        <v>213</v>
      </c>
      <c r="C118" s="14">
        <v>34142</v>
      </c>
      <c r="D118" s="11" t="str">
        <f>IF($B118="N/A","N/A",IF(C118&gt;10,"No",IF(C118&lt;-10,"No","Yes")))</f>
        <v>N/A</v>
      </c>
      <c r="E118" s="14">
        <v>77716</v>
      </c>
      <c r="F118" s="11" t="str">
        <f>IF($B118="N/A","N/A",IF(E118&gt;10,"No",IF(E118&lt;-10,"No","Yes")))</f>
        <v>N/A</v>
      </c>
      <c r="G118" s="14">
        <v>66118</v>
      </c>
      <c r="H118" s="11" t="str">
        <f>IF($B118="N/A","N/A",IF(G118&gt;10,"No",IF(G118&lt;-10,"No","Yes")))</f>
        <v>N/A</v>
      </c>
      <c r="I118" s="12">
        <v>127.6</v>
      </c>
      <c r="J118" s="12">
        <v>-14.9</v>
      </c>
      <c r="K118" s="41" t="s">
        <v>739</v>
      </c>
      <c r="L118" s="9" t="str">
        <f>IF(J118="Div by 0", "N/A", IF(K118="N/A","N/A", IF(J118&gt;VALUE(MID(K118,1,2)), "No", IF(J118&lt;-1*VALUE(MID(K118,1,2)), "No", "Yes"))))</f>
        <v>Yes</v>
      </c>
    </row>
    <row r="119" spans="1:12" x14ac:dyDescent="0.25">
      <c r="A119" s="4" t="s">
        <v>1628</v>
      </c>
      <c r="B119" s="41" t="s">
        <v>213</v>
      </c>
      <c r="C119" s="14">
        <v>36902983</v>
      </c>
      <c r="D119" s="11" t="str">
        <f>IF($B119="N/A","N/A",IF(C119&gt;10,"No",IF(C119&lt;-10,"No","Yes")))</f>
        <v>N/A</v>
      </c>
      <c r="E119" s="14">
        <v>36384404</v>
      </c>
      <c r="F119" s="11" t="str">
        <f>IF($B119="N/A","N/A",IF(E119&gt;10,"No",IF(E119&lt;-10,"No","Yes")))</f>
        <v>N/A</v>
      </c>
      <c r="G119" s="14">
        <v>39755134</v>
      </c>
      <c r="H119" s="11" t="str">
        <f>IF($B119="N/A","N/A",IF(G119&gt;10,"No",IF(G119&lt;-10,"No","Yes")))</f>
        <v>N/A</v>
      </c>
      <c r="I119" s="12">
        <v>-1.41</v>
      </c>
      <c r="J119" s="12">
        <v>9.2639999999999993</v>
      </c>
      <c r="K119" s="41" t="s">
        <v>739</v>
      </c>
      <c r="L119" s="9" t="str">
        <f>IF(J119="Div by 0", "N/A", IF(K119="N/A","N/A", IF(J119&gt;VALUE(MID(K119,1,2)), "No", IF(J119&lt;-1*VALUE(MID(K119,1,2)), "No", "Yes"))))</f>
        <v>Yes</v>
      </c>
    </row>
    <row r="120" spans="1:12" x14ac:dyDescent="0.25">
      <c r="A120" s="4" t="s">
        <v>1629</v>
      </c>
      <c r="B120" s="41" t="s">
        <v>213</v>
      </c>
      <c r="C120" s="1">
        <v>41057</v>
      </c>
      <c r="D120" s="11" t="str">
        <f>IF($B120="N/A","N/A",IF(C120&gt;10,"No",IF(C120&lt;-10,"No","Yes")))</f>
        <v>N/A</v>
      </c>
      <c r="E120" s="1">
        <v>42746</v>
      </c>
      <c r="F120" s="11" t="str">
        <f>IF($B120="N/A","N/A",IF(E120&gt;10,"No",IF(E120&lt;-10,"No","Yes")))</f>
        <v>N/A</v>
      </c>
      <c r="G120" s="1">
        <v>43414</v>
      </c>
      <c r="H120" s="11" t="str">
        <f>IF($B120="N/A","N/A",IF(G120&gt;10,"No",IF(G120&lt;-10,"No","Yes")))</f>
        <v>N/A</v>
      </c>
      <c r="I120" s="12">
        <v>4.1139999999999999</v>
      </c>
      <c r="J120" s="12">
        <v>1.5629999999999999</v>
      </c>
      <c r="K120" s="41" t="s">
        <v>739</v>
      </c>
      <c r="L120" s="9" t="str">
        <f>IF(J120="Div by 0", "N/A", IF(K120="N/A","N/A", IF(J120&gt;VALUE(MID(K120,1,2)), "No", IF(J120&lt;-1*VALUE(MID(K120,1,2)), "No", "Yes"))))</f>
        <v>Yes</v>
      </c>
    </row>
    <row r="121" spans="1:12" x14ac:dyDescent="0.25">
      <c r="A121" s="4" t="s">
        <v>1630</v>
      </c>
      <c r="B121" s="5" t="s">
        <v>213</v>
      </c>
      <c r="C121" s="1">
        <v>14571</v>
      </c>
      <c r="D121" s="9" t="str">
        <f t="shared" ref="D121:H134" si="43">IF($B121="N/A","N/A",IF(C121&lt;0,"No","Yes"))</f>
        <v>N/A</v>
      </c>
      <c r="E121" s="1">
        <v>14857</v>
      </c>
      <c r="F121" s="9" t="str">
        <f t="shared" si="43"/>
        <v>N/A</v>
      </c>
      <c r="G121" s="1">
        <v>14708</v>
      </c>
      <c r="H121" s="9" t="str">
        <f t="shared" si="43"/>
        <v>N/A</v>
      </c>
      <c r="I121" s="12">
        <v>1.9630000000000001</v>
      </c>
      <c r="J121" s="12">
        <v>-1</v>
      </c>
      <c r="K121" s="5" t="s">
        <v>739</v>
      </c>
      <c r="L121" s="9" t="str">
        <f t="shared" ref="L121:L142" si="44">IF(J121="Div by 0", "N/A", IF(OR(J121="N/A",K121="N/A"),"N/A", IF(J121&gt;VALUE(MID(K121,1,2)), "No", IF(J121&lt;-1*VALUE(MID(K121,1,2)), "No", "Yes"))))</f>
        <v>Yes</v>
      </c>
    </row>
    <row r="122" spans="1:12" x14ac:dyDescent="0.25">
      <c r="A122" s="4" t="s">
        <v>1631</v>
      </c>
      <c r="B122" s="5" t="s">
        <v>213</v>
      </c>
      <c r="C122" s="1">
        <v>26186</v>
      </c>
      <c r="D122" s="9" t="str">
        <f t="shared" si="43"/>
        <v>N/A</v>
      </c>
      <c r="E122" s="1">
        <v>27576</v>
      </c>
      <c r="F122" s="9" t="str">
        <f t="shared" si="43"/>
        <v>N/A</v>
      </c>
      <c r="G122" s="1">
        <v>28398</v>
      </c>
      <c r="H122" s="9" t="str">
        <f t="shared" si="43"/>
        <v>N/A</v>
      </c>
      <c r="I122" s="12">
        <v>5.3079999999999998</v>
      </c>
      <c r="J122" s="12">
        <v>2.9809999999999999</v>
      </c>
      <c r="K122" s="5" t="s">
        <v>739</v>
      </c>
      <c r="L122" s="9" t="str">
        <f t="shared" si="44"/>
        <v>Yes</v>
      </c>
    </row>
    <row r="123" spans="1:12" x14ac:dyDescent="0.25">
      <c r="A123" s="4" t="s">
        <v>1632</v>
      </c>
      <c r="B123" s="5" t="s">
        <v>213</v>
      </c>
      <c r="C123" s="1">
        <v>21</v>
      </c>
      <c r="D123" s="9" t="str">
        <f t="shared" si="43"/>
        <v>N/A</v>
      </c>
      <c r="E123" s="1">
        <v>12</v>
      </c>
      <c r="F123" s="9" t="str">
        <f t="shared" si="43"/>
        <v>N/A</v>
      </c>
      <c r="G123" s="1">
        <v>12</v>
      </c>
      <c r="H123" s="9" t="str">
        <f t="shared" si="43"/>
        <v>N/A</v>
      </c>
      <c r="I123" s="12">
        <v>-42.9</v>
      </c>
      <c r="J123" s="12">
        <v>0</v>
      </c>
      <c r="K123" s="5" t="s">
        <v>739</v>
      </c>
      <c r="L123" s="9" t="str">
        <f t="shared" si="44"/>
        <v>Yes</v>
      </c>
    </row>
    <row r="124" spans="1:12" x14ac:dyDescent="0.25">
      <c r="A124" s="4" t="s">
        <v>1633</v>
      </c>
      <c r="B124" s="5" t="s">
        <v>213</v>
      </c>
      <c r="C124" s="1">
        <v>279</v>
      </c>
      <c r="D124" s="9" t="str">
        <f t="shared" si="43"/>
        <v>N/A</v>
      </c>
      <c r="E124" s="1">
        <v>301</v>
      </c>
      <c r="F124" s="9" t="str">
        <f t="shared" si="43"/>
        <v>N/A</v>
      </c>
      <c r="G124" s="1">
        <v>296</v>
      </c>
      <c r="H124" s="9" t="str">
        <f t="shared" si="43"/>
        <v>N/A</v>
      </c>
      <c r="I124" s="12">
        <v>7.8849999999999998</v>
      </c>
      <c r="J124" s="12">
        <v>-1.66</v>
      </c>
      <c r="K124" s="5" t="s">
        <v>739</v>
      </c>
      <c r="L124" s="9" t="str">
        <f t="shared" si="44"/>
        <v>Yes</v>
      </c>
    </row>
    <row r="125" spans="1:12" x14ac:dyDescent="0.25">
      <c r="A125" s="2" t="s">
        <v>1634</v>
      </c>
      <c r="B125" s="5" t="s">
        <v>213</v>
      </c>
      <c r="C125" s="13">
        <v>7.0139743063999997</v>
      </c>
      <c r="D125" s="9" t="str">
        <f t="shared" si="43"/>
        <v>N/A</v>
      </c>
      <c r="E125" s="13">
        <v>7.3327672422000001</v>
      </c>
      <c r="F125" s="9" t="str">
        <f t="shared" si="43"/>
        <v>N/A</v>
      </c>
      <c r="G125" s="13">
        <v>7.4606551573999997</v>
      </c>
      <c r="H125" s="9" t="str">
        <f t="shared" si="43"/>
        <v>N/A</v>
      </c>
      <c r="I125" s="12">
        <v>4.5449999999999999</v>
      </c>
      <c r="J125" s="12">
        <v>1.744</v>
      </c>
      <c r="K125" s="41" t="s">
        <v>739</v>
      </c>
      <c r="L125" s="9" t="str">
        <f>IF(J125="Div by 0", "N/A", IF(OR(J125="N/A",K125="N/A"),"N/A", IF(J125&gt;VALUE(MID(K125,1,2)), "No", IF(J125&lt;-1*VALUE(MID(K125,1,2)), "No", "Yes"))))</f>
        <v>Yes</v>
      </c>
    </row>
    <row r="126" spans="1:12" ht="25" x14ac:dyDescent="0.25">
      <c r="A126" s="2" t="s">
        <v>1635</v>
      </c>
      <c r="B126" s="5" t="s">
        <v>213</v>
      </c>
      <c r="C126" s="13">
        <v>91.606940777000005</v>
      </c>
      <c r="D126" s="9" t="str">
        <f t="shared" si="43"/>
        <v>N/A</v>
      </c>
      <c r="E126" s="13">
        <v>91.732526550000003</v>
      </c>
      <c r="F126" s="9" t="str">
        <f t="shared" si="43"/>
        <v>N/A</v>
      </c>
      <c r="G126" s="13">
        <v>91.907767293999996</v>
      </c>
      <c r="H126" s="9" t="str">
        <f t="shared" si="43"/>
        <v>N/A</v>
      </c>
      <c r="I126" s="12">
        <v>0.1371</v>
      </c>
      <c r="J126" s="12">
        <v>0.191</v>
      </c>
      <c r="K126" s="5" t="s">
        <v>739</v>
      </c>
      <c r="L126" s="9" t="str">
        <f t="shared" ref="L126:L129" si="45">IF(J126="Div by 0", "N/A", IF(OR(J126="N/A",K126="N/A"),"N/A", IF(J126&gt;VALUE(MID(K126,1,2)), "No", IF(J126&lt;-1*VALUE(MID(K126,1,2)), "No", "Yes"))))</f>
        <v>Yes</v>
      </c>
    </row>
    <row r="127" spans="1:12" ht="25" x14ac:dyDescent="0.25">
      <c r="A127" s="2" t="s">
        <v>1636</v>
      </c>
      <c r="B127" s="5" t="s">
        <v>213</v>
      </c>
      <c r="C127" s="13">
        <v>39.050942495999998</v>
      </c>
      <c r="D127" s="9" t="str">
        <f t="shared" si="43"/>
        <v>N/A</v>
      </c>
      <c r="E127" s="13">
        <v>40.380729242999998</v>
      </c>
      <c r="F127" s="9" t="str">
        <f t="shared" si="43"/>
        <v>N/A</v>
      </c>
      <c r="G127" s="13">
        <v>40.730329021000003</v>
      </c>
      <c r="H127" s="9" t="str">
        <f t="shared" si="43"/>
        <v>N/A</v>
      </c>
      <c r="I127" s="12">
        <v>3.4049999999999998</v>
      </c>
      <c r="J127" s="12">
        <v>0.86580000000000001</v>
      </c>
      <c r="K127" s="5" t="s">
        <v>739</v>
      </c>
      <c r="L127" s="9" t="str">
        <f t="shared" si="45"/>
        <v>Yes</v>
      </c>
    </row>
    <row r="128" spans="1:12" ht="25" x14ac:dyDescent="0.25">
      <c r="A128" s="2" t="s">
        <v>1637</v>
      </c>
      <c r="B128" s="5" t="s">
        <v>213</v>
      </c>
      <c r="C128" s="13">
        <v>5.8304667000000001E-3</v>
      </c>
      <c r="D128" s="9" t="str">
        <f t="shared" si="43"/>
        <v>N/A</v>
      </c>
      <c r="E128" s="13">
        <v>3.2968754E-3</v>
      </c>
      <c r="F128" s="9" t="str">
        <f t="shared" si="43"/>
        <v>N/A</v>
      </c>
      <c r="G128" s="13">
        <v>3.3058671000000001E-3</v>
      </c>
      <c r="H128" s="9" t="str">
        <f t="shared" si="43"/>
        <v>N/A</v>
      </c>
      <c r="I128" s="12">
        <v>-43.5</v>
      </c>
      <c r="J128" s="12">
        <v>0.2727</v>
      </c>
      <c r="K128" s="5" t="s">
        <v>739</v>
      </c>
      <c r="L128" s="9" t="str">
        <f t="shared" si="45"/>
        <v>Yes</v>
      </c>
    </row>
    <row r="129" spans="1:12" ht="25" x14ac:dyDescent="0.25">
      <c r="A129" s="2" t="s">
        <v>1638</v>
      </c>
      <c r="B129" s="5" t="s">
        <v>213</v>
      </c>
      <c r="C129" s="13">
        <v>0.19617356089999999</v>
      </c>
      <c r="D129" s="9" t="str">
        <f t="shared" si="43"/>
        <v>N/A</v>
      </c>
      <c r="E129" s="13">
        <v>0.22382843290000001</v>
      </c>
      <c r="F129" s="9" t="str">
        <f t="shared" si="43"/>
        <v>N/A</v>
      </c>
      <c r="G129" s="13">
        <v>0.2222389068</v>
      </c>
      <c r="H129" s="9" t="str">
        <f t="shared" si="43"/>
        <v>N/A</v>
      </c>
      <c r="I129" s="12">
        <v>14.1</v>
      </c>
      <c r="J129" s="12">
        <v>-0.71</v>
      </c>
      <c r="K129" s="5" t="s">
        <v>739</v>
      </c>
      <c r="L129" s="9" t="str">
        <f t="shared" si="45"/>
        <v>Yes</v>
      </c>
    </row>
    <row r="130" spans="1:12" ht="25" x14ac:dyDescent="0.25">
      <c r="A130" s="2" t="s">
        <v>1639</v>
      </c>
      <c r="B130" s="5" t="s">
        <v>213</v>
      </c>
      <c r="C130" s="13">
        <v>92.573738947999999</v>
      </c>
      <c r="D130" s="9" t="str">
        <f t="shared" si="43"/>
        <v>N/A</v>
      </c>
      <c r="E130" s="13">
        <v>93.482431105000003</v>
      </c>
      <c r="F130" s="9" t="str">
        <f t="shared" si="43"/>
        <v>N/A</v>
      </c>
      <c r="G130" s="13">
        <v>93.340857787999994</v>
      </c>
      <c r="H130" s="9" t="str">
        <f t="shared" si="43"/>
        <v>N/A</v>
      </c>
      <c r="I130" s="12">
        <v>0.98160000000000003</v>
      </c>
      <c r="J130" s="12">
        <v>-0.151</v>
      </c>
      <c r="K130" s="41" t="s">
        <v>739</v>
      </c>
      <c r="L130" s="9" t="str">
        <f>IF(J130="Div by 0", "N/A", IF(OR(J130="N/A",K130="N/A"),"N/A", IF(J130&gt;VALUE(MID(K130,1,2)), "No", IF(J130&lt;-1*VALUE(MID(K130,1,2)), "No", "Yes"))))</f>
        <v>Yes</v>
      </c>
    </row>
    <row r="131" spans="1:12" ht="25" x14ac:dyDescent="0.25">
      <c r="A131" s="2" t="s">
        <v>1640</v>
      </c>
      <c r="B131" s="5" t="s">
        <v>213</v>
      </c>
      <c r="C131" s="13">
        <v>90.041863976000002</v>
      </c>
      <c r="D131" s="9" t="str">
        <f t="shared" si="43"/>
        <v>N/A</v>
      </c>
      <c r="E131" s="13">
        <v>90.973951673000002</v>
      </c>
      <c r="F131" s="9" t="str">
        <f t="shared" si="43"/>
        <v>N/A</v>
      </c>
      <c r="G131" s="13">
        <v>90.726135436000007</v>
      </c>
      <c r="H131" s="9" t="str">
        <f t="shared" si="43"/>
        <v>N/A</v>
      </c>
      <c r="I131" s="12">
        <v>1.0349999999999999</v>
      </c>
      <c r="J131" s="12">
        <v>-0.27200000000000002</v>
      </c>
      <c r="K131" s="5" t="s">
        <v>739</v>
      </c>
      <c r="L131" s="9" t="str">
        <f t="shared" si="44"/>
        <v>Yes</v>
      </c>
    </row>
    <row r="132" spans="1:12" ht="25" x14ac:dyDescent="0.25">
      <c r="A132" s="2" t="s">
        <v>496</v>
      </c>
      <c r="B132" s="5" t="s">
        <v>213</v>
      </c>
      <c r="C132" s="13">
        <v>94.050255862</v>
      </c>
      <c r="D132" s="9" t="str">
        <f t="shared" si="43"/>
        <v>N/A</v>
      </c>
      <c r="E132" s="13">
        <v>94.868726429000006</v>
      </c>
      <c r="F132" s="9" t="str">
        <f t="shared" si="43"/>
        <v>N/A</v>
      </c>
      <c r="G132" s="13">
        <v>94.703852384000001</v>
      </c>
      <c r="H132" s="9" t="str">
        <f t="shared" si="43"/>
        <v>N/A</v>
      </c>
      <c r="I132" s="12">
        <v>0.87019999999999997</v>
      </c>
      <c r="J132" s="12">
        <v>-0.17399999999999999</v>
      </c>
      <c r="K132" s="5" t="s">
        <v>739</v>
      </c>
      <c r="L132" s="9" t="str">
        <f t="shared" si="44"/>
        <v>Yes</v>
      </c>
    </row>
    <row r="133" spans="1:12" ht="25" x14ac:dyDescent="0.25">
      <c r="A133" s="2" t="s">
        <v>497</v>
      </c>
      <c r="B133" s="5" t="s">
        <v>213</v>
      </c>
      <c r="C133" s="13">
        <v>61.904761905000001</v>
      </c>
      <c r="D133" s="9" t="str">
        <f t="shared" si="43"/>
        <v>N/A</v>
      </c>
      <c r="E133" s="13">
        <v>58.333333332999999</v>
      </c>
      <c r="F133" s="9" t="str">
        <f t="shared" si="43"/>
        <v>N/A</v>
      </c>
      <c r="G133" s="13">
        <v>50</v>
      </c>
      <c r="H133" s="9" t="str">
        <f t="shared" si="43"/>
        <v>N/A</v>
      </c>
      <c r="I133" s="12">
        <v>-5.77</v>
      </c>
      <c r="J133" s="12">
        <v>-14.3</v>
      </c>
      <c r="K133" s="5" t="s">
        <v>739</v>
      </c>
      <c r="L133" s="9" t="str">
        <f t="shared" si="44"/>
        <v>Yes</v>
      </c>
    </row>
    <row r="134" spans="1:12" ht="25" x14ac:dyDescent="0.25">
      <c r="A134" s="2" t="s">
        <v>498</v>
      </c>
      <c r="B134" s="5" t="s">
        <v>213</v>
      </c>
      <c r="C134" s="13">
        <v>88.530465950000007</v>
      </c>
      <c r="D134" s="9" t="str">
        <f t="shared" si="43"/>
        <v>N/A</v>
      </c>
      <c r="E134" s="13">
        <v>91.694352159000005</v>
      </c>
      <c r="F134" s="9" t="str">
        <f t="shared" si="43"/>
        <v>N/A</v>
      </c>
      <c r="G134" s="13">
        <v>94.256756757000005</v>
      </c>
      <c r="H134" s="9" t="str">
        <f t="shared" si="43"/>
        <v>N/A</v>
      </c>
      <c r="I134" s="12">
        <v>3.5739999999999998</v>
      </c>
      <c r="J134" s="12">
        <v>2.7949999999999999</v>
      </c>
      <c r="K134" s="5" t="s">
        <v>739</v>
      </c>
      <c r="L134" s="9" t="str">
        <f t="shared" si="44"/>
        <v>Yes</v>
      </c>
    </row>
    <row r="135" spans="1:12" ht="25" x14ac:dyDescent="0.25">
      <c r="A135" s="2" t="s">
        <v>499</v>
      </c>
      <c r="B135" s="33" t="s">
        <v>213</v>
      </c>
      <c r="C135" s="13">
        <v>9.2456828311999999</v>
      </c>
      <c r="D135" s="11" t="str">
        <f t="shared" ref="D135:D141" si="46">IF($B135="N/A","N/A",IF(C135&gt;10,"No",IF(C135&lt;-10,"No","Yes")))</f>
        <v>N/A</v>
      </c>
      <c r="E135" s="13">
        <v>20.731764376000001</v>
      </c>
      <c r="F135" s="11" t="str">
        <f t="shared" ref="F135:F141" si="47">IF($B135="N/A","N/A",IF(E135&gt;10,"No",IF(E135&lt;-10,"No","Yes")))</f>
        <v>N/A</v>
      </c>
      <c r="G135" s="13">
        <v>21.251209286999998</v>
      </c>
      <c r="H135" s="11" t="str">
        <f t="shared" ref="H135:H141" si="48">IF($B135="N/A","N/A",IF(G135&gt;10,"No",IF(G135&lt;-10,"No","Yes")))</f>
        <v>N/A</v>
      </c>
      <c r="I135" s="12">
        <v>124.2</v>
      </c>
      <c r="J135" s="12">
        <v>2.5059999999999998</v>
      </c>
      <c r="K135" s="5" t="s">
        <v>739</v>
      </c>
      <c r="L135" s="9" t="str">
        <f t="shared" si="44"/>
        <v>Yes</v>
      </c>
    </row>
    <row r="136" spans="1:12" ht="25" x14ac:dyDescent="0.25">
      <c r="A136" s="2" t="s">
        <v>500</v>
      </c>
      <c r="B136" s="33" t="s">
        <v>213</v>
      </c>
      <c r="C136" s="13">
        <v>3.0226270793999999</v>
      </c>
      <c r="D136" s="11" t="str">
        <f t="shared" si="46"/>
        <v>N/A</v>
      </c>
      <c r="E136" s="13">
        <v>5.9537734525000001</v>
      </c>
      <c r="F136" s="11" t="str">
        <f t="shared" si="47"/>
        <v>N/A</v>
      </c>
      <c r="G136" s="13">
        <v>8.5755746994000006</v>
      </c>
      <c r="H136" s="11" t="str">
        <f t="shared" si="48"/>
        <v>N/A</v>
      </c>
      <c r="I136" s="12">
        <v>96.97</v>
      </c>
      <c r="J136" s="12">
        <v>44.04</v>
      </c>
      <c r="K136" s="5" t="s">
        <v>739</v>
      </c>
      <c r="L136" s="9" t="str">
        <f t="shared" si="44"/>
        <v>No</v>
      </c>
    </row>
    <row r="137" spans="1:12" ht="25" x14ac:dyDescent="0.25">
      <c r="A137" s="2" t="s">
        <v>501</v>
      </c>
      <c r="B137" s="33" t="s">
        <v>213</v>
      </c>
      <c r="C137" s="13">
        <v>35.402002095</v>
      </c>
      <c r="D137" s="11" t="str">
        <f t="shared" si="46"/>
        <v>N/A</v>
      </c>
      <c r="E137" s="13">
        <v>35.530809900000001</v>
      </c>
      <c r="F137" s="11" t="str">
        <f t="shared" si="47"/>
        <v>N/A</v>
      </c>
      <c r="G137" s="13">
        <v>33.000875293999997</v>
      </c>
      <c r="H137" s="11" t="str">
        <f t="shared" si="48"/>
        <v>N/A</v>
      </c>
      <c r="I137" s="12">
        <v>0.36380000000000001</v>
      </c>
      <c r="J137" s="12">
        <v>-7.12</v>
      </c>
      <c r="K137" s="5" t="s">
        <v>739</v>
      </c>
      <c r="L137" s="9" t="str">
        <f t="shared" si="44"/>
        <v>Yes</v>
      </c>
    </row>
    <row r="138" spans="1:12" ht="25" x14ac:dyDescent="0.25">
      <c r="A138" s="2" t="s">
        <v>502</v>
      </c>
      <c r="B138" s="33" t="s">
        <v>213</v>
      </c>
      <c r="C138" s="13">
        <v>25.140658109</v>
      </c>
      <c r="D138" s="11" t="str">
        <f t="shared" si="46"/>
        <v>N/A</v>
      </c>
      <c r="E138" s="13">
        <v>28.847143591999998</v>
      </c>
      <c r="F138" s="11" t="str">
        <f t="shared" si="47"/>
        <v>N/A</v>
      </c>
      <c r="G138" s="13">
        <v>28.585248998000001</v>
      </c>
      <c r="H138" s="11" t="str">
        <f t="shared" si="48"/>
        <v>N/A</v>
      </c>
      <c r="I138" s="12">
        <v>14.74</v>
      </c>
      <c r="J138" s="12">
        <v>-0.90800000000000003</v>
      </c>
      <c r="K138" s="5" t="s">
        <v>739</v>
      </c>
      <c r="L138" s="9" t="str">
        <f t="shared" si="44"/>
        <v>Yes</v>
      </c>
    </row>
    <row r="139" spans="1:12" ht="25" x14ac:dyDescent="0.25">
      <c r="A139" s="2" t="s">
        <v>503</v>
      </c>
      <c r="B139" s="33" t="s">
        <v>213</v>
      </c>
      <c r="C139" s="13">
        <v>39.659497770999998</v>
      </c>
      <c r="D139" s="11" t="str">
        <f t="shared" si="46"/>
        <v>N/A</v>
      </c>
      <c r="E139" s="13">
        <v>34.482758621000002</v>
      </c>
      <c r="F139" s="11" t="str">
        <f t="shared" si="47"/>
        <v>N/A</v>
      </c>
      <c r="G139" s="13">
        <v>34.965679274000003</v>
      </c>
      <c r="H139" s="11" t="str">
        <f t="shared" si="48"/>
        <v>N/A</v>
      </c>
      <c r="I139" s="12">
        <v>-13.1</v>
      </c>
      <c r="J139" s="12">
        <v>1.4</v>
      </c>
      <c r="K139" s="5" t="s">
        <v>739</v>
      </c>
      <c r="L139" s="9" t="str">
        <f t="shared" si="44"/>
        <v>Yes</v>
      </c>
    </row>
    <row r="140" spans="1:12" ht="25" x14ac:dyDescent="0.25">
      <c r="A140" s="2" t="s">
        <v>504</v>
      </c>
      <c r="B140" s="33" t="s">
        <v>213</v>
      </c>
      <c r="C140" s="13">
        <v>13.26205032</v>
      </c>
      <c r="D140" s="11" t="str">
        <f t="shared" si="46"/>
        <v>N/A</v>
      </c>
      <c r="E140" s="13">
        <v>18.298788191</v>
      </c>
      <c r="F140" s="11" t="str">
        <f t="shared" si="47"/>
        <v>N/A</v>
      </c>
      <c r="G140" s="13">
        <v>18.781959736000001</v>
      </c>
      <c r="H140" s="11" t="str">
        <f t="shared" si="48"/>
        <v>N/A</v>
      </c>
      <c r="I140" s="12">
        <v>37.979999999999997</v>
      </c>
      <c r="J140" s="12">
        <v>2.64</v>
      </c>
      <c r="K140" s="5" t="s">
        <v>739</v>
      </c>
      <c r="L140" s="9" t="str">
        <f t="shared" si="44"/>
        <v>Yes</v>
      </c>
    </row>
    <row r="141" spans="1:12" ht="25" x14ac:dyDescent="0.25">
      <c r="A141" s="2" t="s">
        <v>505</v>
      </c>
      <c r="B141" s="33" t="s">
        <v>213</v>
      </c>
      <c r="C141" s="13">
        <v>29.629539421</v>
      </c>
      <c r="D141" s="11" t="str">
        <f t="shared" si="46"/>
        <v>N/A</v>
      </c>
      <c r="E141" s="13">
        <v>19.941047116</v>
      </c>
      <c r="F141" s="11" t="str">
        <f t="shared" si="47"/>
        <v>N/A</v>
      </c>
      <c r="G141" s="13">
        <v>23.471691159999999</v>
      </c>
      <c r="H141" s="11" t="str">
        <f t="shared" si="48"/>
        <v>N/A</v>
      </c>
      <c r="I141" s="12">
        <v>-32.700000000000003</v>
      </c>
      <c r="J141" s="12">
        <v>17.71</v>
      </c>
      <c r="K141" s="5" t="s">
        <v>739</v>
      </c>
      <c r="L141" s="9" t="str">
        <f t="shared" si="44"/>
        <v>Yes</v>
      </c>
    </row>
    <row r="142" spans="1:12" ht="25" x14ac:dyDescent="0.25">
      <c r="A142" s="2" t="s">
        <v>506</v>
      </c>
      <c r="B142" s="33" t="s">
        <v>213</v>
      </c>
      <c r="C142" s="13">
        <v>364.73682929</v>
      </c>
      <c r="D142" s="9" t="str">
        <f t="shared" ref="D142" si="49">IF($B142="N/A","N/A",IF(C142&lt;0,"No","Yes"))</f>
        <v>N/A</v>
      </c>
      <c r="E142" s="13">
        <v>378.04706872999998</v>
      </c>
      <c r="F142" s="9" t="str">
        <f t="shared" ref="F142" si="50">IF($B142="N/A","N/A",IF(E142&lt;0,"No","Yes"))</f>
        <v>N/A</v>
      </c>
      <c r="G142" s="13">
        <v>384.36218731000002</v>
      </c>
      <c r="H142" s="9" t="str">
        <f t="shared" ref="H142" si="51">IF($B142="N/A","N/A",IF(G142&lt;0,"No","Yes"))</f>
        <v>N/A</v>
      </c>
      <c r="I142" s="12">
        <v>3.649</v>
      </c>
      <c r="J142" s="12">
        <v>1.67</v>
      </c>
      <c r="K142" s="5" t="s">
        <v>739</v>
      </c>
      <c r="L142" s="9" t="str">
        <f t="shared" si="44"/>
        <v>Yes</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457963</v>
      </c>
      <c r="D150" s="11" t="str">
        <f t="shared" ref="D150:D172" si="56">IF($B150="N/A","N/A",IF(C150&gt;10,"No",IF(C150&lt;-10,"No","Yes")))</f>
        <v>N/A</v>
      </c>
      <c r="E150" s="1">
        <v>453736</v>
      </c>
      <c r="F150" s="11" t="str">
        <f t="shared" ref="F150:F172" si="57">IF($B150="N/A","N/A",IF(E150&gt;10,"No",IF(E150&lt;-10,"No","Yes")))</f>
        <v>N/A</v>
      </c>
      <c r="G150" s="1">
        <v>452498</v>
      </c>
      <c r="H150" s="11" t="str">
        <f t="shared" ref="H150:H172" si="58">IF($B150="N/A","N/A",IF(G150&gt;10,"No",IF(G150&lt;-10,"No","Yes")))</f>
        <v>N/A</v>
      </c>
      <c r="I150" s="12">
        <v>-0.92300000000000004</v>
      </c>
      <c r="J150" s="12">
        <v>-0.27300000000000002</v>
      </c>
      <c r="K150" s="41" t="s">
        <v>739</v>
      </c>
      <c r="L150" s="9" t="str">
        <f t="shared" ref="L150:L172" si="59">IF(J150="Div by 0", "N/A", IF(K150="N/A","N/A", IF(J150&gt;VALUE(MID(K150,1,2)), "No", IF(J150&lt;-1*VALUE(MID(K150,1,2)), "No", "Yes"))))</f>
        <v>Yes</v>
      </c>
    </row>
    <row r="151" spans="1:12" x14ac:dyDescent="0.25">
      <c r="A151" s="4" t="s">
        <v>534</v>
      </c>
      <c r="B151" s="41" t="s">
        <v>213</v>
      </c>
      <c r="C151" s="1">
        <v>731</v>
      </c>
      <c r="D151" s="11" t="str">
        <f t="shared" si="56"/>
        <v>N/A</v>
      </c>
      <c r="E151" s="1">
        <v>664</v>
      </c>
      <c r="F151" s="11" t="str">
        <f t="shared" si="57"/>
        <v>N/A</v>
      </c>
      <c r="G151" s="1">
        <v>666</v>
      </c>
      <c r="H151" s="11" t="str">
        <f t="shared" si="58"/>
        <v>N/A</v>
      </c>
      <c r="I151" s="12">
        <v>-9.17</v>
      </c>
      <c r="J151" s="12">
        <v>0.30120000000000002</v>
      </c>
      <c r="K151" s="41" t="s">
        <v>739</v>
      </c>
      <c r="L151" s="9" t="str">
        <f t="shared" si="59"/>
        <v>Yes</v>
      </c>
    </row>
    <row r="152" spans="1:12" x14ac:dyDescent="0.25">
      <c r="A152" s="4" t="s">
        <v>535</v>
      </c>
      <c r="B152" s="41" t="s">
        <v>213</v>
      </c>
      <c r="C152" s="1">
        <v>32109</v>
      </c>
      <c r="D152" s="11" t="str">
        <f t="shared" si="56"/>
        <v>N/A</v>
      </c>
      <c r="E152" s="1">
        <v>31530</v>
      </c>
      <c r="F152" s="11" t="str">
        <f t="shared" si="57"/>
        <v>N/A</v>
      </c>
      <c r="G152" s="1">
        <v>32051</v>
      </c>
      <c r="H152" s="11" t="str">
        <f t="shared" si="58"/>
        <v>N/A</v>
      </c>
      <c r="I152" s="12">
        <v>-1.8</v>
      </c>
      <c r="J152" s="12">
        <v>1.6519999999999999</v>
      </c>
      <c r="K152" s="41" t="s">
        <v>739</v>
      </c>
      <c r="L152" s="9" t="str">
        <f t="shared" si="59"/>
        <v>Yes</v>
      </c>
    </row>
    <row r="153" spans="1:12" x14ac:dyDescent="0.25">
      <c r="A153" s="4" t="s">
        <v>536</v>
      </c>
      <c r="B153" s="41" t="s">
        <v>213</v>
      </c>
      <c r="C153" s="1">
        <v>302532</v>
      </c>
      <c r="D153" s="11" t="str">
        <f t="shared" si="56"/>
        <v>N/A</v>
      </c>
      <c r="E153" s="1">
        <v>307543</v>
      </c>
      <c r="F153" s="11" t="str">
        <f t="shared" si="57"/>
        <v>N/A</v>
      </c>
      <c r="G153" s="1">
        <v>307416</v>
      </c>
      <c r="H153" s="11" t="str">
        <f t="shared" si="58"/>
        <v>N/A</v>
      </c>
      <c r="I153" s="12">
        <v>1.6559999999999999</v>
      </c>
      <c r="J153" s="12">
        <v>-4.1000000000000002E-2</v>
      </c>
      <c r="K153" s="41" t="s">
        <v>739</v>
      </c>
      <c r="L153" s="9" t="str">
        <f t="shared" si="59"/>
        <v>Yes</v>
      </c>
    </row>
    <row r="154" spans="1:12" x14ac:dyDescent="0.25">
      <c r="A154" s="4" t="s">
        <v>537</v>
      </c>
      <c r="B154" s="41" t="s">
        <v>213</v>
      </c>
      <c r="C154" s="1">
        <v>122591</v>
      </c>
      <c r="D154" s="11" t="str">
        <f t="shared" si="56"/>
        <v>N/A</v>
      </c>
      <c r="E154" s="1">
        <v>113999</v>
      </c>
      <c r="F154" s="11" t="str">
        <f t="shared" si="57"/>
        <v>N/A</v>
      </c>
      <c r="G154" s="1">
        <v>112365</v>
      </c>
      <c r="H154" s="11" t="str">
        <f t="shared" si="58"/>
        <v>N/A</v>
      </c>
      <c r="I154" s="12">
        <v>-7.01</v>
      </c>
      <c r="J154" s="12">
        <v>-1.43</v>
      </c>
      <c r="K154" s="41" t="s">
        <v>739</v>
      </c>
      <c r="L154" s="9" t="str">
        <f t="shared" si="59"/>
        <v>Yes</v>
      </c>
    </row>
    <row r="155" spans="1:12" x14ac:dyDescent="0.25">
      <c r="A155" s="2" t="s">
        <v>538</v>
      </c>
      <c r="B155" s="5" t="s">
        <v>213</v>
      </c>
      <c r="C155" s="13">
        <v>78.236128195000006</v>
      </c>
      <c r="D155" s="9" t="str">
        <f t="shared" ref="D155:D159" si="60">IF($B155="N/A","N/A",IF(C155&lt;0,"No","Yes"))</f>
        <v>N/A</v>
      </c>
      <c r="E155" s="13">
        <v>77.835130243999998</v>
      </c>
      <c r="F155" s="9" t="str">
        <f t="shared" ref="F155:F159" si="61">IF($B155="N/A","N/A",IF(E155&lt;0,"No","Yes"))</f>
        <v>N/A</v>
      </c>
      <c r="G155" s="13">
        <v>77.761356645000006</v>
      </c>
      <c r="H155" s="9" t="str">
        <f t="shared" ref="H155:H159" si="62">IF($B155="N/A","N/A",IF(G155&lt;0,"No","Yes"))</f>
        <v>N/A</v>
      </c>
      <c r="I155" s="12">
        <v>-0.51300000000000001</v>
      </c>
      <c r="J155" s="12">
        <v>-9.5000000000000001E-2</v>
      </c>
      <c r="K155" s="41" t="s">
        <v>739</v>
      </c>
      <c r="L155" s="9" t="str">
        <f>IF(J155="Div by 0", "N/A", IF(OR(J155="N/A",K155="N/A"),"N/A", IF(J155&gt;VALUE(MID(K155,1,2)), "No", IF(J155&lt;-1*VALUE(MID(K155,1,2)), "No", "Yes"))))</f>
        <v>Yes</v>
      </c>
    </row>
    <row r="156" spans="1:12" x14ac:dyDescent="0.25">
      <c r="A156" s="2" t="s">
        <v>539</v>
      </c>
      <c r="B156" s="5" t="s">
        <v>213</v>
      </c>
      <c r="C156" s="13">
        <v>4.5957500313999997</v>
      </c>
      <c r="D156" s="9" t="str">
        <f t="shared" si="60"/>
        <v>N/A</v>
      </c>
      <c r="E156" s="13">
        <v>4.0997777228999999</v>
      </c>
      <c r="F156" s="9" t="str">
        <f t="shared" si="61"/>
        <v>N/A</v>
      </c>
      <c r="G156" s="13">
        <v>4.1617196775999998</v>
      </c>
      <c r="H156" s="9" t="str">
        <f t="shared" si="62"/>
        <v>N/A</v>
      </c>
      <c r="I156" s="12">
        <v>-10.8</v>
      </c>
      <c r="J156" s="12">
        <v>1.5109999999999999</v>
      </c>
      <c r="K156" s="5" t="s">
        <v>739</v>
      </c>
      <c r="L156" s="9" t="str">
        <f t="shared" ref="L156:L159" si="63">IF(J156="Div by 0", "N/A", IF(OR(J156="N/A",K156="N/A"),"N/A", IF(J156&gt;VALUE(MID(K156,1,2)), "No", IF(J156&lt;-1*VALUE(MID(K156,1,2)), "No", "Yes"))))</f>
        <v>Yes</v>
      </c>
    </row>
    <row r="157" spans="1:12" ht="25" x14ac:dyDescent="0.25">
      <c r="A157" s="2" t="s">
        <v>540</v>
      </c>
      <c r="B157" s="5" t="s">
        <v>213</v>
      </c>
      <c r="C157" s="13">
        <v>47.883858267999997</v>
      </c>
      <c r="D157" s="9" t="str">
        <f t="shared" si="60"/>
        <v>N/A</v>
      </c>
      <c r="E157" s="13">
        <v>46.170742421999996</v>
      </c>
      <c r="F157" s="9" t="str">
        <f t="shared" si="61"/>
        <v>N/A</v>
      </c>
      <c r="G157" s="13">
        <v>45.969708269999998</v>
      </c>
      <c r="H157" s="9" t="str">
        <f t="shared" si="62"/>
        <v>N/A</v>
      </c>
      <c r="I157" s="12">
        <v>-3.58</v>
      </c>
      <c r="J157" s="12">
        <v>-0.435</v>
      </c>
      <c r="K157" s="5" t="s">
        <v>739</v>
      </c>
      <c r="L157" s="9" t="str">
        <f t="shared" si="63"/>
        <v>Yes</v>
      </c>
    </row>
    <row r="158" spans="1:12" x14ac:dyDescent="0.25">
      <c r="A158" s="2" t="s">
        <v>541</v>
      </c>
      <c r="B158" s="5" t="s">
        <v>213</v>
      </c>
      <c r="C158" s="13">
        <v>83.995368944000006</v>
      </c>
      <c r="D158" s="9" t="str">
        <f t="shared" si="60"/>
        <v>N/A</v>
      </c>
      <c r="E158" s="13">
        <v>84.494245578999994</v>
      </c>
      <c r="F158" s="9" t="str">
        <f t="shared" si="61"/>
        <v>N/A</v>
      </c>
      <c r="G158" s="13">
        <v>84.689703050000006</v>
      </c>
      <c r="H158" s="9" t="str">
        <f t="shared" si="62"/>
        <v>N/A</v>
      </c>
      <c r="I158" s="12">
        <v>0.59389999999999998</v>
      </c>
      <c r="J158" s="12">
        <v>0.23130000000000001</v>
      </c>
      <c r="K158" s="5" t="s">
        <v>739</v>
      </c>
      <c r="L158" s="9" t="str">
        <f t="shared" si="63"/>
        <v>Yes</v>
      </c>
    </row>
    <row r="159" spans="1:12" x14ac:dyDescent="0.25">
      <c r="A159" s="2" t="s">
        <v>542</v>
      </c>
      <c r="B159" s="5" t="s">
        <v>213</v>
      </c>
      <c r="C159" s="13">
        <v>86.197537635000003</v>
      </c>
      <c r="D159" s="9" t="str">
        <f t="shared" si="60"/>
        <v>N/A</v>
      </c>
      <c r="E159" s="13">
        <v>84.771486785999997</v>
      </c>
      <c r="F159" s="9" t="str">
        <f t="shared" si="61"/>
        <v>N/A</v>
      </c>
      <c r="G159" s="13">
        <v>84.364441775000003</v>
      </c>
      <c r="H159" s="9" t="str">
        <f t="shared" si="62"/>
        <v>N/A</v>
      </c>
      <c r="I159" s="12">
        <v>-1.65</v>
      </c>
      <c r="J159" s="12">
        <v>-0.48</v>
      </c>
      <c r="K159" s="5" t="s">
        <v>739</v>
      </c>
      <c r="L159" s="9" t="str">
        <f t="shared" si="63"/>
        <v>Yes</v>
      </c>
    </row>
    <row r="160" spans="1:12" ht="25" x14ac:dyDescent="0.25">
      <c r="A160" s="4" t="s">
        <v>543</v>
      </c>
      <c r="B160" s="41" t="s">
        <v>213</v>
      </c>
      <c r="C160" s="1">
        <v>378582.86</v>
      </c>
      <c r="D160" s="11" t="str">
        <f t="shared" si="56"/>
        <v>N/A</v>
      </c>
      <c r="E160" s="1">
        <v>378578.58</v>
      </c>
      <c r="F160" s="11" t="str">
        <f t="shared" si="57"/>
        <v>N/A</v>
      </c>
      <c r="G160" s="1">
        <v>376234.9</v>
      </c>
      <c r="H160" s="11" t="str">
        <f t="shared" si="58"/>
        <v>N/A</v>
      </c>
      <c r="I160" s="12">
        <v>-1E-3</v>
      </c>
      <c r="J160" s="12">
        <v>-0.61899999999999999</v>
      </c>
      <c r="K160" s="41" t="s">
        <v>739</v>
      </c>
      <c r="L160" s="9" t="str">
        <f t="shared" si="59"/>
        <v>Yes</v>
      </c>
    </row>
    <row r="161" spans="1:12" x14ac:dyDescent="0.25">
      <c r="A161" s="4" t="s">
        <v>544</v>
      </c>
      <c r="B161" s="41" t="s">
        <v>213</v>
      </c>
      <c r="C161" s="14">
        <v>1660557841</v>
      </c>
      <c r="D161" s="11" t="str">
        <f t="shared" si="56"/>
        <v>N/A</v>
      </c>
      <c r="E161" s="14">
        <v>1542577005</v>
      </c>
      <c r="F161" s="11" t="str">
        <f t="shared" si="57"/>
        <v>N/A</v>
      </c>
      <c r="G161" s="14">
        <v>1513339806</v>
      </c>
      <c r="H161" s="11" t="str">
        <f t="shared" si="58"/>
        <v>N/A</v>
      </c>
      <c r="I161" s="12">
        <v>-7.1</v>
      </c>
      <c r="J161" s="12">
        <v>-1.9</v>
      </c>
      <c r="K161" s="41" t="s">
        <v>739</v>
      </c>
      <c r="L161" s="9" t="str">
        <f t="shared" si="59"/>
        <v>Yes</v>
      </c>
    </row>
    <row r="162" spans="1:12" x14ac:dyDescent="0.25">
      <c r="A162" s="4" t="s">
        <v>1289</v>
      </c>
      <c r="B162" s="41" t="s">
        <v>213</v>
      </c>
      <c r="C162" s="14">
        <v>3625.9650692</v>
      </c>
      <c r="D162" s="11" t="str">
        <f t="shared" si="56"/>
        <v>N/A</v>
      </c>
      <c r="E162" s="14">
        <v>3399.7236389</v>
      </c>
      <c r="F162" s="11" t="str">
        <f t="shared" si="57"/>
        <v>N/A</v>
      </c>
      <c r="G162" s="14">
        <v>3344.4121433</v>
      </c>
      <c r="H162" s="11" t="str">
        <f t="shared" si="58"/>
        <v>N/A</v>
      </c>
      <c r="I162" s="12">
        <v>-6.24</v>
      </c>
      <c r="J162" s="12">
        <v>-1.63</v>
      </c>
      <c r="K162" s="41" t="s">
        <v>739</v>
      </c>
      <c r="L162" s="9" t="str">
        <f t="shared" si="59"/>
        <v>Yes</v>
      </c>
    </row>
    <row r="163" spans="1:12" ht="25" x14ac:dyDescent="0.25">
      <c r="A163" s="4" t="s">
        <v>1290</v>
      </c>
      <c r="B163" s="41" t="s">
        <v>213</v>
      </c>
      <c r="C163" s="14">
        <v>14971.324213</v>
      </c>
      <c r="D163" s="11" t="str">
        <f t="shared" si="56"/>
        <v>N/A</v>
      </c>
      <c r="E163" s="14">
        <v>15264.680722999999</v>
      </c>
      <c r="F163" s="11" t="str">
        <f t="shared" si="57"/>
        <v>N/A</v>
      </c>
      <c r="G163" s="14">
        <v>16046.262763000001</v>
      </c>
      <c r="H163" s="11" t="str">
        <f t="shared" si="58"/>
        <v>N/A</v>
      </c>
      <c r="I163" s="12">
        <v>1.9590000000000001</v>
      </c>
      <c r="J163" s="12">
        <v>5.12</v>
      </c>
      <c r="K163" s="41" t="s">
        <v>739</v>
      </c>
      <c r="L163" s="9" t="str">
        <f t="shared" si="59"/>
        <v>Yes</v>
      </c>
    </row>
    <row r="164" spans="1:12" ht="25" x14ac:dyDescent="0.25">
      <c r="A164" s="4" t="s">
        <v>1291</v>
      </c>
      <c r="B164" s="41" t="s">
        <v>213</v>
      </c>
      <c r="C164" s="14">
        <v>10028.190850000001</v>
      </c>
      <c r="D164" s="11" t="str">
        <f t="shared" si="56"/>
        <v>N/A</v>
      </c>
      <c r="E164" s="14">
        <v>10385.668379000001</v>
      </c>
      <c r="F164" s="11" t="str">
        <f t="shared" si="57"/>
        <v>N/A</v>
      </c>
      <c r="G164" s="14">
        <v>11016.509188</v>
      </c>
      <c r="H164" s="11" t="str">
        <f t="shared" si="58"/>
        <v>N/A</v>
      </c>
      <c r="I164" s="12">
        <v>3.5649999999999999</v>
      </c>
      <c r="J164" s="12">
        <v>6.0739999999999998</v>
      </c>
      <c r="K164" s="41" t="s">
        <v>739</v>
      </c>
      <c r="L164" s="9" t="str">
        <f t="shared" si="59"/>
        <v>Yes</v>
      </c>
    </row>
    <row r="165" spans="1:12" ht="25" x14ac:dyDescent="0.25">
      <c r="A165" s="4" t="s">
        <v>1292</v>
      </c>
      <c r="B165" s="41" t="s">
        <v>213</v>
      </c>
      <c r="C165" s="14">
        <v>2439.6298407999998</v>
      </c>
      <c r="D165" s="11" t="str">
        <f t="shared" si="56"/>
        <v>N/A</v>
      </c>
      <c r="E165" s="14">
        <v>2282.0713916</v>
      </c>
      <c r="F165" s="11" t="str">
        <f t="shared" si="57"/>
        <v>N/A</v>
      </c>
      <c r="G165" s="14">
        <v>2226.3513415000002</v>
      </c>
      <c r="H165" s="11" t="str">
        <f t="shared" si="58"/>
        <v>N/A</v>
      </c>
      <c r="I165" s="12">
        <v>-6.46</v>
      </c>
      <c r="J165" s="12">
        <v>-2.44</v>
      </c>
      <c r="K165" s="41" t="s">
        <v>739</v>
      </c>
      <c r="L165" s="9" t="str">
        <f t="shared" si="59"/>
        <v>Yes</v>
      </c>
    </row>
    <row r="166" spans="1:12" ht="25" x14ac:dyDescent="0.25">
      <c r="A166" s="4" t="s">
        <v>1293</v>
      </c>
      <c r="B166" s="41" t="s">
        <v>213</v>
      </c>
      <c r="C166" s="14">
        <v>4809.1012228</v>
      </c>
      <c r="D166" s="11" t="str">
        <f t="shared" si="56"/>
        <v>N/A</v>
      </c>
      <c r="E166" s="14">
        <v>4413.6005666999999</v>
      </c>
      <c r="F166" s="11" t="str">
        <f t="shared" si="57"/>
        <v>N/A</v>
      </c>
      <c r="G166" s="14">
        <v>4139.6060606000001</v>
      </c>
      <c r="H166" s="11" t="str">
        <f t="shared" si="58"/>
        <v>N/A</v>
      </c>
      <c r="I166" s="12">
        <v>-8.2200000000000006</v>
      </c>
      <c r="J166" s="12">
        <v>-6.21</v>
      </c>
      <c r="K166" s="41" t="s">
        <v>739</v>
      </c>
      <c r="L166" s="9" t="str">
        <f t="shared" si="59"/>
        <v>Yes</v>
      </c>
    </row>
    <row r="167" spans="1:12" x14ac:dyDescent="0.25">
      <c r="A167" s="42" t="s">
        <v>545</v>
      </c>
      <c r="B167" s="33" t="s">
        <v>213</v>
      </c>
      <c r="C167" s="43">
        <v>241345705</v>
      </c>
      <c r="D167" s="11" t="str">
        <f t="shared" si="56"/>
        <v>N/A</v>
      </c>
      <c r="E167" s="43">
        <v>221367894</v>
      </c>
      <c r="F167" s="11" t="str">
        <f t="shared" si="57"/>
        <v>N/A</v>
      </c>
      <c r="G167" s="43">
        <v>225781443</v>
      </c>
      <c r="H167" s="11" t="str">
        <f t="shared" si="58"/>
        <v>N/A</v>
      </c>
      <c r="I167" s="12">
        <v>-8.2799999999999994</v>
      </c>
      <c r="J167" s="12">
        <v>1.994</v>
      </c>
      <c r="K167" s="41" t="s">
        <v>739</v>
      </c>
      <c r="L167" s="9" t="str">
        <f t="shared" si="59"/>
        <v>Yes</v>
      </c>
    </row>
    <row r="168" spans="1:12" x14ac:dyDescent="0.25">
      <c r="A168" s="42" t="s">
        <v>1294</v>
      </c>
      <c r="B168" s="33" t="s">
        <v>213</v>
      </c>
      <c r="C168" s="43">
        <v>526.99826186999996</v>
      </c>
      <c r="D168" s="11" t="str">
        <f t="shared" si="56"/>
        <v>N/A</v>
      </c>
      <c r="E168" s="43">
        <v>487.87818026000002</v>
      </c>
      <c r="F168" s="11" t="str">
        <f t="shared" si="57"/>
        <v>N/A</v>
      </c>
      <c r="G168" s="43">
        <v>498.96672029000001</v>
      </c>
      <c r="H168" s="11" t="str">
        <f t="shared" si="58"/>
        <v>N/A</v>
      </c>
      <c r="I168" s="12">
        <v>-7.42</v>
      </c>
      <c r="J168" s="12">
        <v>2.2730000000000001</v>
      </c>
      <c r="K168" s="41" t="s">
        <v>739</v>
      </c>
      <c r="L168" s="9" t="str">
        <f t="shared" si="59"/>
        <v>Yes</v>
      </c>
    </row>
    <row r="169" spans="1:12" ht="25" x14ac:dyDescent="0.25">
      <c r="A169" s="42" t="s">
        <v>1295</v>
      </c>
      <c r="B169" s="41" t="s">
        <v>213</v>
      </c>
      <c r="C169" s="14">
        <v>205.54172367000001</v>
      </c>
      <c r="D169" s="11" t="str">
        <f t="shared" si="56"/>
        <v>N/A</v>
      </c>
      <c r="E169" s="14">
        <v>396.87349397999998</v>
      </c>
      <c r="F169" s="11" t="str">
        <f t="shared" si="57"/>
        <v>N/A</v>
      </c>
      <c r="G169" s="14">
        <v>145.33633634</v>
      </c>
      <c r="H169" s="11" t="str">
        <f t="shared" si="58"/>
        <v>N/A</v>
      </c>
      <c r="I169" s="12">
        <v>93.09</v>
      </c>
      <c r="J169" s="12">
        <v>-63.4</v>
      </c>
      <c r="K169" s="41" t="s">
        <v>739</v>
      </c>
      <c r="L169" s="9" t="str">
        <f t="shared" si="59"/>
        <v>No</v>
      </c>
    </row>
    <row r="170" spans="1:12" ht="25" x14ac:dyDescent="0.25">
      <c r="A170" s="42" t="s">
        <v>1296</v>
      </c>
      <c r="B170" s="41" t="s">
        <v>213</v>
      </c>
      <c r="C170" s="14">
        <v>4591.0569310999999</v>
      </c>
      <c r="D170" s="11" t="str">
        <f t="shared" si="56"/>
        <v>N/A</v>
      </c>
      <c r="E170" s="14">
        <v>4358.5613067000004</v>
      </c>
      <c r="F170" s="11" t="str">
        <f t="shared" si="57"/>
        <v>N/A</v>
      </c>
      <c r="G170" s="14">
        <v>4192.0013104</v>
      </c>
      <c r="H170" s="11" t="str">
        <f t="shared" si="58"/>
        <v>N/A</v>
      </c>
      <c r="I170" s="12">
        <v>-5.0599999999999996</v>
      </c>
      <c r="J170" s="12">
        <v>-3.82</v>
      </c>
      <c r="K170" s="41" t="s">
        <v>739</v>
      </c>
      <c r="L170" s="9" t="str">
        <f t="shared" si="59"/>
        <v>Yes</v>
      </c>
    </row>
    <row r="171" spans="1:12" ht="25" x14ac:dyDescent="0.25">
      <c r="A171" s="42" t="s">
        <v>1297</v>
      </c>
      <c r="B171" s="41" t="s">
        <v>213</v>
      </c>
      <c r="C171" s="14">
        <v>244.5580765</v>
      </c>
      <c r="D171" s="11" t="str">
        <f t="shared" si="56"/>
        <v>N/A</v>
      </c>
      <c r="E171" s="14">
        <v>216.13475514000001</v>
      </c>
      <c r="F171" s="11" t="str">
        <f t="shared" si="57"/>
        <v>N/A</v>
      </c>
      <c r="G171" s="14">
        <v>235.46144963</v>
      </c>
      <c r="H171" s="11" t="str">
        <f t="shared" si="58"/>
        <v>N/A</v>
      </c>
      <c r="I171" s="12">
        <v>-11.6</v>
      </c>
      <c r="J171" s="12">
        <v>8.9420000000000002</v>
      </c>
      <c r="K171" s="41" t="s">
        <v>739</v>
      </c>
      <c r="L171" s="9" t="str">
        <f t="shared" si="59"/>
        <v>Yes</v>
      </c>
    </row>
    <row r="172" spans="1:12" ht="25" x14ac:dyDescent="0.25">
      <c r="A172" s="42" t="s">
        <v>1298</v>
      </c>
      <c r="B172" s="41" t="s">
        <v>213</v>
      </c>
      <c r="C172" s="14">
        <v>161.46832148999999</v>
      </c>
      <c r="D172" s="11" t="str">
        <f t="shared" si="56"/>
        <v>N/A</v>
      </c>
      <c r="E172" s="14">
        <v>150.95045571</v>
      </c>
      <c r="F172" s="11" t="str">
        <f t="shared" si="57"/>
        <v>N/A</v>
      </c>
      <c r="G172" s="14">
        <v>168.57738620000001</v>
      </c>
      <c r="H172" s="11" t="str">
        <f t="shared" si="58"/>
        <v>N/A</v>
      </c>
      <c r="I172" s="12">
        <v>-6.51</v>
      </c>
      <c r="J172" s="12">
        <v>11.68</v>
      </c>
      <c r="K172" s="41" t="s">
        <v>739</v>
      </c>
      <c r="L172" s="9" t="str">
        <f t="shared" si="59"/>
        <v>Yes</v>
      </c>
    </row>
    <row r="173" spans="1:12" ht="25" x14ac:dyDescent="0.25">
      <c r="A173" s="2" t="s">
        <v>546</v>
      </c>
      <c r="B173" s="120" t="s">
        <v>213</v>
      </c>
      <c r="C173" s="121">
        <v>43023429</v>
      </c>
      <c r="D173" s="116" t="str">
        <f>IF($B173="N/A","N/A",IF(C173&gt;10,"No",IF(C173&lt;-10,"No","Yes")))</f>
        <v>N/A</v>
      </c>
      <c r="E173" s="121">
        <v>38692675</v>
      </c>
      <c r="F173" s="116" t="str">
        <f>IF($B173="N/A","N/A",IF(E173&gt;10,"No",IF(E173&lt;-10,"No","Yes")))</f>
        <v>N/A</v>
      </c>
      <c r="G173" s="121">
        <v>39641130</v>
      </c>
      <c r="H173" s="116" t="str">
        <f>IF($B173="N/A","N/A",IF(G173&gt;10,"No",IF(G173&lt;-10,"No","Yes")))</f>
        <v>N/A</v>
      </c>
      <c r="I173" s="117">
        <v>-10.1</v>
      </c>
      <c r="J173" s="117">
        <v>2.4510000000000001</v>
      </c>
      <c r="K173" s="118" t="s">
        <v>739</v>
      </c>
      <c r="L173" s="119" t="str">
        <f>IF(J173="Div by 0", "N/A", IF(K173="N/A","N/A", IF(J173&gt;VALUE(MID(K173,1,2)), "No", IF(J173&lt;-1*VALUE(MID(K173,1,2)), "No", "Yes"))))</f>
        <v>Yes</v>
      </c>
    </row>
    <row r="174" spans="1:12" ht="25" x14ac:dyDescent="0.25">
      <c r="A174" s="2" t="s">
        <v>1299</v>
      </c>
      <c r="B174" s="41" t="s">
        <v>213</v>
      </c>
      <c r="C174" s="14">
        <v>691478</v>
      </c>
      <c r="D174" s="11" t="str">
        <f t="shared" ref="D174:D181" si="64">IF($B174="N/A","N/A",IF(C174&gt;10,"No",IF(C174&lt;-10,"No","Yes")))</f>
        <v>N/A</v>
      </c>
      <c r="E174" s="14">
        <v>577600</v>
      </c>
      <c r="F174" s="11" t="str">
        <f t="shared" ref="F174:F181" si="65">IF($B174="N/A","N/A",IF(E174&gt;10,"No",IF(E174&lt;-10,"No","Yes")))</f>
        <v>N/A</v>
      </c>
      <c r="G174" s="14">
        <v>755524</v>
      </c>
      <c r="H174" s="11" t="str">
        <f t="shared" ref="H174:H181" si="66">IF($B174="N/A","N/A",IF(G174&gt;10,"No",IF(G174&lt;-10,"No","Yes")))</f>
        <v>N/A</v>
      </c>
      <c r="I174" s="12">
        <v>-16.5</v>
      </c>
      <c r="J174" s="12">
        <v>30.8</v>
      </c>
      <c r="K174" s="41" t="s">
        <v>739</v>
      </c>
      <c r="L174" s="9" t="str">
        <f t="shared" ref="L174:L181" si="67">IF(J174="Div by 0", "N/A", IF(K174="N/A","N/A", IF(J174&gt;VALUE(MID(K174,1,2)), "No", IF(J174&lt;-1*VALUE(MID(K174,1,2)), "No", "Yes"))))</f>
        <v>No</v>
      </c>
    </row>
    <row r="175" spans="1:12" ht="25" x14ac:dyDescent="0.25">
      <c r="A175" s="2" t="s">
        <v>547</v>
      </c>
      <c r="B175" s="41" t="s">
        <v>213</v>
      </c>
      <c r="C175" s="14">
        <v>2285916</v>
      </c>
      <c r="D175" s="11" t="str">
        <f t="shared" si="64"/>
        <v>N/A</v>
      </c>
      <c r="E175" s="14">
        <v>2366721</v>
      </c>
      <c r="F175" s="11" t="str">
        <f t="shared" si="65"/>
        <v>N/A</v>
      </c>
      <c r="G175" s="14">
        <v>2455778</v>
      </c>
      <c r="H175" s="11" t="str">
        <f t="shared" si="66"/>
        <v>N/A</v>
      </c>
      <c r="I175" s="12">
        <v>3.5350000000000001</v>
      </c>
      <c r="J175" s="12">
        <v>3.7629999999999999</v>
      </c>
      <c r="K175" s="41" t="s">
        <v>739</v>
      </c>
      <c r="L175" s="9" t="str">
        <f t="shared" si="67"/>
        <v>Yes</v>
      </c>
    </row>
    <row r="176" spans="1:12" ht="25" x14ac:dyDescent="0.25">
      <c r="A176" s="2" t="s">
        <v>512</v>
      </c>
      <c r="B176" s="41" t="s">
        <v>213</v>
      </c>
      <c r="C176" s="14">
        <v>195344882</v>
      </c>
      <c r="D176" s="11" t="str">
        <f t="shared" si="64"/>
        <v>N/A</v>
      </c>
      <c r="E176" s="14">
        <v>179730898</v>
      </c>
      <c r="F176" s="11" t="str">
        <f t="shared" si="65"/>
        <v>N/A</v>
      </c>
      <c r="G176" s="14">
        <v>182929011</v>
      </c>
      <c r="H176" s="11" t="str">
        <f t="shared" si="66"/>
        <v>N/A</v>
      </c>
      <c r="I176" s="12">
        <v>-7.99</v>
      </c>
      <c r="J176" s="12">
        <v>1.7789999999999999</v>
      </c>
      <c r="K176" s="41" t="s">
        <v>739</v>
      </c>
      <c r="L176" s="9" t="str">
        <f t="shared" si="67"/>
        <v>Yes</v>
      </c>
    </row>
    <row r="177" spans="1:12" ht="25" x14ac:dyDescent="0.25">
      <c r="A177" s="2" t="s">
        <v>513</v>
      </c>
      <c r="B177" s="41" t="s">
        <v>213</v>
      </c>
      <c r="C177" s="14">
        <v>93.945207363999998</v>
      </c>
      <c r="D177" s="11" t="str">
        <f t="shared" si="64"/>
        <v>N/A</v>
      </c>
      <c r="E177" s="14">
        <v>85.275744044999996</v>
      </c>
      <c r="F177" s="11" t="str">
        <f t="shared" si="65"/>
        <v>N/A</v>
      </c>
      <c r="G177" s="14">
        <v>87.605094386999994</v>
      </c>
      <c r="H177" s="11" t="str">
        <f t="shared" si="66"/>
        <v>N/A</v>
      </c>
      <c r="I177" s="12">
        <v>-9.23</v>
      </c>
      <c r="J177" s="12">
        <v>2.7320000000000002</v>
      </c>
      <c r="K177" s="41" t="s">
        <v>739</v>
      </c>
      <c r="L177" s="9" t="str">
        <f t="shared" si="67"/>
        <v>Yes</v>
      </c>
    </row>
    <row r="178" spans="1:12" ht="25" x14ac:dyDescent="0.25">
      <c r="A178" s="2" t="s">
        <v>1300</v>
      </c>
      <c r="B178" s="33" t="s">
        <v>213</v>
      </c>
      <c r="C178" s="43">
        <v>1.5098992712999999</v>
      </c>
      <c r="D178" s="11" t="str">
        <f t="shared" si="64"/>
        <v>N/A</v>
      </c>
      <c r="E178" s="43">
        <v>1.2729869351</v>
      </c>
      <c r="F178" s="11" t="str">
        <f t="shared" si="65"/>
        <v>N/A</v>
      </c>
      <c r="G178" s="43">
        <v>1.6696736780999999</v>
      </c>
      <c r="H178" s="11" t="str">
        <f t="shared" si="66"/>
        <v>N/A</v>
      </c>
      <c r="I178" s="12">
        <v>-15.7</v>
      </c>
      <c r="J178" s="12">
        <v>31.16</v>
      </c>
      <c r="K178" s="41" t="s">
        <v>739</v>
      </c>
      <c r="L178" s="9" t="str">
        <f t="shared" si="67"/>
        <v>No</v>
      </c>
    </row>
    <row r="179" spans="1:12" ht="25" x14ac:dyDescent="0.25">
      <c r="A179" s="2" t="s">
        <v>514</v>
      </c>
      <c r="B179" s="33" t="s">
        <v>213</v>
      </c>
      <c r="C179" s="43">
        <v>4.9914862117999999</v>
      </c>
      <c r="D179" s="11" t="str">
        <f t="shared" si="64"/>
        <v>N/A</v>
      </c>
      <c r="E179" s="43">
        <v>5.2160749862999998</v>
      </c>
      <c r="F179" s="11" t="str">
        <f t="shared" si="65"/>
        <v>N/A</v>
      </c>
      <c r="G179" s="43">
        <v>5.4271576891000004</v>
      </c>
      <c r="H179" s="11" t="str">
        <f t="shared" si="66"/>
        <v>N/A</v>
      </c>
      <c r="I179" s="12">
        <v>4.4989999999999997</v>
      </c>
      <c r="J179" s="12">
        <v>4.0469999999999997</v>
      </c>
      <c r="K179" s="41" t="s">
        <v>739</v>
      </c>
      <c r="L179" s="9" t="str">
        <f t="shared" si="67"/>
        <v>Yes</v>
      </c>
    </row>
    <row r="180" spans="1:12" ht="25" x14ac:dyDescent="0.25">
      <c r="A180" s="2" t="s">
        <v>515</v>
      </c>
      <c r="B180" s="33" t="s">
        <v>213</v>
      </c>
      <c r="C180" s="43">
        <v>426.55166902000002</v>
      </c>
      <c r="D180" s="11" t="str">
        <f t="shared" si="64"/>
        <v>N/A</v>
      </c>
      <c r="E180" s="43">
        <v>396.11337429999998</v>
      </c>
      <c r="F180" s="11" t="str">
        <f t="shared" si="65"/>
        <v>N/A</v>
      </c>
      <c r="G180" s="43">
        <v>404.26479454000003</v>
      </c>
      <c r="H180" s="11" t="str">
        <f t="shared" si="66"/>
        <v>N/A</v>
      </c>
      <c r="I180" s="12">
        <v>-7.14</v>
      </c>
      <c r="J180" s="12">
        <v>2.0579999999999998</v>
      </c>
      <c r="K180" s="41" t="s">
        <v>739</v>
      </c>
      <c r="L180" s="9" t="str">
        <f t="shared" si="67"/>
        <v>Yes</v>
      </c>
    </row>
    <row r="181" spans="1:12" ht="25" x14ac:dyDescent="0.25">
      <c r="A181" s="2" t="s">
        <v>1652</v>
      </c>
      <c r="B181" s="41" t="s">
        <v>213</v>
      </c>
      <c r="C181" s="13">
        <v>87.901861066999999</v>
      </c>
      <c r="D181" s="11" t="str">
        <f t="shared" si="64"/>
        <v>N/A</v>
      </c>
      <c r="E181" s="13">
        <v>88.217377506000005</v>
      </c>
      <c r="F181" s="11" t="str">
        <f t="shared" si="65"/>
        <v>N/A</v>
      </c>
      <c r="G181" s="13">
        <v>88.218069471999996</v>
      </c>
      <c r="H181" s="11" t="str">
        <f t="shared" si="66"/>
        <v>N/A</v>
      </c>
      <c r="I181" s="12">
        <v>0.3589</v>
      </c>
      <c r="J181" s="12">
        <v>8.0000000000000004E-4</v>
      </c>
      <c r="K181" s="41" t="s">
        <v>739</v>
      </c>
      <c r="L181" s="9" t="str">
        <f t="shared" si="67"/>
        <v>Yes</v>
      </c>
    </row>
    <row r="182" spans="1:12" ht="25" x14ac:dyDescent="0.25">
      <c r="A182" s="2" t="s">
        <v>1653</v>
      </c>
      <c r="B182" s="122" t="s">
        <v>213</v>
      </c>
      <c r="C182" s="123">
        <v>41.723666211000001</v>
      </c>
      <c r="D182" s="119" t="str">
        <f t="shared" ref="D182" si="68">IF($B182="N/A","N/A",IF(C182&lt;0,"No","Yes"))</f>
        <v>N/A</v>
      </c>
      <c r="E182" s="123">
        <v>39.909638553999997</v>
      </c>
      <c r="F182" s="119" t="str">
        <f t="shared" ref="F182" si="69">IF($B182="N/A","N/A",IF(E182&lt;0,"No","Yes"))</f>
        <v>N/A</v>
      </c>
      <c r="G182" s="123">
        <v>40.090090089999997</v>
      </c>
      <c r="H182" s="119" t="str">
        <f t="shared" ref="H182" si="70">IF($B182="N/A","N/A",IF(G182&lt;0,"No","Yes"))</f>
        <v>N/A</v>
      </c>
      <c r="I182" s="117">
        <v>-4.3499999999999996</v>
      </c>
      <c r="J182" s="117">
        <v>0.45219999999999999</v>
      </c>
      <c r="K182" s="122" t="s">
        <v>739</v>
      </c>
      <c r="L182" s="119" t="str">
        <f t="shared" ref="L182" si="71">IF(J182="Div by 0", "N/A", IF(OR(J182="N/A",K182="N/A"),"N/A", IF(J182&gt;VALUE(MID(K182,1,2)), "No", IF(J182&lt;-1*VALUE(MID(K182,1,2)), "No", "Yes"))))</f>
        <v>Yes</v>
      </c>
    </row>
    <row r="183" spans="1:12" ht="25" x14ac:dyDescent="0.25">
      <c r="A183" s="2" t="s">
        <v>1654</v>
      </c>
      <c r="B183" s="5" t="s">
        <v>213</v>
      </c>
      <c r="C183" s="13">
        <v>92.665607773999994</v>
      </c>
      <c r="D183" s="9" t="str">
        <f t="shared" ref="D183:D185" si="72">IF($B183="N/A","N/A",IF(C183&lt;0,"No","Yes"))</f>
        <v>N/A</v>
      </c>
      <c r="E183" s="13">
        <v>92.429432286999997</v>
      </c>
      <c r="F183" s="9" t="str">
        <f t="shared" ref="F183:F185" si="73">IF($B183="N/A","N/A",IF(E183&lt;0,"No","Yes"))</f>
        <v>N/A</v>
      </c>
      <c r="G183" s="13">
        <v>92.256091854000005</v>
      </c>
      <c r="H183" s="9" t="str">
        <f t="shared" ref="H183:H185" si="74">IF($B183="N/A","N/A",IF(G183&lt;0,"No","Yes"))</f>
        <v>N/A</v>
      </c>
      <c r="I183" s="12">
        <v>-0.255</v>
      </c>
      <c r="J183" s="12">
        <v>-0.188</v>
      </c>
      <c r="K183" s="5" t="s">
        <v>739</v>
      </c>
      <c r="L183" s="9" t="str">
        <f t="shared" ref="L183:L213" si="75">IF(J183="Div by 0", "N/A", IF(OR(J183="N/A",K183="N/A"),"N/A", IF(J183&gt;VALUE(MID(K183,1,2)), "No", IF(J183&lt;-1*VALUE(MID(K183,1,2)), "No", "Yes"))))</f>
        <v>Yes</v>
      </c>
    </row>
    <row r="184" spans="1:12" ht="25" x14ac:dyDescent="0.25">
      <c r="A184" s="2" t="s">
        <v>1655</v>
      </c>
      <c r="B184" s="5" t="s">
        <v>213</v>
      </c>
      <c r="C184" s="13">
        <v>88.846138589999995</v>
      </c>
      <c r="D184" s="9" t="str">
        <f t="shared" si="72"/>
        <v>N/A</v>
      </c>
      <c r="E184" s="13">
        <v>89.118269639999994</v>
      </c>
      <c r="F184" s="9" t="str">
        <f t="shared" si="73"/>
        <v>N/A</v>
      </c>
      <c r="G184" s="13">
        <v>89.437439820999998</v>
      </c>
      <c r="H184" s="9" t="str">
        <f t="shared" si="74"/>
        <v>N/A</v>
      </c>
      <c r="I184" s="12">
        <v>0.30630000000000002</v>
      </c>
      <c r="J184" s="12">
        <v>0.35809999999999997</v>
      </c>
      <c r="K184" s="5" t="s">
        <v>739</v>
      </c>
      <c r="L184" s="9" t="str">
        <f t="shared" si="75"/>
        <v>Yes</v>
      </c>
    </row>
    <row r="185" spans="1:12" ht="25" x14ac:dyDescent="0.25">
      <c r="A185" s="2" t="s">
        <v>1656</v>
      </c>
      <c r="B185" s="5" t="s">
        <v>213</v>
      </c>
      <c r="C185" s="13">
        <v>84.599195699999996</v>
      </c>
      <c r="D185" s="9" t="str">
        <f t="shared" si="72"/>
        <v>N/A</v>
      </c>
      <c r="E185" s="13">
        <v>84.903376344999998</v>
      </c>
      <c r="F185" s="9" t="str">
        <f t="shared" si="73"/>
        <v>N/A</v>
      </c>
      <c r="G185" s="13">
        <v>84.015485248999994</v>
      </c>
      <c r="H185" s="9" t="str">
        <f t="shared" si="74"/>
        <v>N/A</v>
      </c>
      <c r="I185" s="12">
        <v>0.35959999999999998</v>
      </c>
      <c r="J185" s="12">
        <v>-1.05</v>
      </c>
      <c r="K185" s="5" t="s">
        <v>739</v>
      </c>
      <c r="L185" s="9" t="str">
        <f t="shared" si="75"/>
        <v>Yes</v>
      </c>
    </row>
    <row r="186" spans="1:12" ht="25" x14ac:dyDescent="0.25">
      <c r="A186" s="2" t="s">
        <v>1658</v>
      </c>
      <c r="B186" s="118" t="s">
        <v>213</v>
      </c>
      <c r="C186" s="123">
        <v>7.6980018036000004</v>
      </c>
      <c r="D186" s="116" t="str">
        <f>IF($B186="N/A","N/A",IF(C186&gt;10,"No",IF(C186&lt;-10,"No","Yes")))</f>
        <v>N/A</v>
      </c>
      <c r="E186" s="123">
        <v>7.4911402225000003</v>
      </c>
      <c r="F186" s="116" t="str">
        <f>IF($B186="N/A","N/A",IF(E186&gt;10,"No",IF(E186&lt;-10,"No","Yes")))</f>
        <v>N/A</v>
      </c>
      <c r="G186" s="123">
        <v>7.5914147687</v>
      </c>
      <c r="H186" s="116" t="str">
        <f>IF($B186="N/A","N/A",IF(G186&gt;10,"No",IF(G186&lt;-10,"No","Yes")))</f>
        <v>N/A</v>
      </c>
      <c r="I186" s="117">
        <v>-2.69</v>
      </c>
      <c r="J186" s="117">
        <v>1.339</v>
      </c>
      <c r="K186" s="118" t="s">
        <v>739</v>
      </c>
      <c r="L186" s="9" t="str">
        <f t="shared" si="75"/>
        <v>Yes</v>
      </c>
    </row>
    <row r="187" spans="1:12" ht="25" x14ac:dyDescent="0.25">
      <c r="A187" s="2" t="s">
        <v>1659</v>
      </c>
      <c r="B187" s="33" t="s">
        <v>213</v>
      </c>
      <c r="C187" s="13">
        <v>6.5507480000000001E-4</v>
      </c>
      <c r="D187" s="11" t="str">
        <f t="shared" ref="D187:D213" si="76">IF($B187="N/A","N/A",IF(C187&gt;10,"No",IF(C187&lt;-10,"No","Yes")))</f>
        <v>N/A</v>
      </c>
      <c r="E187" s="13">
        <v>2.2039250000000001E-4</v>
      </c>
      <c r="F187" s="11" t="str">
        <f t="shared" ref="F187:F213" si="77">IF($B187="N/A","N/A",IF(E187&gt;10,"No",IF(E187&lt;-10,"No","Yes")))</f>
        <v>N/A</v>
      </c>
      <c r="G187" s="13">
        <v>2.2099549999999999E-4</v>
      </c>
      <c r="H187" s="11" t="str">
        <f t="shared" ref="H187:H213" si="78">IF($B187="N/A","N/A",IF(G187&gt;10,"No",IF(G187&lt;-10,"No","Yes")))</f>
        <v>N/A</v>
      </c>
      <c r="I187" s="12">
        <v>-66.400000000000006</v>
      </c>
      <c r="J187" s="12">
        <v>0.27360000000000001</v>
      </c>
      <c r="K187" s="41" t="s">
        <v>739</v>
      </c>
      <c r="L187" s="9" t="str">
        <f t="shared" si="75"/>
        <v>Yes</v>
      </c>
    </row>
    <row r="188" spans="1:12" ht="25" x14ac:dyDescent="0.25">
      <c r="A188" s="2" t="s">
        <v>1660</v>
      </c>
      <c r="B188" s="33" t="s">
        <v>213</v>
      </c>
      <c r="C188" s="13">
        <v>0.35941768219999998</v>
      </c>
      <c r="D188" s="11" t="str">
        <f t="shared" si="76"/>
        <v>N/A</v>
      </c>
      <c r="E188" s="13">
        <v>0.3488812878</v>
      </c>
      <c r="F188" s="11" t="str">
        <f t="shared" si="77"/>
        <v>N/A</v>
      </c>
      <c r="G188" s="13">
        <v>0.36154855930000002</v>
      </c>
      <c r="H188" s="11" t="str">
        <f t="shared" si="78"/>
        <v>N/A</v>
      </c>
      <c r="I188" s="12">
        <v>-2.93</v>
      </c>
      <c r="J188" s="12">
        <v>3.6309999999999998</v>
      </c>
      <c r="K188" s="41" t="s">
        <v>739</v>
      </c>
      <c r="L188" s="9" t="str">
        <f t="shared" si="75"/>
        <v>Yes</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5.1532547400000003E-2</v>
      </c>
      <c r="D190" s="11" t="str">
        <f t="shared" si="76"/>
        <v>N/A</v>
      </c>
      <c r="E190" s="13">
        <v>4.5621242300000003E-2</v>
      </c>
      <c r="F190" s="11" t="str">
        <f t="shared" si="77"/>
        <v>N/A</v>
      </c>
      <c r="G190" s="13">
        <v>4.79560131E-2</v>
      </c>
      <c r="H190" s="11" t="str">
        <f t="shared" si="78"/>
        <v>N/A</v>
      </c>
      <c r="I190" s="12">
        <v>-11.5</v>
      </c>
      <c r="J190" s="12">
        <v>5.1180000000000003</v>
      </c>
      <c r="K190" s="41" t="s">
        <v>739</v>
      </c>
      <c r="L190" s="9" t="str">
        <f t="shared" si="75"/>
        <v>Yes</v>
      </c>
    </row>
    <row r="191" spans="1:12" ht="25" x14ac:dyDescent="0.25">
      <c r="A191" s="2" t="s">
        <v>1663</v>
      </c>
      <c r="B191" s="33" t="s">
        <v>213</v>
      </c>
      <c r="C191" s="13">
        <v>73.418813310000004</v>
      </c>
      <c r="D191" s="11" t="str">
        <f t="shared" si="76"/>
        <v>N/A</v>
      </c>
      <c r="E191" s="13">
        <v>72.026685121</v>
      </c>
      <c r="F191" s="11" t="str">
        <f t="shared" si="77"/>
        <v>N/A</v>
      </c>
      <c r="G191" s="13">
        <v>71.811367121999993</v>
      </c>
      <c r="H191" s="11" t="str">
        <f t="shared" si="78"/>
        <v>N/A</v>
      </c>
      <c r="I191" s="12">
        <v>-1.9</v>
      </c>
      <c r="J191" s="12">
        <v>-0.29899999999999999</v>
      </c>
      <c r="K191" s="41" t="s">
        <v>739</v>
      </c>
      <c r="L191" s="9" t="str">
        <f t="shared" si="75"/>
        <v>Yes</v>
      </c>
    </row>
    <row r="192" spans="1:12" ht="25" x14ac:dyDescent="0.25">
      <c r="A192" s="2" t="s">
        <v>1664</v>
      </c>
      <c r="B192" s="33" t="s">
        <v>213</v>
      </c>
      <c r="C192" s="13">
        <v>36.138509006</v>
      </c>
      <c r="D192" s="11" t="str">
        <f t="shared" si="76"/>
        <v>N/A</v>
      </c>
      <c r="E192" s="13">
        <v>40.691944214000003</v>
      </c>
      <c r="F192" s="11" t="str">
        <f t="shared" si="77"/>
        <v>N/A</v>
      </c>
      <c r="G192" s="13">
        <v>42.161291321</v>
      </c>
      <c r="H192" s="11" t="str">
        <f t="shared" si="78"/>
        <v>N/A</v>
      </c>
      <c r="I192" s="12">
        <v>12.6</v>
      </c>
      <c r="J192" s="12">
        <v>3.6110000000000002</v>
      </c>
      <c r="K192" s="41" t="s">
        <v>739</v>
      </c>
      <c r="L192" s="9" t="str">
        <f t="shared" si="75"/>
        <v>Yes</v>
      </c>
    </row>
    <row r="193" spans="1:12" ht="25" x14ac:dyDescent="0.25">
      <c r="A193" s="2" t="s">
        <v>1665</v>
      </c>
      <c r="B193" s="33" t="s">
        <v>213</v>
      </c>
      <c r="C193" s="13">
        <v>13.268320803</v>
      </c>
      <c r="D193" s="11" t="str">
        <f t="shared" si="76"/>
        <v>N/A</v>
      </c>
      <c r="E193" s="13">
        <v>13.813098366</v>
      </c>
      <c r="F193" s="11" t="str">
        <f t="shared" si="77"/>
        <v>N/A</v>
      </c>
      <c r="G193" s="13">
        <v>12.848454579</v>
      </c>
      <c r="H193" s="11" t="str">
        <f t="shared" si="78"/>
        <v>N/A</v>
      </c>
      <c r="I193" s="12">
        <v>4.1059999999999999</v>
      </c>
      <c r="J193" s="12">
        <v>-6.98</v>
      </c>
      <c r="K193" s="41" t="s">
        <v>739</v>
      </c>
      <c r="L193" s="9" t="str">
        <f t="shared" si="75"/>
        <v>Yes</v>
      </c>
    </row>
    <row r="194" spans="1:12" ht="25" x14ac:dyDescent="0.25">
      <c r="A194" s="2" t="s">
        <v>1666</v>
      </c>
      <c r="B194" s="33" t="s">
        <v>213</v>
      </c>
      <c r="C194" s="13">
        <v>35.902900453000001</v>
      </c>
      <c r="D194" s="11" t="str">
        <f t="shared" si="76"/>
        <v>N/A</v>
      </c>
      <c r="E194" s="13">
        <v>34.898487226</v>
      </c>
      <c r="F194" s="11" t="str">
        <f t="shared" si="77"/>
        <v>N/A</v>
      </c>
      <c r="G194" s="13">
        <v>35.599052372000003</v>
      </c>
      <c r="H194" s="11" t="str">
        <f t="shared" si="78"/>
        <v>N/A</v>
      </c>
      <c r="I194" s="12">
        <v>-2.8</v>
      </c>
      <c r="J194" s="12">
        <v>2.0070000000000001</v>
      </c>
      <c r="K194" s="41" t="s">
        <v>739</v>
      </c>
      <c r="L194" s="9" t="str">
        <f t="shared" si="75"/>
        <v>Yes</v>
      </c>
    </row>
    <row r="195" spans="1:12" ht="25" x14ac:dyDescent="0.25">
      <c r="A195" s="2" t="s">
        <v>1667</v>
      </c>
      <c r="B195" s="33" t="s">
        <v>213</v>
      </c>
      <c r="C195" s="13">
        <v>3.9476988315999999</v>
      </c>
      <c r="D195" s="11" t="str">
        <f t="shared" si="76"/>
        <v>N/A</v>
      </c>
      <c r="E195" s="13">
        <v>5.7566514449000001</v>
      </c>
      <c r="F195" s="11" t="str">
        <f t="shared" si="77"/>
        <v>N/A</v>
      </c>
      <c r="G195" s="13">
        <v>4.3810138387000004</v>
      </c>
      <c r="H195" s="11" t="str">
        <f t="shared" si="78"/>
        <v>N/A</v>
      </c>
      <c r="I195" s="12">
        <v>45.82</v>
      </c>
      <c r="J195" s="12">
        <v>-23.9</v>
      </c>
      <c r="K195" s="41" t="s">
        <v>739</v>
      </c>
      <c r="L195" s="9" t="str">
        <f t="shared" si="75"/>
        <v>Yes</v>
      </c>
    </row>
    <row r="196" spans="1:12" ht="25" x14ac:dyDescent="0.25">
      <c r="A196" s="2" t="s">
        <v>1668</v>
      </c>
      <c r="B196" s="33" t="s">
        <v>213</v>
      </c>
      <c r="C196" s="13">
        <v>0.36902544529999998</v>
      </c>
      <c r="D196" s="11" t="str">
        <f t="shared" si="76"/>
        <v>N/A</v>
      </c>
      <c r="E196" s="13">
        <v>0.8474090661</v>
      </c>
      <c r="F196" s="11" t="str">
        <f t="shared" si="77"/>
        <v>N/A</v>
      </c>
      <c r="G196" s="13">
        <v>0.62077622440000002</v>
      </c>
      <c r="H196" s="11" t="str">
        <f t="shared" si="78"/>
        <v>N/A</v>
      </c>
      <c r="I196" s="12">
        <v>129.6</v>
      </c>
      <c r="J196" s="12">
        <v>-26.7</v>
      </c>
      <c r="K196" s="41" t="s">
        <v>739</v>
      </c>
      <c r="L196" s="9" t="str">
        <f t="shared" si="75"/>
        <v>Yes</v>
      </c>
    </row>
    <row r="197" spans="1:12" ht="25" x14ac:dyDescent="0.25">
      <c r="A197" s="2" t="s">
        <v>1669</v>
      </c>
      <c r="B197" s="33" t="s">
        <v>213</v>
      </c>
      <c r="C197" s="13">
        <v>53.292514896999997</v>
      </c>
      <c r="D197" s="11" t="str">
        <f t="shared" si="76"/>
        <v>N/A</v>
      </c>
      <c r="E197" s="13">
        <v>53.109737821000003</v>
      </c>
      <c r="F197" s="11" t="str">
        <f t="shared" si="77"/>
        <v>N/A</v>
      </c>
      <c r="G197" s="13">
        <v>53.732392187000002</v>
      </c>
      <c r="H197" s="11" t="str">
        <f t="shared" si="78"/>
        <v>N/A</v>
      </c>
      <c r="I197" s="12">
        <v>-0.34300000000000003</v>
      </c>
      <c r="J197" s="12">
        <v>1.1719999999999999</v>
      </c>
      <c r="K197" s="41" t="s">
        <v>739</v>
      </c>
      <c r="L197" s="9" t="str">
        <f t="shared" si="75"/>
        <v>Yes</v>
      </c>
    </row>
    <row r="198" spans="1:12" ht="25" x14ac:dyDescent="0.25">
      <c r="A198" s="2" t="s">
        <v>1670</v>
      </c>
      <c r="B198" s="33" t="s">
        <v>213</v>
      </c>
      <c r="C198" s="13">
        <v>65.885016911999998</v>
      </c>
      <c r="D198" s="11" t="str">
        <f t="shared" si="76"/>
        <v>N/A</v>
      </c>
      <c r="E198" s="13">
        <v>64.913517992999999</v>
      </c>
      <c r="F198" s="11" t="str">
        <f t="shared" si="77"/>
        <v>N/A</v>
      </c>
      <c r="G198" s="13">
        <v>64.146802859000005</v>
      </c>
      <c r="H198" s="11" t="str">
        <f t="shared" si="78"/>
        <v>N/A</v>
      </c>
      <c r="I198" s="12">
        <v>-1.47</v>
      </c>
      <c r="J198" s="12">
        <v>-1.18</v>
      </c>
      <c r="K198" s="41" t="s">
        <v>739</v>
      </c>
      <c r="L198" s="9" t="str">
        <f t="shared" si="75"/>
        <v>Yes</v>
      </c>
    </row>
    <row r="199" spans="1:12" ht="25" x14ac:dyDescent="0.25">
      <c r="A199" s="2" t="s">
        <v>1671</v>
      </c>
      <c r="B199" s="33" t="s">
        <v>213</v>
      </c>
      <c r="C199" s="13">
        <v>19.347196171</v>
      </c>
      <c r="D199" s="11" t="str">
        <f t="shared" si="76"/>
        <v>N/A</v>
      </c>
      <c r="E199" s="13">
        <v>17.813882963000001</v>
      </c>
      <c r="F199" s="11" t="str">
        <f t="shared" si="77"/>
        <v>N/A</v>
      </c>
      <c r="G199" s="13">
        <v>21.286281928000001</v>
      </c>
      <c r="H199" s="11" t="str">
        <f t="shared" si="78"/>
        <v>N/A</v>
      </c>
      <c r="I199" s="12">
        <v>-7.93</v>
      </c>
      <c r="J199" s="12">
        <v>19.489999999999998</v>
      </c>
      <c r="K199" s="41" t="s">
        <v>739</v>
      </c>
      <c r="L199" s="9" t="str">
        <f t="shared" si="75"/>
        <v>Yes</v>
      </c>
    </row>
    <row r="200" spans="1:12" ht="25" x14ac:dyDescent="0.25">
      <c r="A200" s="2" t="s">
        <v>1672</v>
      </c>
      <c r="B200" s="33" t="s">
        <v>213</v>
      </c>
      <c r="C200" s="13">
        <v>5.5978321393000003</v>
      </c>
      <c r="D200" s="11" t="str">
        <f t="shared" si="76"/>
        <v>N/A</v>
      </c>
      <c r="E200" s="13">
        <v>5.6958231218000002</v>
      </c>
      <c r="F200" s="11" t="str">
        <f t="shared" si="77"/>
        <v>N/A</v>
      </c>
      <c r="G200" s="13">
        <v>5.7100804864999999</v>
      </c>
      <c r="H200" s="11" t="str">
        <f t="shared" si="78"/>
        <v>N/A</v>
      </c>
      <c r="I200" s="12">
        <v>1.7509999999999999</v>
      </c>
      <c r="J200" s="12">
        <v>0.25030000000000002</v>
      </c>
      <c r="K200" s="41" t="s">
        <v>739</v>
      </c>
      <c r="L200" s="9" t="str">
        <f t="shared" si="75"/>
        <v>Yes</v>
      </c>
    </row>
    <row r="201" spans="1:12" ht="25" x14ac:dyDescent="0.25">
      <c r="A201" s="2" t="s">
        <v>1673</v>
      </c>
      <c r="B201" s="33" t="s">
        <v>213</v>
      </c>
      <c r="C201" s="13">
        <v>0.23713706130000001</v>
      </c>
      <c r="D201" s="11" t="str">
        <f t="shared" si="76"/>
        <v>N/A</v>
      </c>
      <c r="E201" s="13">
        <v>0.1425939313</v>
      </c>
      <c r="F201" s="11" t="str">
        <f t="shared" si="77"/>
        <v>N/A</v>
      </c>
      <c r="G201" s="13">
        <v>0.17326043429999999</v>
      </c>
      <c r="H201" s="11" t="str">
        <f t="shared" si="78"/>
        <v>N/A</v>
      </c>
      <c r="I201" s="12">
        <v>-39.9</v>
      </c>
      <c r="J201" s="12">
        <v>21.51</v>
      </c>
      <c r="K201" s="41" t="s">
        <v>739</v>
      </c>
      <c r="L201" s="9" t="str">
        <f t="shared" si="75"/>
        <v>Yes</v>
      </c>
    </row>
    <row r="202" spans="1:12" ht="25" x14ac:dyDescent="0.25">
      <c r="A202" s="2" t="s">
        <v>1674</v>
      </c>
      <c r="B202" s="33" t="s">
        <v>213</v>
      </c>
      <c r="C202" s="13">
        <v>0.53279413399999997</v>
      </c>
      <c r="D202" s="11" t="str">
        <f t="shared" si="76"/>
        <v>N/A</v>
      </c>
      <c r="E202" s="13">
        <v>0.42249237439999998</v>
      </c>
      <c r="F202" s="11" t="str">
        <f t="shared" si="77"/>
        <v>N/A</v>
      </c>
      <c r="G202" s="13">
        <v>0.56574835690000003</v>
      </c>
      <c r="H202" s="11" t="str">
        <f t="shared" si="78"/>
        <v>N/A</v>
      </c>
      <c r="I202" s="12">
        <v>-20.7</v>
      </c>
      <c r="J202" s="12">
        <v>33.909999999999997</v>
      </c>
      <c r="K202" s="41" t="s">
        <v>739</v>
      </c>
      <c r="L202" s="9" t="str">
        <f t="shared" si="75"/>
        <v>No</v>
      </c>
    </row>
    <row r="203" spans="1:12" ht="25" x14ac:dyDescent="0.25">
      <c r="A203" s="2" t="s">
        <v>1675</v>
      </c>
      <c r="B203" s="33" t="s">
        <v>213</v>
      </c>
      <c r="C203" s="13">
        <v>0.86688225900000004</v>
      </c>
      <c r="D203" s="11" t="str">
        <f t="shared" si="76"/>
        <v>N/A</v>
      </c>
      <c r="E203" s="13">
        <v>0.30215808309999997</v>
      </c>
      <c r="F203" s="11" t="str">
        <f t="shared" si="77"/>
        <v>N/A</v>
      </c>
      <c r="G203" s="13">
        <v>2.4088504300000001E-2</v>
      </c>
      <c r="H203" s="11" t="str">
        <f t="shared" si="78"/>
        <v>N/A</v>
      </c>
      <c r="I203" s="12">
        <v>-65.099999999999994</v>
      </c>
      <c r="J203" s="12">
        <v>-92</v>
      </c>
      <c r="K203" s="41" t="s">
        <v>739</v>
      </c>
      <c r="L203" s="9" t="str">
        <f t="shared" si="75"/>
        <v>No</v>
      </c>
    </row>
    <row r="204" spans="1:12" ht="25" x14ac:dyDescent="0.25">
      <c r="A204" s="2" t="s">
        <v>1676</v>
      </c>
      <c r="B204" s="33" t="s">
        <v>213</v>
      </c>
      <c r="C204" s="13">
        <v>1.7719772120999999</v>
      </c>
      <c r="D204" s="11" t="str">
        <f t="shared" si="76"/>
        <v>N/A</v>
      </c>
      <c r="E204" s="13">
        <v>2.2616675775999999</v>
      </c>
      <c r="F204" s="11" t="str">
        <f t="shared" si="77"/>
        <v>N/A</v>
      </c>
      <c r="G204" s="13">
        <v>2.6324978232</v>
      </c>
      <c r="H204" s="11" t="str">
        <f t="shared" si="78"/>
        <v>N/A</v>
      </c>
      <c r="I204" s="12">
        <v>27.64</v>
      </c>
      <c r="J204" s="12">
        <v>16.399999999999999</v>
      </c>
      <c r="K204" s="41" t="s">
        <v>739</v>
      </c>
      <c r="L204" s="9" t="str">
        <f t="shared" si="75"/>
        <v>Yes</v>
      </c>
    </row>
    <row r="205" spans="1:12" ht="25" x14ac:dyDescent="0.25">
      <c r="A205" s="2" t="s">
        <v>1677</v>
      </c>
      <c r="B205" s="33" t="s">
        <v>213</v>
      </c>
      <c r="C205" s="13">
        <v>4.3453292099999999E-2</v>
      </c>
      <c r="D205" s="11" t="str">
        <f t="shared" si="76"/>
        <v>N/A</v>
      </c>
      <c r="E205" s="13">
        <v>3.2397693800000002E-2</v>
      </c>
      <c r="F205" s="11" t="str">
        <f t="shared" si="77"/>
        <v>N/A</v>
      </c>
      <c r="G205" s="13">
        <v>3.3812304100000003E-2</v>
      </c>
      <c r="H205" s="11" t="str">
        <f t="shared" si="78"/>
        <v>N/A</v>
      </c>
      <c r="I205" s="12">
        <v>-25.4</v>
      </c>
      <c r="J205" s="12">
        <v>4.3659999999999997</v>
      </c>
      <c r="K205" s="41" t="s">
        <v>739</v>
      </c>
      <c r="L205" s="9" t="str">
        <f t="shared" si="75"/>
        <v>Yes</v>
      </c>
    </row>
    <row r="206" spans="1:12" ht="25" x14ac:dyDescent="0.25">
      <c r="A206" s="2" t="s">
        <v>1678</v>
      </c>
      <c r="B206" s="33" t="s">
        <v>213</v>
      </c>
      <c r="C206" s="13">
        <v>21.512436594</v>
      </c>
      <c r="D206" s="11" t="str">
        <f t="shared" si="76"/>
        <v>N/A</v>
      </c>
      <c r="E206" s="13">
        <v>18.052127228</v>
      </c>
      <c r="F206" s="11" t="str">
        <f t="shared" si="77"/>
        <v>N/A</v>
      </c>
      <c r="G206" s="13">
        <v>23.188168786999999</v>
      </c>
      <c r="H206" s="11" t="str">
        <f t="shared" si="78"/>
        <v>N/A</v>
      </c>
      <c r="I206" s="12">
        <v>-16.100000000000001</v>
      </c>
      <c r="J206" s="12">
        <v>28.45</v>
      </c>
      <c r="K206" s="41" t="s">
        <v>739</v>
      </c>
      <c r="L206" s="9" t="str">
        <f t="shared" si="75"/>
        <v>Yes</v>
      </c>
    </row>
    <row r="207" spans="1:12" ht="25" x14ac:dyDescent="0.25">
      <c r="A207" s="2" t="s">
        <v>1679</v>
      </c>
      <c r="B207" s="33" t="s">
        <v>213</v>
      </c>
      <c r="C207" s="13">
        <v>1.7468659999999999E-3</v>
      </c>
      <c r="D207" s="11" t="str">
        <f t="shared" si="76"/>
        <v>N/A</v>
      </c>
      <c r="E207" s="13">
        <v>3.3058871E-3</v>
      </c>
      <c r="F207" s="11" t="str">
        <f t="shared" si="77"/>
        <v>N/A</v>
      </c>
      <c r="G207" s="13">
        <v>3.9779181E-3</v>
      </c>
      <c r="H207" s="11" t="str">
        <f t="shared" si="78"/>
        <v>N/A</v>
      </c>
      <c r="I207" s="12">
        <v>89.25</v>
      </c>
      <c r="J207" s="12">
        <v>20.329999999999998</v>
      </c>
      <c r="K207" s="41" t="s">
        <v>739</v>
      </c>
      <c r="L207" s="9" t="str">
        <f t="shared" si="75"/>
        <v>Yes</v>
      </c>
    </row>
    <row r="208" spans="1:12" ht="25" x14ac:dyDescent="0.25">
      <c r="A208" s="2" t="s">
        <v>1680</v>
      </c>
      <c r="B208" s="33" t="s">
        <v>213</v>
      </c>
      <c r="C208" s="13">
        <v>21.828400984000002</v>
      </c>
      <c r="D208" s="11" t="str">
        <f t="shared" si="76"/>
        <v>N/A</v>
      </c>
      <c r="E208" s="13">
        <v>21.473500008999999</v>
      </c>
      <c r="F208" s="11" t="str">
        <f t="shared" si="77"/>
        <v>N/A</v>
      </c>
      <c r="G208" s="13">
        <v>19.859093300000001</v>
      </c>
      <c r="H208" s="11" t="str">
        <f t="shared" si="78"/>
        <v>N/A</v>
      </c>
      <c r="I208" s="12">
        <v>-1.63</v>
      </c>
      <c r="J208" s="12">
        <v>-7.52</v>
      </c>
      <c r="K208" s="41" t="s">
        <v>739</v>
      </c>
      <c r="L208" s="9" t="str">
        <f t="shared" si="75"/>
        <v>Yes</v>
      </c>
    </row>
    <row r="209" spans="1:12" ht="25" x14ac:dyDescent="0.25">
      <c r="A209" s="2" t="s">
        <v>1681</v>
      </c>
      <c r="B209" s="33" t="s">
        <v>213</v>
      </c>
      <c r="C209" s="13">
        <v>1.0917913E-3</v>
      </c>
      <c r="D209" s="11" t="str">
        <f t="shared" si="76"/>
        <v>N/A</v>
      </c>
      <c r="E209" s="13">
        <v>0</v>
      </c>
      <c r="F209" s="11" t="str">
        <f t="shared" si="77"/>
        <v>N/A</v>
      </c>
      <c r="G209" s="13">
        <v>2.2099549999999999E-4</v>
      </c>
      <c r="H209" s="11" t="str">
        <f t="shared" si="78"/>
        <v>N/A</v>
      </c>
      <c r="I209" s="12">
        <v>-100</v>
      </c>
      <c r="J209" s="12" t="s">
        <v>1746</v>
      </c>
      <c r="K209" s="41" t="s">
        <v>739</v>
      </c>
      <c r="L209" s="9" t="str">
        <f t="shared" si="75"/>
        <v>N/A</v>
      </c>
    </row>
    <row r="210" spans="1:12" ht="25" x14ac:dyDescent="0.25">
      <c r="A210" s="2" t="s">
        <v>1682</v>
      </c>
      <c r="B210" s="33" t="s">
        <v>213</v>
      </c>
      <c r="C210" s="13">
        <v>12.901260582000001</v>
      </c>
      <c r="D210" s="11" t="str">
        <f t="shared" si="76"/>
        <v>N/A</v>
      </c>
      <c r="E210" s="13">
        <v>14.112170954</v>
      </c>
      <c r="F210" s="11" t="str">
        <f t="shared" si="77"/>
        <v>N/A</v>
      </c>
      <c r="G210" s="13">
        <v>15.762500608</v>
      </c>
      <c r="H210" s="11" t="str">
        <f t="shared" si="78"/>
        <v>N/A</v>
      </c>
      <c r="I210" s="12">
        <v>9.3859999999999992</v>
      </c>
      <c r="J210" s="12">
        <v>11.69</v>
      </c>
      <c r="K210" s="41" t="s">
        <v>739</v>
      </c>
      <c r="L210" s="9" t="str">
        <f t="shared" si="75"/>
        <v>Yes</v>
      </c>
    </row>
    <row r="211" spans="1:12" ht="25" x14ac:dyDescent="0.25">
      <c r="A211" s="2" t="s">
        <v>1683</v>
      </c>
      <c r="B211" s="33" t="s">
        <v>213</v>
      </c>
      <c r="C211" s="13">
        <v>6.5507480000000001E-4</v>
      </c>
      <c r="D211" s="11" t="str">
        <f t="shared" si="76"/>
        <v>N/A</v>
      </c>
      <c r="E211" s="13">
        <v>0</v>
      </c>
      <c r="F211" s="11" t="str">
        <f t="shared" si="77"/>
        <v>N/A</v>
      </c>
      <c r="G211" s="13">
        <v>4.419909E-4</v>
      </c>
      <c r="H211" s="11" t="str">
        <f t="shared" si="78"/>
        <v>N/A</v>
      </c>
      <c r="I211" s="12">
        <v>-100</v>
      </c>
      <c r="J211" s="12" t="s">
        <v>1746</v>
      </c>
      <c r="K211" s="41" t="s">
        <v>739</v>
      </c>
      <c r="L211" s="9" t="str">
        <f t="shared" si="75"/>
        <v>N/A</v>
      </c>
    </row>
    <row r="212" spans="1:12" ht="25" x14ac:dyDescent="0.25">
      <c r="A212" s="2" t="s">
        <v>1684</v>
      </c>
      <c r="B212" s="33" t="s">
        <v>213</v>
      </c>
      <c r="C212" s="13">
        <v>4.5636874600000002E-2</v>
      </c>
      <c r="D212" s="11" t="str">
        <f t="shared" si="76"/>
        <v>N/A</v>
      </c>
      <c r="E212" s="13">
        <v>3.9670645499999997E-2</v>
      </c>
      <c r="F212" s="11" t="str">
        <f t="shared" si="77"/>
        <v>N/A</v>
      </c>
      <c r="G212" s="13">
        <v>3.7569226800000001E-2</v>
      </c>
      <c r="H212" s="11" t="str">
        <f t="shared" si="78"/>
        <v>N/A</v>
      </c>
      <c r="I212" s="12">
        <v>-13.1</v>
      </c>
      <c r="J212" s="12">
        <v>-5.3</v>
      </c>
      <c r="K212" s="41" t="s">
        <v>739</v>
      </c>
      <c r="L212" s="9" t="str">
        <f t="shared" si="75"/>
        <v>Yes</v>
      </c>
    </row>
    <row r="213" spans="1:12" ht="25" x14ac:dyDescent="0.25">
      <c r="A213" s="2" t="s">
        <v>1657</v>
      </c>
      <c r="B213" s="33" t="s">
        <v>213</v>
      </c>
      <c r="C213" s="13">
        <v>2.9786249106999998</v>
      </c>
      <c r="D213" s="11" t="str">
        <f t="shared" si="76"/>
        <v>N/A</v>
      </c>
      <c r="E213" s="13">
        <v>2.3410088685999999</v>
      </c>
      <c r="F213" s="11" t="str">
        <f t="shared" si="77"/>
        <v>N/A</v>
      </c>
      <c r="G213" s="13">
        <v>2.9664219510000001</v>
      </c>
      <c r="H213" s="11" t="str">
        <f t="shared" si="78"/>
        <v>N/A</v>
      </c>
      <c r="I213" s="12">
        <v>-21.4</v>
      </c>
      <c r="J213" s="12">
        <v>26.72</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89113</v>
      </c>
      <c r="D6" s="11" t="str">
        <f t="shared" ref="D6:D39" si="0">IF($B6="N/A","N/A",IF(C6&gt;10,"No",IF(C6&lt;-10,"No","Yes")))</f>
        <v>N/A</v>
      </c>
      <c r="E6" s="1">
        <v>89665</v>
      </c>
      <c r="F6" s="11" t="str">
        <f t="shared" ref="F6:F39" si="1">IF($B6="N/A","N/A",IF(E6&gt;10,"No",IF(E6&lt;-10,"No","Yes")))</f>
        <v>N/A</v>
      </c>
      <c r="G6" s="1">
        <v>89088</v>
      </c>
      <c r="H6" s="11" t="str">
        <f t="shared" ref="H6:H39" si="2">IF($B6="N/A","N/A",IF(G6&gt;10,"No",IF(G6&lt;-10,"No","Yes")))</f>
        <v>N/A</v>
      </c>
      <c r="I6" s="12">
        <v>0.61939999999999995</v>
      </c>
      <c r="J6" s="12">
        <v>-0.64400000000000002</v>
      </c>
      <c r="K6" s="41" t="s">
        <v>739</v>
      </c>
      <c r="L6" s="9" t="str">
        <f t="shared" ref="L6:L39" si="3">IF(J6="Div by 0", "N/A", IF(K6="N/A","N/A", IF(J6&gt;VALUE(MID(K6,1,2)), "No", IF(J6&lt;-1*VALUE(MID(K6,1,2)), "No", "Yes"))))</f>
        <v>Yes</v>
      </c>
    </row>
    <row r="7" spans="1:12" x14ac:dyDescent="0.25">
      <c r="A7" s="18" t="s">
        <v>4</v>
      </c>
      <c r="B7" s="33" t="s">
        <v>213</v>
      </c>
      <c r="C7" s="34">
        <v>67220</v>
      </c>
      <c r="D7" s="11" t="str">
        <f t="shared" si="0"/>
        <v>N/A</v>
      </c>
      <c r="E7" s="34">
        <v>68205</v>
      </c>
      <c r="F7" s="11" t="str">
        <f t="shared" si="1"/>
        <v>N/A</v>
      </c>
      <c r="G7" s="34">
        <v>68475</v>
      </c>
      <c r="H7" s="11" t="str">
        <f t="shared" si="2"/>
        <v>N/A</v>
      </c>
      <c r="I7" s="12">
        <v>1.4650000000000001</v>
      </c>
      <c r="J7" s="12">
        <v>0.39589999999999997</v>
      </c>
      <c r="K7" s="41" t="s">
        <v>739</v>
      </c>
      <c r="L7" s="9" t="str">
        <f t="shared" si="3"/>
        <v>Yes</v>
      </c>
    </row>
    <row r="8" spans="1:12" x14ac:dyDescent="0.25">
      <c r="A8" s="18" t="s">
        <v>359</v>
      </c>
      <c r="B8" s="33" t="s">
        <v>213</v>
      </c>
      <c r="C8" s="34">
        <v>75.432316272999998</v>
      </c>
      <c r="D8" s="11" t="str">
        <f>IF($B8="N/A","N/A",IF(C8&gt;10,"No",IF(C8&lt;-10,"No","Yes")))</f>
        <v>N/A</v>
      </c>
      <c r="E8" s="34">
        <v>76.066469636999997</v>
      </c>
      <c r="F8" s="11" t="str">
        <f t="shared" si="1"/>
        <v>N/A</v>
      </c>
      <c r="G8" s="8">
        <v>76.862203664000006</v>
      </c>
      <c r="H8" s="11" t="str">
        <f t="shared" si="2"/>
        <v>N/A</v>
      </c>
      <c r="I8" s="12">
        <v>0.8407</v>
      </c>
      <c r="J8" s="12">
        <v>1.046</v>
      </c>
      <c r="K8" s="41" t="s">
        <v>739</v>
      </c>
      <c r="L8" s="9" t="str">
        <f t="shared" si="3"/>
        <v>Yes</v>
      </c>
    </row>
    <row r="9" spans="1:12" x14ac:dyDescent="0.25">
      <c r="A9" s="18" t="s">
        <v>83</v>
      </c>
      <c r="B9" s="33" t="s">
        <v>213</v>
      </c>
      <c r="C9" s="34">
        <v>68757.600000000006</v>
      </c>
      <c r="D9" s="11" t="str">
        <f t="shared" si="0"/>
        <v>N/A</v>
      </c>
      <c r="E9" s="34">
        <v>69804.38</v>
      </c>
      <c r="F9" s="11" t="str">
        <f t="shared" si="1"/>
        <v>N/A</v>
      </c>
      <c r="G9" s="34">
        <v>70265.72</v>
      </c>
      <c r="H9" s="11" t="str">
        <f t="shared" si="2"/>
        <v>N/A</v>
      </c>
      <c r="I9" s="12">
        <v>1.522</v>
      </c>
      <c r="J9" s="12">
        <v>0.66090000000000004</v>
      </c>
      <c r="K9" s="41" t="s">
        <v>739</v>
      </c>
      <c r="L9" s="9" t="str">
        <f t="shared" si="3"/>
        <v>Yes</v>
      </c>
    </row>
    <row r="10" spans="1:12" x14ac:dyDescent="0.25">
      <c r="A10" s="18" t="s">
        <v>100</v>
      </c>
      <c r="B10" s="33" t="s">
        <v>213</v>
      </c>
      <c r="C10" s="34">
        <v>366</v>
      </c>
      <c r="D10" s="11" t="str">
        <f t="shared" si="0"/>
        <v>N/A</v>
      </c>
      <c r="E10" s="34">
        <v>355</v>
      </c>
      <c r="F10" s="11" t="str">
        <f t="shared" si="1"/>
        <v>N/A</v>
      </c>
      <c r="G10" s="34">
        <v>321</v>
      </c>
      <c r="H10" s="11" t="str">
        <f t="shared" si="2"/>
        <v>N/A</v>
      </c>
      <c r="I10" s="12">
        <v>-3.01</v>
      </c>
      <c r="J10" s="12">
        <v>-9.58</v>
      </c>
      <c r="K10" s="41" t="s">
        <v>739</v>
      </c>
      <c r="L10" s="9" t="str">
        <f t="shared" si="3"/>
        <v>Yes</v>
      </c>
    </row>
    <row r="11" spans="1:12" x14ac:dyDescent="0.25">
      <c r="A11" s="18" t="s">
        <v>990</v>
      </c>
      <c r="B11" s="33" t="s">
        <v>213</v>
      </c>
      <c r="C11" s="34">
        <v>187</v>
      </c>
      <c r="D11" s="11" t="str">
        <f t="shared" si="0"/>
        <v>N/A</v>
      </c>
      <c r="E11" s="34">
        <v>186</v>
      </c>
      <c r="F11" s="11" t="str">
        <f t="shared" si="1"/>
        <v>N/A</v>
      </c>
      <c r="G11" s="34">
        <v>168</v>
      </c>
      <c r="H11" s="11" t="str">
        <f t="shared" si="2"/>
        <v>N/A</v>
      </c>
      <c r="I11" s="12">
        <v>-0.53500000000000003</v>
      </c>
      <c r="J11" s="12">
        <v>-9.68</v>
      </c>
      <c r="K11" s="41" t="s">
        <v>739</v>
      </c>
      <c r="L11" s="9" t="str">
        <f t="shared" si="3"/>
        <v>Yes</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11</v>
      </c>
      <c r="D13" s="11" t="str">
        <f t="shared" si="0"/>
        <v>N/A</v>
      </c>
      <c r="E13" s="34">
        <v>11</v>
      </c>
      <c r="F13" s="11" t="str">
        <f t="shared" si="1"/>
        <v>N/A</v>
      </c>
      <c r="G13" s="34">
        <v>0</v>
      </c>
      <c r="H13" s="11" t="str">
        <f t="shared" si="2"/>
        <v>N/A</v>
      </c>
      <c r="I13" s="12">
        <v>-33.299999999999997</v>
      </c>
      <c r="J13" s="12">
        <v>-100</v>
      </c>
      <c r="K13" s="41" t="s">
        <v>739</v>
      </c>
      <c r="L13" s="9" t="str">
        <f t="shared" si="3"/>
        <v>No</v>
      </c>
    </row>
    <row r="14" spans="1:12" x14ac:dyDescent="0.25">
      <c r="A14" s="18" t="s">
        <v>993</v>
      </c>
      <c r="B14" s="33" t="s">
        <v>213</v>
      </c>
      <c r="C14" s="34">
        <v>176</v>
      </c>
      <c r="D14" s="11" t="str">
        <f t="shared" si="0"/>
        <v>N/A</v>
      </c>
      <c r="E14" s="34">
        <v>167</v>
      </c>
      <c r="F14" s="11" t="str">
        <f t="shared" si="1"/>
        <v>N/A</v>
      </c>
      <c r="G14" s="34">
        <v>153</v>
      </c>
      <c r="H14" s="11" t="str">
        <f t="shared" si="2"/>
        <v>N/A</v>
      </c>
      <c r="I14" s="12">
        <v>-5.1100000000000003</v>
      </c>
      <c r="J14" s="12">
        <v>-8.3800000000000008</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11617</v>
      </c>
      <c r="D16" s="11" t="str">
        <f t="shared" si="0"/>
        <v>N/A</v>
      </c>
      <c r="E16" s="34">
        <v>12538</v>
      </c>
      <c r="F16" s="11" t="str">
        <f t="shared" si="1"/>
        <v>N/A</v>
      </c>
      <c r="G16" s="34">
        <v>12531</v>
      </c>
      <c r="H16" s="11" t="str">
        <f t="shared" si="2"/>
        <v>N/A</v>
      </c>
      <c r="I16" s="12">
        <v>7.9279999999999999</v>
      </c>
      <c r="J16" s="12">
        <v>-5.6000000000000001E-2</v>
      </c>
      <c r="K16" s="41" t="s">
        <v>739</v>
      </c>
      <c r="L16" s="9" t="str">
        <f t="shared" si="3"/>
        <v>Yes</v>
      </c>
    </row>
    <row r="17" spans="1:12" x14ac:dyDescent="0.25">
      <c r="A17" s="4" t="s">
        <v>995</v>
      </c>
      <c r="B17" s="33" t="s">
        <v>213</v>
      </c>
      <c r="C17" s="34">
        <v>10566</v>
      </c>
      <c r="D17" s="11" t="str">
        <f t="shared" si="0"/>
        <v>N/A</v>
      </c>
      <c r="E17" s="34">
        <v>11368</v>
      </c>
      <c r="F17" s="11" t="str">
        <f t="shared" si="1"/>
        <v>N/A</v>
      </c>
      <c r="G17" s="34">
        <v>11382</v>
      </c>
      <c r="H17" s="11" t="str">
        <f t="shared" si="2"/>
        <v>N/A</v>
      </c>
      <c r="I17" s="12">
        <v>7.59</v>
      </c>
      <c r="J17" s="12">
        <v>0.1232</v>
      </c>
      <c r="K17" s="41" t="s">
        <v>739</v>
      </c>
      <c r="L17" s="9" t="str">
        <f t="shared" si="3"/>
        <v>Yes</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383</v>
      </c>
      <c r="D19" s="11" t="str">
        <f t="shared" si="0"/>
        <v>N/A</v>
      </c>
      <c r="E19" s="34">
        <v>454</v>
      </c>
      <c r="F19" s="11" t="str">
        <f t="shared" si="1"/>
        <v>N/A</v>
      </c>
      <c r="G19" s="34">
        <v>469</v>
      </c>
      <c r="H19" s="11" t="str">
        <f t="shared" si="2"/>
        <v>N/A</v>
      </c>
      <c r="I19" s="12">
        <v>18.54</v>
      </c>
      <c r="J19" s="12">
        <v>3.3039999999999998</v>
      </c>
      <c r="K19" s="41" t="s">
        <v>739</v>
      </c>
      <c r="L19" s="9" t="str">
        <f t="shared" si="3"/>
        <v>Yes</v>
      </c>
    </row>
    <row r="20" spans="1:12" x14ac:dyDescent="0.25">
      <c r="A20" s="4" t="s">
        <v>998</v>
      </c>
      <c r="B20" s="33" t="s">
        <v>213</v>
      </c>
      <c r="C20" s="34">
        <v>668</v>
      </c>
      <c r="D20" s="11" t="str">
        <f t="shared" si="0"/>
        <v>N/A</v>
      </c>
      <c r="E20" s="34">
        <v>716</v>
      </c>
      <c r="F20" s="11" t="str">
        <f t="shared" si="1"/>
        <v>N/A</v>
      </c>
      <c r="G20" s="34">
        <v>680</v>
      </c>
      <c r="H20" s="11" t="str">
        <f t="shared" si="2"/>
        <v>N/A</v>
      </c>
      <c r="I20" s="12">
        <v>7.1859999999999999</v>
      </c>
      <c r="J20" s="12">
        <v>-5.03</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57643</v>
      </c>
      <c r="D22" s="11" t="str">
        <f t="shared" si="0"/>
        <v>N/A</v>
      </c>
      <c r="E22" s="34">
        <v>56438</v>
      </c>
      <c r="F22" s="11" t="str">
        <f t="shared" si="1"/>
        <v>N/A</v>
      </c>
      <c r="G22" s="34">
        <v>55575</v>
      </c>
      <c r="H22" s="11" t="str">
        <f t="shared" si="2"/>
        <v>N/A</v>
      </c>
      <c r="I22" s="12">
        <v>-2.09</v>
      </c>
      <c r="J22" s="12">
        <v>-1.53</v>
      </c>
      <c r="K22" s="41" t="s">
        <v>739</v>
      </c>
      <c r="L22" s="9" t="str">
        <f t="shared" si="3"/>
        <v>Yes</v>
      </c>
    </row>
    <row r="23" spans="1:12" x14ac:dyDescent="0.25">
      <c r="A23" s="4" t="s">
        <v>1000</v>
      </c>
      <c r="B23" s="33" t="s">
        <v>213</v>
      </c>
      <c r="C23" s="34">
        <v>14992</v>
      </c>
      <c r="D23" s="11" t="str">
        <f t="shared" si="0"/>
        <v>N/A</v>
      </c>
      <c r="E23" s="34">
        <v>16162</v>
      </c>
      <c r="F23" s="11" t="str">
        <f t="shared" si="1"/>
        <v>N/A</v>
      </c>
      <c r="G23" s="34">
        <v>15811</v>
      </c>
      <c r="H23" s="11" t="str">
        <f t="shared" si="2"/>
        <v>N/A</v>
      </c>
      <c r="I23" s="12">
        <v>7.8040000000000003</v>
      </c>
      <c r="J23" s="12">
        <v>-2.17</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0</v>
      </c>
      <c r="D25" s="11" t="str">
        <f t="shared" si="0"/>
        <v>N/A</v>
      </c>
      <c r="E25" s="34">
        <v>0</v>
      </c>
      <c r="F25" s="11" t="str">
        <f t="shared" si="1"/>
        <v>N/A</v>
      </c>
      <c r="G25" s="34">
        <v>0</v>
      </c>
      <c r="H25" s="11" t="str">
        <f t="shared" si="2"/>
        <v>N/A</v>
      </c>
      <c r="I25" s="12" t="s">
        <v>1746</v>
      </c>
      <c r="J25" s="12" t="s">
        <v>1746</v>
      </c>
      <c r="K25" s="41" t="s">
        <v>739</v>
      </c>
      <c r="L25" s="9" t="str">
        <f t="shared" si="3"/>
        <v>N/A</v>
      </c>
    </row>
    <row r="26" spans="1:12" x14ac:dyDescent="0.25">
      <c r="A26" s="4" t="s">
        <v>1003</v>
      </c>
      <c r="B26" s="33" t="s">
        <v>213</v>
      </c>
      <c r="C26" s="34">
        <v>36748</v>
      </c>
      <c r="D26" s="11" t="str">
        <f t="shared" si="0"/>
        <v>N/A</v>
      </c>
      <c r="E26" s="34">
        <v>34734</v>
      </c>
      <c r="F26" s="11" t="str">
        <f t="shared" si="1"/>
        <v>N/A</v>
      </c>
      <c r="G26" s="34">
        <v>33442</v>
      </c>
      <c r="H26" s="11" t="str">
        <f t="shared" si="2"/>
        <v>N/A</v>
      </c>
      <c r="I26" s="12">
        <v>-5.48</v>
      </c>
      <c r="J26" s="12">
        <v>-3.72</v>
      </c>
      <c r="K26" s="41" t="s">
        <v>739</v>
      </c>
      <c r="L26" s="9" t="str">
        <f t="shared" si="3"/>
        <v>Yes</v>
      </c>
    </row>
    <row r="27" spans="1:12" x14ac:dyDescent="0.25">
      <c r="A27" s="4" t="s">
        <v>1004</v>
      </c>
      <c r="B27" s="33" t="s">
        <v>213</v>
      </c>
      <c r="C27" s="34">
        <v>3608</v>
      </c>
      <c r="D27" s="11" t="str">
        <f t="shared" si="0"/>
        <v>N/A</v>
      </c>
      <c r="E27" s="34">
        <v>3175</v>
      </c>
      <c r="F27" s="11" t="str">
        <f t="shared" si="1"/>
        <v>N/A</v>
      </c>
      <c r="G27" s="34">
        <v>3990</v>
      </c>
      <c r="H27" s="11" t="str">
        <f t="shared" si="2"/>
        <v>N/A</v>
      </c>
      <c r="I27" s="12">
        <v>-12</v>
      </c>
      <c r="J27" s="12">
        <v>25.67</v>
      </c>
      <c r="K27" s="41" t="s">
        <v>739</v>
      </c>
      <c r="L27" s="9" t="str">
        <f t="shared" si="3"/>
        <v>Yes</v>
      </c>
    </row>
    <row r="28" spans="1:12" x14ac:dyDescent="0.25">
      <c r="A28" s="48" t="s">
        <v>1005</v>
      </c>
      <c r="B28" s="33" t="s">
        <v>213</v>
      </c>
      <c r="C28" s="34">
        <v>968</v>
      </c>
      <c r="D28" s="11" t="str">
        <f t="shared" si="0"/>
        <v>N/A</v>
      </c>
      <c r="E28" s="34">
        <v>1015</v>
      </c>
      <c r="F28" s="11" t="str">
        <f t="shared" si="1"/>
        <v>N/A</v>
      </c>
      <c r="G28" s="34">
        <v>1017</v>
      </c>
      <c r="H28" s="11" t="str">
        <f t="shared" si="2"/>
        <v>N/A</v>
      </c>
      <c r="I28" s="12">
        <v>4.8550000000000004</v>
      </c>
      <c r="J28" s="12">
        <v>0.19700000000000001</v>
      </c>
      <c r="K28" s="41" t="s">
        <v>739</v>
      </c>
      <c r="L28" s="9" t="str">
        <f t="shared" si="3"/>
        <v>Yes</v>
      </c>
    </row>
    <row r="29" spans="1:12" x14ac:dyDescent="0.25">
      <c r="A29" s="48" t="s">
        <v>1006</v>
      </c>
      <c r="B29" s="33" t="s">
        <v>213</v>
      </c>
      <c r="C29" s="34">
        <v>1327</v>
      </c>
      <c r="D29" s="11" t="str">
        <f t="shared" si="0"/>
        <v>N/A</v>
      </c>
      <c r="E29" s="34">
        <v>1352</v>
      </c>
      <c r="F29" s="11" t="str">
        <f t="shared" si="1"/>
        <v>N/A</v>
      </c>
      <c r="G29" s="34">
        <v>1315</v>
      </c>
      <c r="H29" s="11" t="str">
        <f t="shared" si="2"/>
        <v>N/A</v>
      </c>
      <c r="I29" s="12">
        <v>1.8839999999999999</v>
      </c>
      <c r="J29" s="12">
        <v>-2.74</v>
      </c>
      <c r="K29" s="41" t="s">
        <v>739</v>
      </c>
      <c r="L29" s="9" t="str">
        <f t="shared" si="3"/>
        <v>Yes</v>
      </c>
    </row>
    <row r="30" spans="1:12" x14ac:dyDescent="0.25">
      <c r="A30" s="48" t="s">
        <v>106</v>
      </c>
      <c r="B30" s="33" t="s">
        <v>213</v>
      </c>
      <c r="C30" s="34">
        <v>19487</v>
      </c>
      <c r="D30" s="11" t="str">
        <f t="shared" si="0"/>
        <v>N/A</v>
      </c>
      <c r="E30" s="34">
        <v>20334</v>
      </c>
      <c r="F30" s="11" t="str">
        <f t="shared" si="1"/>
        <v>N/A</v>
      </c>
      <c r="G30" s="34">
        <v>20661</v>
      </c>
      <c r="H30" s="11" t="str">
        <f t="shared" si="2"/>
        <v>N/A</v>
      </c>
      <c r="I30" s="12">
        <v>4.3460000000000001</v>
      </c>
      <c r="J30" s="12">
        <v>1.6080000000000001</v>
      </c>
      <c r="K30" s="41" t="s">
        <v>739</v>
      </c>
      <c r="L30" s="9" t="str">
        <f t="shared" si="3"/>
        <v>Yes</v>
      </c>
    </row>
    <row r="31" spans="1:12" x14ac:dyDescent="0.25">
      <c r="A31" s="42" t="s">
        <v>1007</v>
      </c>
      <c r="B31" s="33" t="s">
        <v>213</v>
      </c>
      <c r="C31" s="34">
        <v>11757</v>
      </c>
      <c r="D31" s="11" t="str">
        <f t="shared" si="0"/>
        <v>N/A</v>
      </c>
      <c r="E31" s="34">
        <v>12879</v>
      </c>
      <c r="F31" s="11" t="str">
        <f t="shared" si="1"/>
        <v>N/A</v>
      </c>
      <c r="G31" s="34">
        <v>12452</v>
      </c>
      <c r="H31" s="11" t="str">
        <f t="shared" si="2"/>
        <v>N/A</v>
      </c>
      <c r="I31" s="12">
        <v>9.5429999999999993</v>
      </c>
      <c r="J31" s="12">
        <v>-3.32</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1010</v>
      </c>
      <c r="B34" s="33" t="s">
        <v>213</v>
      </c>
      <c r="C34" s="34">
        <v>3153</v>
      </c>
      <c r="D34" s="11" t="str">
        <f t="shared" si="0"/>
        <v>N/A</v>
      </c>
      <c r="E34" s="34">
        <v>5571</v>
      </c>
      <c r="F34" s="11" t="str">
        <f t="shared" si="1"/>
        <v>N/A</v>
      </c>
      <c r="G34" s="34">
        <v>5894</v>
      </c>
      <c r="H34" s="11" t="str">
        <f t="shared" si="2"/>
        <v>N/A</v>
      </c>
      <c r="I34" s="12">
        <v>76.69</v>
      </c>
      <c r="J34" s="12">
        <v>5.798</v>
      </c>
      <c r="K34" s="41" t="s">
        <v>739</v>
      </c>
      <c r="L34" s="9" t="str">
        <f t="shared" si="3"/>
        <v>Yes</v>
      </c>
    </row>
    <row r="35" spans="1:12" x14ac:dyDescent="0.25">
      <c r="A35" s="42" t="s">
        <v>1011</v>
      </c>
      <c r="B35" s="33" t="s">
        <v>213</v>
      </c>
      <c r="C35" s="34">
        <v>2032</v>
      </c>
      <c r="D35" s="11" t="str">
        <f t="shared" si="0"/>
        <v>N/A</v>
      </c>
      <c r="E35" s="34">
        <v>1884</v>
      </c>
      <c r="F35" s="11" t="str">
        <f t="shared" si="1"/>
        <v>N/A</v>
      </c>
      <c r="G35" s="34">
        <v>2315</v>
      </c>
      <c r="H35" s="11" t="str">
        <f t="shared" si="2"/>
        <v>N/A</v>
      </c>
      <c r="I35" s="12">
        <v>-7.28</v>
      </c>
      <c r="J35" s="12">
        <v>22.88</v>
      </c>
      <c r="K35" s="41" t="s">
        <v>739</v>
      </c>
      <c r="L35" s="9" t="str">
        <f t="shared" si="3"/>
        <v>Yes</v>
      </c>
    </row>
    <row r="36" spans="1:12" x14ac:dyDescent="0.25">
      <c r="A36" s="42" t="s">
        <v>1012</v>
      </c>
      <c r="B36" s="33" t="s">
        <v>213</v>
      </c>
      <c r="C36" s="34">
        <v>2545</v>
      </c>
      <c r="D36" s="11" t="str">
        <f t="shared" si="0"/>
        <v>N/A</v>
      </c>
      <c r="E36" s="34">
        <v>0</v>
      </c>
      <c r="F36" s="11" t="str">
        <f t="shared" si="1"/>
        <v>N/A</v>
      </c>
      <c r="G36" s="34">
        <v>0</v>
      </c>
      <c r="H36" s="11" t="str">
        <f t="shared" si="2"/>
        <v>N/A</v>
      </c>
      <c r="I36" s="12">
        <v>-100</v>
      </c>
      <c r="J36" s="12" t="s">
        <v>1746</v>
      </c>
      <c r="K36" s="41" t="s">
        <v>739</v>
      </c>
      <c r="L36" s="9" t="str">
        <f t="shared" si="3"/>
        <v>N/A</v>
      </c>
    </row>
    <row r="37" spans="1:12" x14ac:dyDescent="0.25">
      <c r="A37" s="42" t="s">
        <v>122</v>
      </c>
      <c r="B37" s="33" t="s">
        <v>213</v>
      </c>
      <c r="C37" s="34">
        <v>492</v>
      </c>
      <c r="D37" s="11" t="str">
        <f t="shared" si="0"/>
        <v>N/A</v>
      </c>
      <c r="E37" s="34">
        <v>437</v>
      </c>
      <c r="F37" s="11" t="str">
        <f t="shared" si="1"/>
        <v>N/A</v>
      </c>
      <c r="G37" s="34">
        <v>395</v>
      </c>
      <c r="H37" s="11" t="str">
        <f t="shared" si="2"/>
        <v>N/A</v>
      </c>
      <c r="I37" s="12">
        <v>-11.2</v>
      </c>
      <c r="J37" s="12">
        <v>-9.61</v>
      </c>
      <c r="K37" s="41" t="s">
        <v>739</v>
      </c>
      <c r="L37" s="9" t="str">
        <f t="shared" si="3"/>
        <v>Yes</v>
      </c>
    </row>
    <row r="38" spans="1:12" x14ac:dyDescent="0.25">
      <c r="A38" s="42" t="s">
        <v>84</v>
      </c>
      <c r="B38" s="33" t="s">
        <v>213</v>
      </c>
      <c r="C38" s="43">
        <v>226661593</v>
      </c>
      <c r="D38" s="11" t="str">
        <f t="shared" si="0"/>
        <v>N/A</v>
      </c>
      <c r="E38" s="43">
        <v>226216849</v>
      </c>
      <c r="F38" s="11" t="str">
        <f t="shared" si="1"/>
        <v>N/A</v>
      </c>
      <c r="G38" s="43">
        <v>238776480</v>
      </c>
      <c r="H38" s="11" t="str">
        <f t="shared" si="2"/>
        <v>N/A</v>
      </c>
      <c r="I38" s="12">
        <v>-0.19600000000000001</v>
      </c>
      <c r="J38" s="12">
        <v>5.5519999999999996</v>
      </c>
      <c r="K38" s="41" t="s">
        <v>739</v>
      </c>
      <c r="L38" s="9" t="str">
        <f t="shared" si="3"/>
        <v>Yes</v>
      </c>
    </row>
    <row r="39" spans="1:12" x14ac:dyDescent="0.25">
      <c r="A39" s="42" t="s">
        <v>1301</v>
      </c>
      <c r="B39" s="33" t="s">
        <v>213</v>
      </c>
      <c r="C39" s="43">
        <v>2543.5300461000002</v>
      </c>
      <c r="D39" s="11" t="str">
        <f t="shared" si="0"/>
        <v>N/A</v>
      </c>
      <c r="E39" s="43">
        <v>2522.9113812999999</v>
      </c>
      <c r="F39" s="11" t="str">
        <f t="shared" si="1"/>
        <v>N/A</v>
      </c>
      <c r="G39" s="43">
        <v>2680.2316810000002</v>
      </c>
      <c r="H39" s="11" t="str">
        <f t="shared" si="2"/>
        <v>N/A</v>
      </c>
      <c r="I39" s="12">
        <v>-0.81100000000000005</v>
      </c>
      <c r="J39" s="12">
        <v>6.2359999999999998</v>
      </c>
      <c r="K39" s="41" t="s">
        <v>739</v>
      </c>
      <c r="L39" s="9" t="str">
        <f t="shared" si="3"/>
        <v>Yes</v>
      </c>
    </row>
    <row r="40" spans="1:12" x14ac:dyDescent="0.25">
      <c r="A40" s="42" t="s">
        <v>1302</v>
      </c>
      <c r="B40" s="33" t="s">
        <v>213</v>
      </c>
      <c r="C40" s="43">
        <v>3371.9368193999999</v>
      </c>
      <c r="D40" s="11" t="str">
        <f>IF($B40="N/A","N/A",IF(C40&gt;10,"No",IF(C40&lt;-10,"No","Yes")))</f>
        <v>N/A</v>
      </c>
      <c r="E40" s="43">
        <v>3316.7194340999999</v>
      </c>
      <c r="F40" s="11" t="str">
        <f>IF($B40="N/A","N/A",IF(E40&gt;10,"No",IF(E40&lt;-10,"No","Yes")))</f>
        <v>N/A</v>
      </c>
      <c r="G40" s="43">
        <v>3487.0606791</v>
      </c>
      <c r="H40" s="11" t="str">
        <f>IF($B40="N/A","N/A",IF(G40&gt;10,"No",IF(G40&lt;-10,"No","Yes")))</f>
        <v>N/A</v>
      </c>
      <c r="I40" s="12">
        <v>-1.64</v>
      </c>
      <c r="J40" s="12">
        <v>5.1360000000000001</v>
      </c>
      <c r="K40" s="41" t="s">
        <v>739</v>
      </c>
      <c r="L40" s="9" t="str">
        <f>IF(J40="Div by 0", "N/A", IF(K40="N/A","N/A", IF(J40&gt;VALUE(MID(K40,1,2)), "No", IF(J40&lt;-1*VALUE(MID(K40,1,2)), "No", "Yes"))))</f>
        <v>Yes</v>
      </c>
    </row>
    <row r="41" spans="1:12" x14ac:dyDescent="0.25">
      <c r="A41" s="42" t="s">
        <v>107</v>
      </c>
      <c r="B41" s="33" t="s">
        <v>213</v>
      </c>
      <c r="C41" s="43">
        <v>106965</v>
      </c>
      <c r="D41" s="11" t="str">
        <f t="shared" ref="D41:D44" si="4">IF($B41="N/A","N/A",IF(C41&gt;10,"No",IF(C41&lt;-10,"No","Yes")))</f>
        <v>N/A</v>
      </c>
      <c r="E41" s="43">
        <v>52378</v>
      </c>
      <c r="F41" s="11" t="str">
        <f t="shared" ref="F41:F44" si="5">IF($B41="N/A","N/A",IF(E41&gt;10,"No",IF(E41&lt;-10,"No","Yes")))</f>
        <v>N/A</v>
      </c>
      <c r="G41" s="43">
        <v>103879</v>
      </c>
      <c r="H41" s="11" t="str">
        <f t="shared" ref="H41:H44" si="6">IF($B41="N/A","N/A",IF(G41&gt;10,"No",IF(G41&lt;-10,"No","Yes")))</f>
        <v>N/A</v>
      </c>
      <c r="I41" s="12">
        <v>-51</v>
      </c>
      <c r="J41" s="12">
        <v>98.33</v>
      </c>
      <c r="K41" s="41" t="s">
        <v>739</v>
      </c>
      <c r="L41" s="9" t="str">
        <f t="shared" ref="L41:L43" si="7">IF(J41="Div by 0", "N/A", IF(K41="N/A","N/A", IF(J41&gt;VALUE(MID(K41,1,2)), "No", IF(J41&lt;-1*VALUE(MID(K41,1,2)), "No", "Yes"))))</f>
        <v>No</v>
      </c>
    </row>
    <row r="42" spans="1:12" x14ac:dyDescent="0.25">
      <c r="A42" s="42" t="s">
        <v>158</v>
      </c>
      <c r="B42" s="41" t="s">
        <v>217</v>
      </c>
      <c r="C42" s="1">
        <v>40</v>
      </c>
      <c r="D42" s="11" t="str">
        <f>IF($B42="N/A","N/A",IF(C42&gt;0,"No",IF(C42&lt;0,"No","Yes")))</f>
        <v>No</v>
      </c>
      <c r="E42" s="1">
        <v>34</v>
      </c>
      <c r="F42" s="11" t="str">
        <f>IF($B42="N/A","N/A",IF(E42&gt;0,"No",IF(E42&lt;0,"No","Yes")))</f>
        <v>No</v>
      </c>
      <c r="G42" s="1">
        <v>56</v>
      </c>
      <c r="H42" s="11" t="str">
        <f>IF($B42="N/A","N/A",IF(G42&gt;0,"No",IF(G42&lt;0,"No","Yes")))</f>
        <v>No</v>
      </c>
      <c r="I42" s="12">
        <v>-15</v>
      </c>
      <c r="J42" s="12">
        <v>64.709999999999994</v>
      </c>
      <c r="K42" s="41" t="s">
        <v>739</v>
      </c>
      <c r="L42" s="9" t="str">
        <f t="shared" si="7"/>
        <v>No</v>
      </c>
    </row>
    <row r="43" spans="1:12" x14ac:dyDescent="0.25">
      <c r="A43" s="42" t="s">
        <v>156</v>
      </c>
      <c r="B43" s="33" t="s">
        <v>213</v>
      </c>
      <c r="C43" s="43">
        <v>70377</v>
      </c>
      <c r="D43" s="11" t="str">
        <f t="shared" si="4"/>
        <v>N/A</v>
      </c>
      <c r="E43" s="43">
        <v>30717</v>
      </c>
      <c r="F43" s="11" t="str">
        <f t="shared" si="5"/>
        <v>N/A</v>
      </c>
      <c r="G43" s="43">
        <v>79177</v>
      </c>
      <c r="H43" s="11" t="str">
        <f t="shared" si="6"/>
        <v>N/A</v>
      </c>
      <c r="I43" s="12">
        <v>-56.4</v>
      </c>
      <c r="J43" s="12">
        <v>157.80000000000001</v>
      </c>
      <c r="K43" s="41" t="s">
        <v>739</v>
      </c>
      <c r="L43" s="9" t="str">
        <f t="shared" si="7"/>
        <v>No</v>
      </c>
    </row>
    <row r="44" spans="1:12" x14ac:dyDescent="0.25">
      <c r="A44" s="42" t="s">
        <v>1303</v>
      </c>
      <c r="B44" s="33" t="s">
        <v>213</v>
      </c>
      <c r="C44" s="43">
        <v>1759.425</v>
      </c>
      <c r="D44" s="11" t="str">
        <f t="shared" si="4"/>
        <v>N/A</v>
      </c>
      <c r="E44" s="43">
        <v>903.44117646999996</v>
      </c>
      <c r="F44" s="11" t="str">
        <f t="shared" si="5"/>
        <v>N/A</v>
      </c>
      <c r="G44" s="43">
        <v>1413.875</v>
      </c>
      <c r="H44" s="11" t="str">
        <f t="shared" si="6"/>
        <v>N/A</v>
      </c>
      <c r="I44" s="12">
        <v>-48.7</v>
      </c>
      <c r="J44" s="12">
        <v>56.5</v>
      </c>
      <c r="K44" s="41" t="s">
        <v>739</v>
      </c>
      <c r="L44" s="9" t="str">
        <f>IF(J44="Div by 0", "N/A", IF(OR(J44="N/A",K44="N/A"),"N/A", IF(J44&gt;VALUE(MID(K44,1,2)), "No", IF(J44&lt;-1*VALUE(MID(K44,1,2)), "No", "Yes"))))</f>
        <v>No</v>
      </c>
    </row>
    <row r="45" spans="1:12" x14ac:dyDescent="0.25">
      <c r="A45" s="42" t="s">
        <v>1304</v>
      </c>
      <c r="B45" s="33" t="s">
        <v>213</v>
      </c>
      <c r="C45" s="43">
        <v>1945.2923496999999</v>
      </c>
      <c r="D45" s="11" t="str">
        <f t="shared" ref="D45:D71" si="8">IF($B45="N/A","N/A",IF(C45&gt;10,"No",IF(C45&lt;-10,"No","Yes")))</f>
        <v>N/A</v>
      </c>
      <c r="E45" s="43">
        <v>2491.6112675999998</v>
      </c>
      <c r="F45" s="11" t="str">
        <f t="shared" ref="F45:F71" si="9">IF($B45="N/A","N/A",IF(E45&gt;10,"No",IF(E45&lt;-10,"No","Yes")))</f>
        <v>N/A</v>
      </c>
      <c r="G45" s="43">
        <v>2486.9065421</v>
      </c>
      <c r="H45" s="11" t="str">
        <f t="shared" ref="H45:H71" si="10">IF($B45="N/A","N/A",IF(G45&gt;10,"No",IF(G45&lt;-10,"No","Yes")))</f>
        <v>N/A</v>
      </c>
      <c r="I45" s="12">
        <v>28.08</v>
      </c>
      <c r="J45" s="12">
        <v>-0.189</v>
      </c>
      <c r="K45" s="41" t="s">
        <v>739</v>
      </c>
      <c r="L45" s="9" t="str">
        <f t="shared" ref="L45:L71" si="11">IF(J45="Div by 0", "N/A", IF(K45="N/A","N/A", IF(J45&gt;VALUE(MID(K45,1,2)), "No", IF(J45&lt;-1*VALUE(MID(K45,1,2)), "No", "Yes"))))</f>
        <v>Yes</v>
      </c>
    </row>
    <row r="46" spans="1:12" x14ac:dyDescent="0.25">
      <c r="A46" s="42" t="s">
        <v>1305</v>
      </c>
      <c r="B46" s="33" t="s">
        <v>213</v>
      </c>
      <c r="C46" s="43">
        <v>709.43850267000005</v>
      </c>
      <c r="D46" s="11" t="str">
        <f t="shared" si="8"/>
        <v>N/A</v>
      </c>
      <c r="E46" s="43">
        <v>1023.2849462</v>
      </c>
      <c r="F46" s="11" t="str">
        <f t="shared" si="9"/>
        <v>N/A</v>
      </c>
      <c r="G46" s="43">
        <v>1269.9166667</v>
      </c>
      <c r="H46" s="11" t="str">
        <f t="shared" si="10"/>
        <v>N/A</v>
      </c>
      <c r="I46" s="12">
        <v>44.24</v>
      </c>
      <c r="J46" s="12">
        <v>24.1</v>
      </c>
      <c r="K46" s="41" t="s">
        <v>739</v>
      </c>
      <c r="L46" s="9" t="str">
        <f t="shared" si="11"/>
        <v>Yes</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v>3224.6666667</v>
      </c>
      <c r="D48" s="11" t="str">
        <f t="shared" si="8"/>
        <v>N/A</v>
      </c>
      <c r="E48" s="43">
        <v>508.5</v>
      </c>
      <c r="F48" s="11" t="str">
        <f t="shared" si="9"/>
        <v>N/A</v>
      </c>
      <c r="G48" s="43" t="s">
        <v>1746</v>
      </c>
      <c r="H48" s="11" t="str">
        <f t="shared" si="10"/>
        <v>N/A</v>
      </c>
      <c r="I48" s="12">
        <v>-84.2</v>
      </c>
      <c r="J48" s="12" t="s">
        <v>1746</v>
      </c>
      <c r="K48" s="41" t="s">
        <v>739</v>
      </c>
      <c r="L48" s="9" t="str">
        <f t="shared" si="11"/>
        <v>N/A</v>
      </c>
    </row>
    <row r="49" spans="1:12" x14ac:dyDescent="0.25">
      <c r="A49" s="42" t="s">
        <v>1308</v>
      </c>
      <c r="B49" s="33" t="s">
        <v>213</v>
      </c>
      <c r="C49" s="43">
        <v>3236.5795455000002</v>
      </c>
      <c r="D49" s="11" t="str">
        <f t="shared" si="8"/>
        <v>N/A</v>
      </c>
      <c r="E49" s="43">
        <v>4150.7425149999999</v>
      </c>
      <c r="F49" s="11" t="str">
        <f t="shared" si="9"/>
        <v>N/A</v>
      </c>
      <c r="G49" s="43">
        <v>3823.2091503000001</v>
      </c>
      <c r="H49" s="11" t="str">
        <f t="shared" si="10"/>
        <v>N/A</v>
      </c>
      <c r="I49" s="12">
        <v>28.24</v>
      </c>
      <c r="J49" s="12">
        <v>-7.89</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7113.0051647999999</v>
      </c>
      <c r="D51" s="11" t="str">
        <f t="shared" si="8"/>
        <v>N/A</v>
      </c>
      <c r="E51" s="43">
        <v>6407.7210879000004</v>
      </c>
      <c r="F51" s="11" t="str">
        <f t="shared" si="9"/>
        <v>N/A</v>
      </c>
      <c r="G51" s="43">
        <v>6865.571782</v>
      </c>
      <c r="H51" s="11" t="str">
        <f t="shared" si="10"/>
        <v>N/A</v>
      </c>
      <c r="I51" s="12">
        <v>-9.92</v>
      </c>
      <c r="J51" s="12">
        <v>7.1449999999999996</v>
      </c>
      <c r="K51" s="41" t="s">
        <v>739</v>
      </c>
      <c r="L51" s="9" t="str">
        <f t="shared" si="11"/>
        <v>Yes</v>
      </c>
    </row>
    <row r="52" spans="1:12" x14ac:dyDescent="0.25">
      <c r="A52" s="42" t="s">
        <v>1311</v>
      </c>
      <c r="B52" s="33" t="s">
        <v>213</v>
      </c>
      <c r="C52" s="43">
        <v>5749.2411509000003</v>
      </c>
      <c r="D52" s="11" t="str">
        <f t="shared" si="8"/>
        <v>N/A</v>
      </c>
      <c r="E52" s="43">
        <v>5282.7683848999995</v>
      </c>
      <c r="F52" s="11" t="str">
        <f t="shared" si="9"/>
        <v>N/A</v>
      </c>
      <c r="G52" s="43">
        <v>5700.8709366000003</v>
      </c>
      <c r="H52" s="11" t="str">
        <f t="shared" si="10"/>
        <v>N/A</v>
      </c>
      <c r="I52" s="12">
        <v>-8.11</v>
      </c>
      <c r="J52" s="12">
        <v>7.9139999999999997</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15488.075718</v>
      </c>
      <c r="D54" s="11" t="str">
        <f t="shared" si="8"/>
        <v>N/A</v>
      </c>
      <c r="E54" s="43">
        <v>15428.603524</v>
      </c>
      <c r="F54" s="11" t="str">
        <f t="shared" si="9"/>
        <v>N/A</v>
      </c>
      <c r="G54" s="43">
        <v>15675.345416</v>
      </c>
      <c r="H54" s="11" t="str">
        <f t="shared" si="10"/>
        <v>N/A</v>
      </c>
      <c r="I54" s="12">
        <v>-0.38400000000000001</v>
      </c>
      <c r="J54" s="12">
        <v>1.599</v>
      </c>
      <c r="K54" s="41" t="s">
        <v>739</v>
      </c>
      <c r="L54" s="9" t="str">
        <f t="shared" si="11"/>
        <v>Yes</v>
      </c>
    </row>
    <row r="55" spans="1:12" x14ac:dyDescent="0.25">
      <c r="A55" s="42" t="s">
        <v>1690</v>
      </c>
      <c r="B55" s="33" t="s">
        <v>213</v>
      </c>
      <c r="C55" s="43">
        <v>23882.284431</v>
      </c>
      <c r="D55" s="11" t="str">
        <f t="shared" si="8"/>
        <v>N/A</v>
      </c>
      <c r="E55" s="43">
        <v>18548.756982999999</v>
      </c>
      <c r="F55" s="11" t="str">
        <f t="shared" si="9"/>
        <v>N/A</v>
      </c>
      <c r="G55" s="43">
        <v>20284.455881999998</v>
      </c>
      <c r="H55" s="11" t="str">
        <f t="shared" si="10"/>
        <v>N/A</v>
      </c>
      <c r="I55" s="12">
        <v>-22.3</v>
      </c>
      <c r="J55" s="12">
        <v>9.3569999999999993</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1654.2052461000001</v>
      </c>
      <c r="D57" s="11" t="str">
        <f t="shared" si="8"/>
        <v>N/A</v>
      </c>
      <c r="E57" s="43">
        <v>1713.7305893</v>
      </c>
      <c r="F57" s="11" t="str">
        <f t="shared" si="9"/>
        <v>N/A</v>
      </c>
      <c r="G57" s="43">
        <v>1792.414233</v>
      </c>
      <c r="H57" s="11" t="str">
        <f t="shared" si="10"/>
        <v>N/A</v>
      </c>
      <c r="I57" s="12">
        <v>3.5979999999999999</v>
      </c>
      <c r="J57" s="12">
        <v>4.5910000000000002</v>
      </c>
      <c r="K57" s="41" t="s">
        <v>739</v>
      </c>
      <c r="L57" s="9" t="str">
        <f t="shared" si="11"/>
        <v>Yes</v>
      </c>
    </row>
    <row r="58" spans="1:12" x14ac:dyDescent="0.25">
      <c r="A58" s="42" t="s">
        <v>1315</v>
      </c>
      <c r="B58" s="33" t="s">
        <v>213</v>
      </c>
      <c r="C58" s="43">
        <v>1575.6064567999999</v>
      </c>
      <c r="D58" s="11" t="str">
        <f t="shared" si="8"/>
        <v>N/A</v>
      </c>
      <c r="E58" s="43">
        <v>1704.5130552999999</v>
      </c>
      <c r="F58" s="11" t="str">
        <f t="shared" si="9"/>
        <v>N/A</v>
      </c>
      <c r="G58" s="43">
        <v>1708.9837454999999</v>
      </c>
      <c r="H58" s="11" t="str">
        <f t="shared" si="10"/>
        <v>N/A</v>
      </c>
      <c r="I58" s="12">
        <v>8.1809999999999992</v>
      </c>
      <c r="J58" s="12">
        <v>0.26229999999999998</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t="s">
        <v>1746</v>
      </c>
      <c r="D60" s="11" t="str">
        <f t="shared" si="8"/>
        <v>N/A</v>
      </c>
      <c r="E60" s="43" t="s">
        <v>1746</v>
      </c>
      <c r="F60" s="11" t="str">
        <f t="shared" si="9"/>
        <v>N/A</v>
      </c>
      <c r="G60" s="43" t="s">
        <v>1746</v>
      </c>
      <c r="H60" s="11" t="str">
        <f t="shared" si="10"/>
        <v>N/A</v>
      </c>
      <c r="I60" s="12" t="s">
        <v>1746</v>
      </c>
      <c r="J60" s="12" t="s">
        <v>1746</v>
      </c>
      <c r="K60" s="41" t="s">
        <v>739</v>
      </c>
      <c r="L60" s="9" t="str">
        <f t="shared" si="11"/>
        <v>N/A</v>
      </c>
    </row>
    <row r="61" spans="1:12" x14ac:dyDescent="0.25">
      <c r="A61" s="3" t="s">
        <v>1694</v>
      </c>
      <c r="B61" s="33" t="s">
        <v>213</v>
      </c>
      <c r="C61" s="43">
        <v>1743.1578317000001</v>
      </c>
      <c r="D61" s="11" t="str">
        <f t="shared" si="8"/>
        <v>N/A</v>
      </c>
      <c r="E61" s="43">
        <v>1782.4808545000001</v>
      </c>
      <c r="F61" s="11" t="str">
        <f t="shared" si="9"/>
        <v>N/A</v>
      </c>
      <c r="G61" s="43">
        <v>1932.1387775999999</v>
      </c>
      <c r="H61" s="11" t="str">
        <f t="shared" si="10"/>
        <v>N/A</v>
      </c>
      <c r="I61" s="12">
        <v>2.2559999999999998</v>
      </c>
      <c r="J61" s="12">
        <v>8.3960000000000008</v>
      </c>
      <c r="K61" s="41" t="s">
        <v>739</v>
      </c>
      <c r="L61" s="9" t="str">
        <f t="shared" si="11"/>
        <v>Yes</v>
      </c>
    </row>
    <row r="62" spans="1:12" x14ac:dyDescent="0.25">
      <c r="A62" s="3" t="s">
        <v>1695</v>
      </c>
      <c r="B62" s="33" t="s">
        <v>213</v>
      </c>
      <c r="C62" s="43">
        <v>1278.0099777999999</v>
      </c>
      <c r="D62" s="11" t="str">
        <f t="shared" si="8"/>
        <v>N/A</v>
      </c>
      <c r="E62" s="43">
        <v>1247.7584251999999</v>
      </c>
      <c r="F62" s="11" t="str">
        <f t="shared" si="9"/>
        <v>N/A</v>
      </c>
      <c r="G62" s="43">
        <v>1231.5714286</v>
      </c>
      <c r="H62" s="11" t="str">
        <f t="shared" si="10"/>
        <v>N/A</v>
      </c>
      <c r="I62" s="12">
        <v>-2.37</v>
      </c>
      <c r="J62" s="12">
        <v>-1.3</v>
      </c>
      <c r="K62" s="41" t="s">
        <v>739</v>
      </c>
      <c r="L62" s="9" t="str">
        <f t="shared" si="11"/>
        <v>Yes</v>
      </c>
    </row>
    <row r="63" spans="1:12" x14ac:dyDescent="0.25">
      <c r="A63" s="3" t="s">
        <v>1696</v>
      </c>
      <c r="B63" s="33" t="s">
        <v>213</v>
      </c>
      <c r="C63" s="43">
        <v>1229.5020661000001</v>
      </c>
      <c r="D63" s="11" t="str">
        <f t="shared" si="8"/>
        <v>N/A</v>
      </c>
      <c r="E63" s="43">
        <v>1317.9596059</v>
      </c>
      <c r="F63" s="11" t="str">
        <f t="shared" si="9"/>
        <v>N/A</v>
      </c>
      <c r="G63" s="43">
        <v>934.54080628999998</v>
      </c>
      <c r="H63" s="11" t="str">
        <f t="shared" si="10"/>
        <v>N/A</v>
      </c>
      <c r="I63" s="12">
        <v>7.1950000000000003</v>
      </c>
      <c r="J63" s="12">
        <v>-29.1</v>
      </c>
      <c r="K63" s="41" t="s">
        <v>739</v>
      </c>
      <c r="L63" s="9" t="str">
        <f t="shared" si="11"/>
        <v>Yes</v>
      </c>
    </row>
    <row r="64" spans="1:12" x14ac:dyDescent="0.25">
      <c r="A64" s="3" t="s">
        <v>1697</v>
      </c>
      <c r="B64" s="33" t="s">
        <v>213</v>
      </c>
      <c r="C64" s="43">
        <v>1411.5139412000001</v>
      </c>
      <c r="D64" s="11" t="str">
        <f t="shared" si="8"/>
        <v>N/A</v>
      </c>
      <c r="E64" s="43">
        <v>1449.0643491000001</v>
      </c>
      <c r="F64" s="11" t="str">
        <f t="shared" si="9"/>
        <v>N/A</v>
      </c>
      <c r="G64" s="43">
        <v>1607.373384</v>
      </c>
      <c r="H64" s="11" t="str">
        <f t="shared" si="10"/>
        <v>N/A</v>
      </c>
      <c r="I64" s="12">
        <v>2.66</v>
      </c>
      <c r="J64" s="12">
        <v>10.92</v>
      </c>
      <c r="K64" s="41" t="s">
        <v>739</v>
      </c>
      <c r="L64" s="9" t="str">
        <f t="shared" si="11"/>
        <v>Yes</v>
      </c>
    </row>
    <row r="65" spans="1:12" x14ac:dyDescent="0.25">
      <c r="A65" s="3" t="s">
        <v>1698</v>
      </c>
      <c r="B65" s="33" t="s">
        <v>213</v>
      </c>
      <c r="C65" s="43">
        <v>2461.3579309000002</v>
      </c>
      <c r="D65" s="11" t="str">
        <f t="shared" si="8"/>
        <v>N/A</v>
      </c>
      <c r="E65" s="43">
        <v>2373.9939509999999</v>
      </c>
      <c r="F65" s="11" t="str">
        <f t="shared" si="9"/>
        <v>N/A</v>
      </c>
      <c r="G65" s="43">
        <v>2532.9016989000002</v>
      </c>
      <c r="H65" s="11" t="str">
        <f t="shared" si="10"/>
        <v>N/A</v>
      </c>
      <c r="I65" s="12">
        <v>-3.55</v>
      </c>
      <c r="J65" s="12">
        <v>6.694</v>
      </c>
      <c r="K65" s="41" t="s">
        <v>739</v>
      </c>
      <c r="L65" s="9" t="str">
        <f t="shared" si="11"/>
        <v>Yes</v>
      </c>
    </row>
    <row r="66" spans="1:12" x14ac:dyDescent="0.25">
      <c r="A66" s="3" t="s">
        <v>1699</v>
      </c>
      <c r="B66" s="33" t="s">
        <v>213</v>
      </c>
      <c r="C66" s="43">
        <v>2260.6332398</v>
      </c>
      <c r="D66" s="11" t="str">
        <f t="shared" si="8"/>
        <v>N/A</v>
      </c>
      <c r="E66" s="43">
        <v>2171.0892926000001</v>
      </c>
      <c r="F66" s="11" t="str">
        <f t="shared" si="9"/>
        <v>N/A</v>
      </c>
      <c r="G66" s="43">
        <v>2370.1746707000002</v>
      </c>
      <c r="H66" s="11" t="str">
        <f t="shared" si="10"/>
        <v>N/A</v>
      </c>
      <c r="I66" s="12">
        <v>-3.96</v>
      </c>
      <c r="J66" s="12">
        <v>9.17</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t="s">
        <v>1746</v>
      </c>
      <c r="D68" s="11" t="str">
        <f t="shared" si="8"/>
        <v>N/A</v>
      </c>
      <c r="E68" s="43" t="s">
        <v>1746</v>
      </c>
      <c r="F68" s="11" t="str">
        <f t="shared" si="9"/>
        <v>N/A</v>
      </c>
      <c r="G68" s="43" t="s">
        <v>1746</v>
      </c>
      <c r="H68" s="11" t="str">
        <f t="shared" si="10"/>
        <v>N/A</v>
      </c>
      <c r="I68" s="12" t="s">
        <v>1746</v>
      </c>
      <c r="J68" s="12" t="s">
        <v>1746</v>
      </c>
      <c r="K68" s="41" t="s">
        <v>739</v>
      </c>
      <c r="L68" s="9" t="str">
        <f t="shared" si="11"/>
        <v>N/A</v>
      </c>
    </row>
    <row r="69" spans="1:12" x14ac:dyDescent="0.25">
      <c r="A69" s="2" t="s">
        <v>1702</v>
      </c>
      <c r="B69" s="33" t="s">
        <v>213</v>
      </c>
      <c r="C69" s="43">
        <v>2312.3999365999998</v>
      </c>
      <c r="D69" s="11" t="str">
        <f t="shared" si="8"/>
        <v>N/A</v>
      </c>
      <c r="E69" s="43">
        <v>2891.8668103</v>
      </c>
      <c r="F69" s="11" t="str">
        <f t="shared" si="9"/>
        <v>N/A</v>
      </c>
      <c r="G69" s="43">
        <v>3003.7192060000002</v>
      </c>
      <c r="H69" s="11" t="str">
        <f t="shared" si="10"/>
        <v>N/A</v>
      </c>
      <c r="I69" s="12">
        <v>25.06</v>
      </c>
      <c r="J69" s="12">
        <v>3.8679999999999999</v>
      </c>
      <c r="K69" s="41" t="s">
        <v>739</v>
      </c>
      <c r="L69" s="9" t="str">
        <f t="shared" si="11"/>
        <v>Yes</v>
      </c>
    </row>
    <row r="70" spans="1:12" x14ac:dyDescent="0.25">
      <c r="A70" s="42" t="s">
        <v>1703</v>
      </c>
      <c r="B70" s="33" t="s">
        <v>213</v>
      </c>
      <c r="C70" s="43">
        <v>2128.9128937</v>
      </c>
      <c r="D70" s="11" t="str">
        <f t="shared" si="8"/>
        <v>N/A</v>
      </c>
      <c r="E70" s="43">
        <v>2229.6942675</v>
      </c>
      <c r="F70" s="11" t="str">
        <f t="shared" si="9"/>
        <v>N/A</v>
      </c>
      <c r="G70" s="43">
        <v>2209.4799136000001</v>
      </c>
      <c r="H70" s="11" t="str">
        <f t="shared" si="10"/>
        <v>N/A</v>
      </c>
      <c r="I70" s="12">
        <v>4.734</v>
      </c>
      <c r="J70" s="12">
        <v>-0.90700000000000003</v>
      </c>
      <c r="K70" s="41" t="s">
        <v>739</v>
      </c>
      <c r="L70" s="9" t="str">
        <f t="shared" si="11"/>
        <v>Yes</v>
      </c>
    </row>
    <row r="71" spans="1:12" x14ac:dyDescent="0.25">
      <c r="A71" s="42" t="s">
        <v>1704</v>
      </c>
      <c r="B71" s="33" t="s">
        <v>213</v>
      </c>
      <c r="C71" s="43">
        <v>3838.6125737000002</v>
      </c>
      <c r="D71" s="11" t="str">
        <f t="shared" si="8"/>
        <v>N/A</v>
      </c>
      <c r="E71" s="43" t="s">
        <v>1746</v>
      </c>
      <c r="F71" s="11" t="str">
        <f t="shared" si="9"/>
        <v>N/A</v>
      </c>
      <c r="G71" s="43" t="s">
        <v>1746</v>
      </c>
      <c r="H71" s="11" t="str">
        <f t="shared" si="10"/>
        <v>N/A</v>
      </c>
      <c r="I71" s="12" t="s">
        <v>1746</v>
      </c>
      <c r="J71" s="12" t="s">
        <v>1746</v>
      </c>
      <c r="K71" s="41" t="s">
        <v>739</v>
      </c>
      <c r="L71" s="9" t="str">
        <f t="shared" si="11"/>
        <v>N/A</v>
      </c>
    </row>
    <row r="72" spans="1:12" x14ac:dyDescent="0.25">
      <c r="A72" s="42" t="s">
        <v>1622</v>
      </c>
      <c r="B72" s="33" t="s">
        <v>213</v>
      </c>
      <c r="C72" s="43">
        <v>63556111</v>
      </c>
      <c r="D72" s="11" t="str">
        <f t="shared" ref="D72:D135" si="12">IF($B72="N/A","N/A",IF(C72&gt;10,"No",IF(C72&lt;-10,"No","Yes")))</f>
        <v>N/A</v>
      </c>
      <c r="E72" s="43">
        <v>59250393</v>
      </c>
      <c r="F72" s="11" t="str">
        <f t="shared" ref="F72:F135" si="13">IF($B72="N/A","N/A",IF(E72&gt;10,"No",IF(E72&lt;-10,"No","Yes")))</f>
        <v>N/A</v>
      </c>
      <c r="G72" s="43">
        <v>61895405</v>
      </c>
      <c r="H72" s="11" t="str">
        <f t="shared" ref="H72:H135" si="14">IF($B72="N/A","N/A",IF(G72&gt;10,"No",IF(G72&lt;-10,"No","Yes")))</f>
        <v>N/A</v>
      </c>
      <c r="I72" s="12">
        <v>-6.77</v>
      </c>
      <c r="J72" s="12">
        <v>4.4640000000000004</v>
      </c>
      <c r="K72" s="41" t="s">
        <v>739</v>
      </c>
      <c r="L72" s="9" t="str">
        <f t="shared" ref="L72:L132" si="15">IF(J72="Div by 0", "N/A", IF(K72="N/A","N/A", IF(J72&gt;VALUE(MID(K72,1,2)), "No", IF(J72&lt;-1*VALUE(MID(K72,1,2)), "No", "Yes"))))</f>
        <v>Yes</v>
      </c>
    </row>
    <row r="73" spans="1:12" x14ac:dyDescent="0.25">
      <c r="A73" s="42" t="s">
        <v>1623</v>
      </c>
      <c r="B73" s="33" t="s">
        <v>213</v>
      </c>
      <c r="C73" s="34">
        <v>8687</v>
      </c>
      <c r="D73" s="11" t="str">
        <f t="shared" si="12"/>
        <v>N/A</v>
      </c>
      <c r="E73" s="34">
        <v>8614</v>
      </c>
      <c r="F73" s="11" t="str">
        <f t="shared" si="13"/>
        <v>N/A</v>
      </c>
      <c r="G73" s="34">
        <v>8262</v>
      </c>
      <c r="H73" s="11" t="str">
        <f t="shared" si="14"/>
        <v>N/A</v>
      </c>
      <c r="I73" s="12">
        <v>-0.84</v>
      </c>
      <c r="J73" s="12">
        <v>-4.09</v>
      </c>
      <c r="K73" s="41" t="s">
        <v>739</v>
      </c>
      <c r="L73" s="9" t="str">
        <f t="shared" si="15"/>
        <v>Yes</v>
      </c>
    </row>
    <row r="74" spans="1:12" x14ac:dyDescent="0.25">
      <c r="A74" s="42" t="s">
        <v>1316</v>
      </c>
      <c r="B74" s="33" t="s">
        <v>213</v>
      </c>
      <c r="C74" s="43">
        <v>7316.2324163000003</v>
      </c>
      <c r="D74" s="11" t="str">
        <f t="shared" si="12"/>
        <v>N/A</v>
      </c>
      <c r="E74" s="43">
        <v>6878.3832134000004</v>
      </c>
      <c r="F74" s="11" t="str">
        <f t="shared" si="13"/>
        <v>N/A</v>
      </c>
      <c r="G74" s="43">
        <v>7491.5764947999996</v>
      </c>
      <c r="H74" s="11" t="str">
        <f t="shared" si="14"/>
        <v>N/A</v>
      </c>
      <c r="I74" s="12">
        <v>-5.98</v>
      </c>
      <c r="J74" s="12">
        <v>8.9149999999999991</v>
      </c>
      <c r="K74" s="41" t="s">
        <v>739</v>
      </c>
      <c r="L74" s="9" t="str">
        <f t="shared" si="15"/>
        <v>Yes</v>
      </c>
    </row>
    <row r="75" spans="1:12" x14ac:dyDescent="0.25">
      <c r="A75" s="42" t="s">
        <v>1317</v>
      </c>
      <c r="B75" s="33" t="s">
        <v>213</v>
      </c>
      <c r="C75" s="34">
        <v>4.9201105099999998</v>
      </c>
      <c r="D75" s="11" t="str">
        <f t="shared" si="12"/>
        <v>N/A</v>
      </c>
      <c r="E75" s="34">
        <v>4.8649872300999997</v>
      </c>
      <c r="F75" s="11" t="str">
        <f t="shared" si="13"/>
        <v>N/A</v>
      </c>
      <c r="G75" s="34">
        <v>4.9783345436999999</v>
      </c>
      <c r="H75" s="11" t="str">
        <f t="shared" si="14"/>
        <v>N/A</v>
      </c>
      <c r="I75" s="12">
        <v>-1.1200000000000001</v>
      </c>
      <c r="J75" s="12">
        <v>2.33</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1387228</v>
      </c>
      <c r="D79" s="11" t="str">
        <f t="shared" si="12"/>
        <v>N/A</v>
      </c>
      <c r="E79" s="43">
        <v>1880331</v>
      </c>
      <c r="F79" s="11" t="str">
        <f t="shared" si="13"/>
        <v>N/A</v>
      </c>
      <c r="G79" s="43">
        <v>1686144</v>
      </c>
      <c r="H79" s="11" t="str">
        <f t="shared" si="14"/>
        <v>N/A</v>
      </c>
      <c r="I79" s="12">
        <v>35.549999999999997</v>
      </c>
      <c r="J79" s="12">
        <v>-10.3</v>
      </c>
      <c r="K79" s="41" t="s">
        <v>739</v>
      </c>
      <c r="L79" s="9" t="str">
        <f t="shared" si="15"/>
        <v>Yes</v>
      </c>
    </row>
    <row r="80" spans="1:12" x14ac:dyDescent="0.25">
      <c r="A80" s="42" t="s">
        <v>551</v>
      </c>
      <c r="B80" s="33" t="s">
        <v>213</v>
      </c>
      <c r="C80" s="34">
        <v>14</v>
      </c>
      <c r="D80" s="11" t="str">
        <f t="shared" si="12"/>
        <v>N/A</v>
      </c>
      <c r="E80" s="34">
        <v>20</v>
      </c>
      <c r="F80" s="11" t="str">
        <f t="shared" si="13"/>
        <v>N/A</v>
      </c>
      <c r="G80" s="34">
        <v>21</v>
      </c>
      <c r="H80" s="11" t="str">
        <f t="shared" si="14"/>
        <v>N/A</v>
      </c>
      <c r="I80" s="12">
        <v>42.86</v>
      </c>
      <c r="J80" s="12">
        <v>5</v>
      </c>
      <c r="K80" s="41" t="s">
        <v>739</v>
      </c>
      <c r="L80" s="9" t="str">
        <f t="shared" si="15"/>
        <v>Yes</v>
      </c>
    </row>
    <row r="81" spans="1:12" ht="25" x14ac:dyDescent="0.25">
      <c r="A81" s="42" t="s">
        <v>1319</v>
      </c>
      <c r="B81" s="33" t="s">
        <v>213</v>
      </c>
      <c r="C81" s="43">
        <v>99087.714286000002</v>
      </c>
      <c r="D81" s="11" t="str">
        <f t="shared" si="12"/>
        <v>N/A</v>
      </c>
      <c r="E81" s="43">
        <v>94016.55</v>
      </c>
      <c r="F81" s="11" t="str">
        <f t="shared" si="13"/>
        <v>N/A</v>
      </c>
      <c r="G81" s="43">
        <v>80292.571429000003</v>
      </c>
      <c r="H81" s="11" t="str">
        <f t="shared" si="14"/>
        <v>N/A</v>
      </c>
      <c r="I81" s="12">
        <v>-5.12</v>
      </c>
      <c r="J81" s="12">
        <v>-14.6</v>
      </c>
      <c r="K81" s="41" t="s">
        <v>739</v>
      </c>
      <c r="L81" s="9" t="str">
        <f t="shared" si="15"/>
        <v>Yes</v>
      </c>
    </row>
    <row r="82" spans="1:12" x14ac:dyDescent="0.25">
      <c r="A82" s="42" t="s">
        <v>552</v>
      </c>
      <c r="B82" s="33" t="s">
        <v>213</v>
      </c>
      <c r="C82" s="43">
        <v>6535104</v>
      </c>
      <c r="D82" s="11" t="str">
        <f t="shared" si="12"/>
        <v>N/A</v>
      </c>
      <c r="E82" s="43">
        <v>6264463</v>
      </c>
      <c r="F82" s="11" t="str">
        <f t="shared" si="13"/>
        <v>N/A</v>
      </c>
      <c r="G82" s="43">
        <v>6784265</v>
      </c>
      <c r="H82" s="11" t="str">
        <f t="shared" si="14"/>
        <v>N/A</v>
      </c>
      <c r="I82" s="12">
        <v>-4.1399999999999997</v>
      </c>
      <c r="J82" s="12">
        <v>8.298</v>
      </c>
      <c r="K82" s="41" t="s">
        <v>739</v>
      </c>
      <c r="L82" s="9" t="str">
        <f t="shared" si="15"/>
        <v>Yes</v>
      </c>
    </row>
    <row r="83" spans="1:12" x14ac:dyDescent="0.25">
      <c r="A83" s="42" t="s">
        <v>553</v>
      </c>
      <c r="B83" s="33" t="s">
        <v>213</v>
      </c>
      <c r="C83" s="34">
        <v>76</v>
      </c>
      <c r="D83" s="11" t="str">
        <f t="shared" si="12"/>
        <v>N/A</v>
      </c>
      <c r="E83" s="34">
        <v>78</v>
      </c>
      <c r="F83" s="11" t="str">
        <f t="shared" si="13"/>
        <v>N/A</v>
      </c>
      <c r="G83" s="34">
        <v>80</v>
      </c>
      <c r="H83" s="11" t="str">
        <f t="shared" si="14"/>
        <v>N/A</v>
      </c>
      <c r="I83" s="12">
        <v>2.6320000000000001</v>
      </c>
      <c r="J83" s="12">
        <v>2.5640000000000001</v>
      </c>
      <c r="K83" s="41" t="s">
        <v>739</v>
      </c>
      <c r="L83" s="9" t="str">
        <f t="shared" si="15"/>
        <v>Yes</v>
      </c>
    </row>
    <row r="84" spans="1:12" x14ac:dyDescent="0.25">
      <c r="A84" s="42" t="s">
        <v>1320</v>
      </c>
      <c r="B84" s="33" t="s">
        <v>213</v>
      </c>
      <c r="C84" s="43">
        <v>85988.210525999995</v>
      </c>
      <c r="D84" s="11" t="str">
        <f t="shared" si="12"/>
        <v>N/A</v>
      </c>
      <c r="E84" s="43">
        <v>80313.628205000001</v>
      </c>
      <c r="F84" s="11" t="str">
        <f t="shared" si="13"/>
        <v>N/A</v>
      </c>
      <c r="G84" s="43">
        <v>84803.3125</v>
      </c>
      <c r="H84" s="11" t="str">
        <f t="shared" si="14"/>
        <v>N/A</v>
      </c>
      <c r="I84" s="12">
        <v>-6.6</v>
      </c>
      <c r="J84" s="12">
        <v>5.59</v>
      </c>
      <c r="K84" s="41" t="s">
        <v>739</v>
      </c>
      <c r="L84" s="9" t="str">
        <f t="shared" si="15"/>
        <v>Yes</v>
      </c>
    </row>
    <row r="85" spans="1:12" x14ac:dyDescent="0.25">
      <c r="A85" s="42" t="s">
        <v>554</v>
      </c>
      <c r="B85" s="33" t="s">
        <v>213</v>
      </c>
      <c r="C85" s="43">
        <v>306644</v>
      </c>
      <c r="D85" s="11" t="str">
        <f t="shared" si="12"/>
        <v>N/A</v>
      </c>
      <c r="E85" s="43">
        <v>399098</v>
      </c>
      <c r="F85" s="11" t="str">
        <f t="shared" si="13"/>
        <v>N/A</v>
      </c>
      <c r="G85" s="43">
        <v>494297</v>
      </c>
      <c r="H85" s="11" t="str">
        <f t="shared" si="14"/>
        <v>N/A</v>
      </c>
      <c r="I85" s="12">
        <v>30.15</v>
      </c>
      <c r="J85" s="12">
        <v>23.85</v>
      </c>
      <c r="K85" s="41" t="s">
        <v>739</v>
      </c>
      <c r="L85" s="9" t="str">
        <f t="shared" si="15"/>
        <v>Yes</v>
      </c>
    </row>
    <row r="86" spans="1:12" x14ac:dyDescent="0.25">
      <c r="A86" s="42" t="s">
        <v>555</v>
      </c>
      <c r="B86" s="33" t="s">
        <v>213</v>
      </c>
      <c r="C86" s="34">
        <v>49</v>
      </c>
      <c r="D86" s="11" t="str">
        <f t="shared" si="12"/>
        <v>N/A</v>
      </c>
      <c r="E86" s="34">
        <v>62</v>
      </c>
      <c r="F86" s="11" t="str">
        <f t="shared" si="13"/>
        <v>N/A</v>
      </c>
      <c r="G86" s="34">
        <v>70</v>
      </c>
      <c r="H86" s="11" t="str">
        <f t="shared" si="14"/>
        <v>N/A</v>
      </c>
      <c r="I86" s="12">
        <v>26.53</v>
      </c>
      <c r="J86" s="12">
        <v>12.9</v>
      </c>
      <c r="K86" s="41" t="s">
        <v>739</v>
      </c>
      <c r="L86" s="9" t="str">
        <f t="shared" si="15"/>
        <v>Yes</v>
      </c>
    </row>
    <row r="87" spans="1:12" x14ac:dyDescent="0.25">
      <c r="A87" s="42" t="s">
        <v>1321</v>
      </c>
      <c r="B87" s="33" t="s">
        <v>213</v>
      </c>
      <c r="C87" s="43">
        <v>6258.0408163000002</v>
      </c>
      <c r="D87" s="11" t="str">
        <f t="shared" si="12"/>
        <v>N/A</v>
      </c>
      <c r="E87" s="43">
        <v>6437.0645161000002</v>
      </c>
      <c r="F87" s="11" t="str">
        <f t="shared" si="13"/>
        <v>N/A</v>
      </c>
      <c r="G87" s="43">
        <v>7061.3857142999996</v>
      </c>
      <c r="H87" s="11" t="str">
        <f t="shared" si="14"/>
        <v>N/A</v>
      </c>
      <c r="I87" s="12">
        <v>2.8610000000000002</v>
      </c>
      <c r="J87" s="12">
        <v>9.6989999999999998</v>
      </c>
      <c r="K87" s="41" t="s">
        <v>739</v>
      </c>
      <c r="L87" s="9" t="str">
        <f t="shared" si="15"/>
        <v>Yes</v>
      </c>
    </row>
    <row r="88" spans="1:12" ht="25" x14ac:dyDescent="0.25">
      <c r="A88" s="42" t="s">
        <v>556</v>
      </c>
      <c r="B88" s="33" t="s">
        <v>213</v>
      </c>
      <c r="C88" s="43">
        <v>19259183</v>
      </c>
      <c r="D88" s="11" t="str">
        <f t="shared" si="12"/>
        <v>N/A</v>
      </c>
      <c r="E88" s="43">
        <v>18961868</v>
      </c>
      <c r="F88" s="11" t="str">
        <f t="shared" si="13"/>
        <v>N/A</v>
      </c>
      <c r="G88" s="43">
        <v>18795926</v>
      </c>
      <c r="H88" s="11" t="str">
        <f t="shared" si="14"/>
        <v>N/A</v>
      </c>
      <c r="I88" s="12">
        <v>-1.54</v>
      </c>
      <c r="J88" s="12">
        <v>-0.875</v>
      </c>
      <c r="K88" s="41" t="s">
        <v>739</v>
      </c>
      <c r="L88" s="9" t="str">
        <f t="shared" si="15"/>
        <v>Yes</v>
      </c>
    </row>
    <row r="89" spans="1:12" x14ac:dyDescent="0.25">
      <c r="A89" s="42" t="s">
        <v>557</v>
      </c>
      <c r="B89" s="33" t="s">
        <v>213</v>
      </c>
      <c r="C89" s="34">
        <v>31853</v>
      </c>
      <c r="D89" s="11" t="str">
        <f t="shared" si="12"/>
        <v>N/A</v>
      </c>
      <c r="E89" s="34">
        <v>32228</v>
      </c>
      <c r="F89" s="11" t="str">
        <f t="shared" si="13"/>
        <v>N/A</v>
      </c>
      <c r="G89" s="34">
        <v>32248</v>
      </c>
      <c r="H89" s="11" t="str">
        <f t="shared" si="14"/>
        <v>N/A</v>
      </c>
      <c r="I89" s="12">
        <v>1.177</v>
      </c>
      <c r="J89" s="12">
        <v>6.2100000000000002E-2</v>
      </c>
      <c r="K89" s="41" t="s">
        <v>739</v>
      </c>
      <c r="L89" s="9" t="str">
        <f t="shared" si="15"/>
        <v>Yes</v>
      </c>
    </row>
    <row r="90" spans="1:12" x14ac:dyDescent="0.25">
      <c r="A90" s="42" t="s">
        <v>1322</v>
      </c>
      <c r="B90" s="33" t="s">
        <v>213</v>
      </c>
      <c r="C90" s="43">
        <v>604.62697390999995</v>
      </c>
      <c r="D90" s="11" t="str">
        <f t="shared" si="12"/>
        <v>N/A</v>
      </c>
      <c r="E90" s="43">
        <v>588.36626536000006</v>
      </c>
      <c r="F90" s="11" t="str">
        <f t="shared" si="13"/>
        <v>N/A</v>
      </c>
      <c r="G90" s="43">
        <v>582.85555693000003</v>
      </c>
      <c r="H90" s="11" t="str">
        <f t="shared" si="14"/>
        <v>N/A</v>
      </c>
      <c r="I90" s="12">
        <v>-2.69</v>
      </c>
      <c r="J90" s="12">
        <v>-0.93700000000000006</v>
      </c>
      <c r="K90" s="41" t="s">
        <v>739</v>
      </c>
      <c r="L90" s="9" t="str">
        <f t="shared" si="15"/>
        <v>Yes</v>
      </c>
    </row>
    <row r="91" spans="1:12" x14ac:dyDescent="0.25">
      <c r="A91" s="42" t="s">
        <v>558</v>
      </c>
      <c r="B91" s="33" t="s">
        <v>213</v>
      </c>
      <c r="C91" s="43">
        <v>10006767</v>
      </c>
      <c r="D91" s="11" t="str">
        <f t="shared" si="12"/>
        <v>N/A</v>
      </c>
      <c r="E91" s="43">
        <v>11792795</v>
      </c>
      <c r="F91" s="11" t="str">
        <f t="shared" si="13"/>
        <v>N/A</v>
      </c>
      <c r="G91" s="43">
        <v>12277740</v>
      </c>
      <c r="H91" s="11" t="str">
        <f t="shared" si="14"/>
        <v>N/A</v>
      </c>
      <c r="I91" s="12">
        <v>17.850000000000001</v>
      </c>
      <c r="J91" s="12">
        <v>4.1120000000000001</v>
      </c>
      <c r="K91" s="41" t="s">
        <v>739</v>
      </c>
      <c r="L91" s="9" t="str">
        <f t="shared" si="15"/>
        <v>Yes</v>
      </c>
    </row>
    <row r="92" spans="1:12" x14ac:dyDescent="0.25">
      <c r="A92" s="42" t="s">
        <v>559</v>
      </c>
      <c r="B92" s="33" t="s">
        <v>213</v>
      </c>
      <c r="C92" s="34">
        <v>20512</v>
      </c>
      <c r="D92" s="11" t="str">
        <f t="shared" si="12"/>
        <v>N/A</v>
      </c>
      <c r="E92" s="34">
        <v>22550</v>
      </c>
      <c r="F92" s="11" t="str">
        <f t="shared" si="13"/>
        <v>N/A</v>
      </c>
      <c r="G92" s="34">
        <v>24121</v>
      </c>
      <c r="H92" s="11" t="str">
        <f t="shared" si="14"/>
        <v>N/A</v>
      </c>
      <c r="I92" s="12">
        <v>9.9359999999999999</v>
      </c>
      <c r="J92" s="12">
        <v>6.9669999999999996</v>
      </c>
      <c r="K92" s="41" t="s">
        <v>739</v>
      </c>
      <c r="L92" s="9" t="str">
        <f t="shared" si="15"/>
        <v>Yes</v>
      </c>
    </row>
    <row r="93" spans="1:12" x14ac:dyDescent="0.25">
      <c r="A93" s="42" t="s">
        <v>1323</v>
      </c>
      <c r="B93" s="33" t="s">
        <v>213</v>
      </c>
      <c r="C93" s="43">
        <v>487.84940523</v>
      </c>
      <c r="D93" s="11" t="str">
        <f t="shared" si="12"/>
        <v>N/A</v>
      </c>
      <c r="E93" s="43">
        <v>522.96208425999998</v>
      </c>
      <c r="F93" s="11" t="str">
        <f t="shared" si="13"/>
        <v>N/A</v>
      </c>
      <c r="G93" s="43">
        <v>509.00626011000003</v>
      </c>
      <c r="H93" s="11" t="str">
        <f t="shared" si="14"/>
        <v>N/A</v>
      </c>
      <c r="I93" s="12">
        <v>7.1970000000000001</v>
      </c>
      <c r="J93" s="12">
        <v>-2.67</v>
      </c>
      <c r="K93" s="41" t="s">
        <v>739</v>
      </c>
      <c r="L93" s="9" t="str">
        <f t="shared" si="15"/>
        <v>Yes</v>
      </c>
    </row>
    <row r="94" spans="1:12" ht="25" x14ac:dyDescent="0.25">
      <c r="A94" s="42" t="s">
        <v>560</v>
      </c>
      <c r="B94" s="33" t="s">
        <v>213</v>
      </c>
      <c r="C94" s="43">
        <v>1347139</v>
      </c>
      <c r="D94" s="11" t="str">
        <f t="shared" si="12"/>
        <v>N/A</v>
      </c>
      <c r="E94" s="43">
        <v>1389456</v>
      </c>
      <c r="F94" s="11" t="str">
        <f t="shared" si="13"/>
        <v>N/A</v>
      </c>
      <c r="G94" s="43">
        <v>1442007</v>
      </c>
      <c r="H94" s="11" t="str">
        <f t="shared" si="14"/>
        <v>N/A</v>
      </c>
      <c r="I94" s="12">
        <v>3.141</v>
      </c>
      <c r="J94" s="12">
        <v>3.782</v>
      </c>
      <c r="K94" s="41" t="s">
        <v>739</v>
      </c>
      <c r="L94" s="9" t="str">
        <f t="shared" si="15"/>
        <v>Yes</v>
      </c>
    </row>
    <row r="95" spans="1:12" x14ac:dyDescent="0.25">
      <c r="A95" s="42" t="s">
        <v>561</v>
      </c>
      <c r="B95" s="33" t="s">
        <v>213</v>
      </c>
      <c r="C95" s="34">
        <v>9654</v>
      </c>
      <c r="D95" s="11" t="str">
        <f t="shared" si="12"/>
        <v>N/A</v>
      </c>
      <c r="E95" s="34">
        <v>10271</v>
      </c>
      <c r="F95" s="11" t="str">
        <f t="shared" si="13"/>
        <v>N/A</v>
      </c>
      <c r="G95" s="34">
        <v>10498</v>
      </c>
      <c r="H95" s="11" t="str">
        <f t="shared" si="14"/>
        <v>N/A</v>
      </c>
      <c r="I95" s="12">
        <v>6.391</v>
      </c>
      <c r="J95" s="12">
        <v>2.21</v>
      </c>
      <c r="K95" s="41" t="s">
        <v>739</v>
      </c>
      <c r="L95" s="9" t="str">
        <f t="shared" si="15"/>
        <v>Yes</v>
      </c>
    </row>
    <row r="96" spans="1:12" ht="25" x14ac:dyDescent="0.25">
      <c r="A96" s="42" t="s">
        <v>1324</v>
      </c>
      <c r="B96" s="33" t="s">
        <v>213</v>
      </c>
      <c r="C96" s="43">
        <v>139.54205511000001</v>
      </c>
      <c r="D96" s="11" t="str">
        <f t="shared" si="12"/>
        <v>N/A</v>
      </c>
      <c r="E96" s="43">
        <v>135.27952488</v>
      </c>
      <c r="F96" s="11" t="str">
        <f t="shared" si="13"/>
        <v>N/A</v>
      </c>
      <c r="G96" s="43">
        <v>137.36016384000001</v>
      </c>
      <c r="H96" s="11" t="str">
        <f t="shared" si="14"/>
        <v>N/A</v>
      </c>
      <c r="I96" s="12">
        <v>-3.05</v>
      </c>
      <c r="J96" s="12">
        <v>1.538</v>
      </c>
      <c r="K96" s="41" t="s">
        <v>739</v>
      </c>
      <c r="L96" s="9" t="str">
        <f t="shared" si="15"/>
        <v>Yes</v>
      </c>
    </row>
    <row r="97" spans="1:12" ht="25" x14ac:dyDescent="0.25">
      <c r="A97" s="42" t="s">
        <v>562</v>
      </c>
      <c r="B97" s="33" t="s">
        <v>213</v>
      </c>
      <c r="C97" s="43">
        <v>67206827</v>
      </c>
      <c r="D97" s="11" t="str">
        <f t="shared" si="12"/>
        <v>N/A</v>
      </c>
      <c r="E97" s="43">
        <v>64917961</v>
      </c>
      <c r="F97" s="11" t="str">
        <f t="shared" si="13"/>
        <v>N/A</v>
      </c>
      <c r="G97" s="43">
        <v>69920433</v>
      </c>
      <c r="H97" s="11" t="str">
        <f t="shared" si="14"/>
        <v>N/A</v>
      </c>
      <c r="I97" s="12">
        <v>-3.41</v>
      </c>
      <c r="J97" s="12">
        <v>7.7060000000000004</v>
      </c>
      <c r="K97" s="41" t="s">
        <v>739</v>
      </c>
      <c r="L97" s="9" t="str">
        <f t="shared" si="15"/>
        <v>Yes</v>
      </c>
    </row>
    <row r="98" spans="1:12" x14ac:dyDescent="0.25">
      <c r="A98" s="42" t="s">
        <v>563</v>
      </c>
      <c r="B98" s="33" t="s">
        <v>213</v>
      </c>
      <c r="C98" s="34">
        <v>52041</v>
      </c>
      <c r="D98" s="11" t="str">
        <f t="shared" si="12"/>
        <v>N/A</v>
      </c>
      <c r="E98" s="34">
        <v>52811</v>
      </c>
      <c r="F98" s="11" t="str">
        <f t="shared" si="13"/>
        <v>N/A</v>
      </c>
      <c r="G98" s="34">
        <v>53019</v>
      </c>
      <c r="H98" s="11" t="str">
        <f t="shared" si="14"/>
        <v>N/A</v>
      </c>
      <c r="I98" s="12">
        <v>1.48</v>
      </c>
      <c r="J98" s="12">
        <v>0.39389999999999997</v>
      </c>
      <c r="K98" s="41" t="s">
        <v>739</v>
      </c>
      <c r="L98" s="9" t="str">
        <f t="shared" si="15"/>
        <v>Yes</v>
      </c>
    </row>
    <row r="99" spans="1:12" x14ac:dyDescent="0.25">
      <c r="A99" s="42" t="s">
        <v>1325</v>
      </c>
      <c r="B99" s="33" t="s">
        <v>213</v>
      </c>
      <c r="C99" s="43">
        <v>1291.4207452000001</v>
      </c>
      <c r="D99" s="11" t="str">
        <f t="shared" si="12"/>
        <v>N/A</v>
      </c>
      <c r="E99" s="43">
        <v>1229.2507432</v>
      </c>
      <c r="F99" s="11" t="str">
        <f t="shared" si="13"/>
        <v>N/A</v>
      </c>
      <c r="G99" s="43">
        <v>1318.7806823999999</v>
      </c>
      <c r="H99" s="11" t="str">
        <f t="shared" si="14"/>
        <v>N/A</v>
      </c>
      <c r="I99" s="12">
        <v>-4.8099999999999996</v>
      </c>
      <c r="J99" s="12">
        <v>7.2830000000000004</v>
      </c>
      <c r="K99" s="41" t="s">
        <v>739</v>
      </c>
      <c r="L99" s="9" t="str">
        <f t="shared" si="15"/>
        <v>Yes</v>
      </c>
    </row>
    <row r="100" spans="1:12" x14ac:dyDescent="0.25">
      <c r="A100" s="42" t="s">
        <v>564</v>
      </c>
      <c r="B100" s="33" t="s">
        <v>213</v>
      </c>
      <c r="C100" s="43">
        <v>3346734</v>
      </c>
      <c r="D100" s="11" t="str">
        <f t="shared" si="12"/>
        <v>N/A</v>
      </c>
      <c r="E100" s="43">
        <v>3383769</v>
      </c>
      <c r="F100" s="11" t="str">
        <f t="shared" si="13"/>
        <v>N/A</v>
      </c>
      <c r="G100" s="43">
        <v>3597236</v>
      </c>
      <c r="H100" s="11" t="str">
        <f t="shared" si="14"/>
        <v>N/A</v>
      </c>
      <c r="I100" s="12">
        <v>1.107</v>
      </c>
      <c r="J100" s="12">
        <v>6.3090000000000002</v>
      </c>
      <c r="K100" s="41" t="s">
        <v>739</v>
      </c>
      <c r="L100" s="9" t="str">
        <f t="shared" si="15"/>
        <v>Yes</v>
      </c>
    </row>
    <row r="101" spans="1:12" x14ac:dyDescent="0.25">
      <c r="A101" s="42" t="s">
        <v>565</v>
      </c>
      <c r="B101" s="33" t="s">
        <v>213</v>
      </c>
      <c r="C101" s="34">
        <v>6059</v>
      </c>
      <c r="D101" s="11" t="str">
        <f t="shared" si="12"/>
        <v>N/A</v>
      </c>
      <c r="E101" s="34">
        <v>5842</v>
      </c>
      <c r="F101" s="11" t="str">
        <f t="shared" si="13"/>
        <v>N/A</v>
      </c>
      <c r="G101" s="34">
        <v>6278</v>
      </c>
      <c r="H101" s="11" t="str">
        <f t="shared" si="14"/>
        <v>N/A</v>
      </c>
      <c r="I101" s="12">
        <v>-3.58</v>
      </c>
      <c r="J101" s="12">
        <v>7.4630000000000001</v>
      </c>
      <c r="K101" s="41" t="s">
        <v>739</v>
      </c>
      <c r="L101" s="9" t="str">
        <f t="shared" si="15"/>
        <v>Yes</v>
      </c>
    </row>
    <row r="102" spans="1:12" x14ac:dyDescent="0.25">
      <c r="A102" s="42" t="s">
        <v>1326</v>
      </c>
      <c r="B102" s="33" t="s">
        <v>213</v>
      </c>
      <c r="C102" s="43">
        <v>552.35748473000001</v>
      </c>
      <c r="D102" s="11" t="str">
        <f t="shared" si="12"/>
        <v>N/A</v>
      </c>
      <c r="E102" s="43">
        <v>579.21413899000004</v>
      </c>
      <c r="F102" s="11" t="str">
        <f t="shared" si="13"/>
        <v>N/A</v>
      </c>
      <c r="G102" s="43">
        <v>572.99076138999999</v>
      </c>
      <c r="H102" s="11" t="str">
        <f t="shared" si="14"/>
        <v>N/A</v>
      </c>
      <c r="I102" s="12">
        <v>4.8620000000000001</v>
      </c>
      <c r="J102" s="12">
        <v>-1.07</v>
      </c>
      <c r="K102" s="41" t="s">
        <v>739</v>
      </c>
      <c r="L102" s="9" t="str">
        <f t="shared" si="15"/>
        <v>Yes</v>
      </c>
    </row>
    <row r="103" spans="1:12" ht="25" x14ac:dyDescent="0.25">
      <c r="A103" s="42" t="s">
        <v>566</v>
      </c>
      <c r="B103" s="33" t="s">
        <v>213</v>
      </c>
      <c r="C103" s="43">
        <v>186539</v>
      </c>
      <c r="D103" s="11" t="str">
        <f t="shared" si="12"/>
        <v>N/A</v>
      </c>
      <c r="E103" s="43">
        <v>156843</v>
      </c>
      <c r="F103" s="11" t="str">
        <f t="shared" si="13"/>
        <v>N/A</v>
      </c>
      <c r="G103" s="43">
        <v>150088</v>
      </c>
      <c r="H103" s="11" t="str">
        <f t="shared" si="14"/>
        <v>N/A</v>
      </c>
      <c r="I103" s="12">
        <v>-15.9</v>
      </c>
      <c r="J103" s="12">
        <v>-4.3099999999999996</v>
      </c>
      <c r="K103" s="41" t="s">
        <v>739</v>
      </c>
      <c r="L103" s="9" t="str">
        <f t="shared" si="15"/>
        <v>Yes</v>
      </c>
    </row>
    <row r="104" spans="1:12" x14ac:dyDescent="0.25">
      <c r="A104" s="42" t="s">
        <v>567</v>
      </c>
      <c r="B104" s="33" t="s">
        <v>213</v>
      </c>
      <c r="C104" s="34">
        <v>140</v>
      </c>
      <c r="D104" s="11" t="str">
        <f t="shared" si="12"/>
        <v>N/A</v>
      </c>
      <c r="E104" s="34">
        <v>159</v>
      </c>
      <c r="F104" s="11" t="str">
        <f t="shared" si="13"/>
        <v>N/A</v>
      </c>
      <c r="G104" s="34">
        <v>143</v>
      </c>
      <c r="H104" s="11" t="str">
        <f t="shared" si="14"/>
        <v>N/A</v>
      </c>
      <c r="I104" s="12">
        <v>13.57</v>
      </c>
      <c r="J104" s="12">
        <v>-10.1</v>
      </c>
      <c r="K104" s="41" t="s">
        <v>739</v>
      </c>
      <c r="L104" s="9" t="str">
        <f t="shared" si="15"/>
        <v>Yes</v>
      </c>
    </row>
    <row r="105" spans="1:12" x14ac:dyDescent="0.25">
      <c r="A105" s="42" t="s">
        <v>1327</v>
      </c>
      <c r="B105" s="33" t="s">
        <v>213</v>
      </c>
      <c r="C105" s="43">
        <v>1332.4214285999999</v>
      </c>
      <c r="D105" s="11" t="str">
        <f t="shared" si="12"/>
        <v>N/A</v>
      </c>
      <c r="E105" s="43">
        <v>986.43396226000004</v>
      </c>
      <c r="F105" s="11" t="str">
        <f t="shared" si="13"/>
        <v>N/A</v>
      </c>
      <c r="G105" s="43">
        <v>1049.5664336</v>
      </c>
      <c r="H105" s="11" t="str">
        <f t="shared" si="14"/>
        <v>N/A</v>
      </c>
      <c r="I105" s="12">
        <v>-26</v>
      </c>
      <c r="J105" s="12">
        <v>6.4</v>
      </c>
      <c r="K105" s="41" t="s">
        <v>739</v>
      </c>
      <c r="L105" s="9" t="str">
        <f t="shared" si="15"/>
        <v>Yes</v>
      </c>
    </row>
    <row r="106" spans="1:12" x14ac:dyDescent="0.25">
      <c r="A106" s="42" t="s">
        <v>568</v>
      </c>
      <c r="B106" s="33" t="s">
        <v>213</v>
      </c>
      <c r="C106" s="43">
        <v>9077828</v>
      </c>
      <c r="D106" s="11" t="str">
        <f t="shared" si="12"/>
        <v>N/A</v>
      </c>
      <c r="E106" s="43">
        <v>9369411</v>
      </c>
      <c r="F106" s="11" t="str">
        <f t="shared" si="13"/>
        <v>N/A</v>
      </c>
      <c r="G106" s="43">
        <v>10196411</v>
      </c>
      <c r="H106" s="11" t="str">
        <f t="shared" si="14"/>
        <v>N/A</v>
      </c>
      <c r="I106" s="12">
        <v>3.2120000000000002</v>
      </c>
      <c r="J106" s="12">
        <v>8.827</v>
      </c>
      <c r="K106" s="41" t="s">
        <v>739</v>
      </c>
      <c r="L106" s="9" t="str">
        <f t="shared" si="15"/>
        <v>Yes</v>
      </c>
    </row>
    <row r="107" spans="1:12" x14ac:dyDescent="0.25">
      <c r="A107" s="42" t="s">
        <v>569</v>
      </c>
      <c r="B107" s="33" t="s">
        <v>213</v>
      </c>
      <c r="C107" s="34">
        <v>22376</v>
      </c>
      <c r="D107" s="11" t="str">
        <f t="shared" si="12"/>
        <v>N/A</v>
      </c>
      <c r="E107" s="34">
        <v>23085</v>
      </c>
      <c r="F107" s="11" t="str">
        <f t="shared" si="13"/>
        <v>N/A</v>
      </c>
      <c r="G107" s="34">
        <v>23956</v>
      </c>
      <c r="H107" s="11" t="str">
        <f t="shared" si="14"/>
        <v>N/A</v>
      </c>
      <c r="I107" s="12">
        <v>3.169</v>
      </c>
      <c r="J107" s="12">
        <v>3.7730000000000001</v>
      </c>
      <c r="K107" s="41" t="s">
        <v>739</v>
      </c>
      <c r="L107" s="9" t="str">
        <f t="shared" si="15"/>
        <v>Yes</v>
      </c>
    </row>
    <row r="108" spans="1:12" x14ac:dyDescent="0.25">
      <c r="A108" s="42" t="s">
        <v>1328</v>
      </c>
      <c r="B108" s="33" t="s">
        <v>213</v>
      </c>
      <c r="C108" s="43">
        <v>405.69485163000002</v>
      </c>
      <c r="D108" s="11" t="str">
        <f t="shared" si="12"/>
        <v>N/A</v>
      </c>
      <c r="E108" s="43">
        <v>405.86575699000002</v>
      </c>
      <c r="F108" s="11" t="str">
        <f t="shared" si="13"/>
        <v>N/A</v>
      </c>
      <c r="G108" s="43">
        <v>425.63078143000001</v>
      </c>
      <c r="H108" s="11" t="str">
        <f t="shared" si="14"/>
        <v>N/A</v>
      </c>
      <c r="I108" s="12">
        <v>4.2099999999999999E-2</v>
      </c>
      <c r="J108" s="12">
        <v>4.87</v>
      </c>
      <c r="K108" s="41" t="s">
        <v>739</v>
      </c>
      <c r="L108" s="9" t="str">
        <f t="shared" si="15"/>
        <v>Yes</v>
      </c>
    </row>
    <row r="109" spans="1:12" x14ac:dyDescent="0.25">
      <c r="A109" s="42" t="s">
        <v>570</v>
      </c>
      <c r="B109" s="33" t="s">
        <v>213</v>
      </c>
      <c r="C109" s="43">
        <v>8252784</v>
      </c>
      <c r="D109" s="11" t="str">
        <f t="shared" si="12"/>
        <v>N/A</v>
      </c>
      <c r="E109" s="43">
        <v>13223716</v>
      </c>
      <c r="F109" s="11" t="str">
        <f t="shared" si="13"/>
        <v>N/A</v>
      </c>
      <c r="G109" s="43">
        <v>14162103</v>
      </c>
      <c r="H109" s="11" t="str">
        <f t="shared" si="14"/>
        <v>N/A</v>
      </c>
      <c r="I109" s="12">
        <v>60.23</v>
      </c>
      <c r="J109" s="12">
        <v>7.0960000000000001</v>
      </c>
      <c r="K109" s="41" t="s">
        <v>739</v>
      </c>
      <c r="L109" s="9" t="str">
        <f t="shared" si="15"/>
        <v>Yes</v>
      </c>
    </row>
    <row r="110" spans="1:12" x14ac:dyDescent="0.25">
      <c r="A110" s="42" t="s">
        <v>571</v>
      </c>
      <c r="B110" s="33" t="s">
        <v>213</v>
      </c>
      <c r="C110" s="34">
        <v>34046</v>
      </c>
      <c r="D110" s="11" t="str">
        <f t="shared" si="12"/>
        <v>N/A</v>
      </c>
      <c r="E110" s="34">
        <v>41504</v>
      </c>
      <c r="F110" s="11" t="str">
        <f t="shared" si="13"/>
        <v>N/A</v>
      </c>
      <c r="G110" s="34">
        <v>41448</v>
      </c>
      <c r="H110" s="11" t="str">
        <f t="shared" si="14"/>
        <v>N/A</v>
      </c>
      <c r="I110" s="12">
        <v>21.91</v>
      </c>
      <c r="J110" s="12">
        <v>-0.13500000000000001</v>
      </c>
      <c r="K110" s="41" t="s">
        <v>739</v>
      </c>
      <c r="L110" s="9" t="str">
        <f t="shared" si="15"/>
        <v>Yes</v>
      </c>
    </row>
    <row r="111" spans="1:12" x14ac:dyDescent="0.25">
      <c r="A111" s="42" t="s">
        <v>1329</v>
      </c>
      <c r="B111" s="33" t="s">
        <v>213</v>
      </c>
      <c r="C111" s="43">
        <v>242.40098689999999</v>
      </c>
      <c r="D111" s="11" t="str">
        <f t="shared" si="12"/>
        <v>N/A</v>
      </c>
      <c r="E111" s="43">
        <v>318.61304933999998</v>
      </c>
      <c r="F111" s="11" t="str">
        <f t="shared" si="13"/>
        <v>N/A</v>
      </c>
      <c r="G111" s="43">
        <v>341.68362767999997</v>
      </c>
      <c r="H111" s="11" t="str">
        <f t="shared" si="14"/>
        <v>N/A</v>
      </c>
      <c r="I111" s="12">
        <v>31.44</v>
      </c>
      <c r="J111" s="12">
        <v>7.2409999999999997</v>
      </c>
      <c r="K111" s="41" t="s">
        <v>739</v>
      </c>
      <c r="L111" s="9" t="str">
        <f t="shared" si="15"/>
        <v>Yes</v>
      </c>
    </row>
    <row r="112" spans="1:12" ht="25" x14ac:dyDescent="0.25">
      <c r="A112" s="42" t="s">
        <v>572</v>
      </c>
      <c r="B112" s="33" t="s">
        <v>213</v>
      </c>
      <c r="C112" s="43">
        <v>10705903</v>
      </c>
      <c r="D112" s="11" t="str">
        <f t="shared" si="12"/>
        <v>N/A</v>
      </c>
      <c r="E112" s="43">
        <v>11075229</v>
      </c>
      <c r="F112" s="11" t="str">
        <f t="shared" si="13"/>
        <v>N/A</v>
      </c>
      <c r="G112" s="43">
        <v>10248471</v>
      </c>
      <c r="H112" s="11" t="str">
        <f t="shared" si="14"/>
        <v>N/A</v>
      </c>
      <c r="I112" s="12">
        <v>3.45</v>
      </c>
      <c r="J112" s="12">
        <v>-7.46</v>
      </c>
      <c r="K112" s="41" t="s">
        <v>739</v>
      </c>
      <c r="L112" s="9" t="str">
        <f t="shared" si="15"/>
        <v>Yes</v>
      </c>
    </row>
    <row r="113" spans="1:12" x14ac:dyDescent="0.25">
      <c r="A113" s="42" t="s">
        <v>573</v>
      </c>
      <c r="B113" s="33" t="s">
        <v>213</v>
      </c>
      <c r="C113" s="34">
        <v>10002</v>
      </c>
      <c r="D113" s="11" t="str">
        <f t="shared" si="12"/>
        <v>N/A</v>
      </c>
      <c r="E113" s="34">
        <v>10645</v>
      </c>
      <c r="F113" s="11" t="str">
        <f t="shared" si="13"/>
        <v>N/A</v>
      </c>
      <c r="G113" s="34">
        <v>11786</v>
      </c>
      <c r="H113" s="11" t="str">
        <f t="shared" si="14"/>
        <v>N/A</v>
      </c>
      <c r="I113" s="12">
        <v>6.4290000000000003</v>
      </c>
      <c r="J113" s="12">
        <v>10.72</v>
      </c>
      <c r="K113" s="41" t="s">
        <v>739</v>
      </c>
      <c r="L113" s="9" t="str">
        <f t="shared" si="15"/>
        <v>Yes</v>
      </c>
    </row>
    <row r="114" spans="1:12" ht="25" x14ac:dyDescent="0.25">
      <c r="A114" s="42" t="s">
        <v>1330</v>
      </c>
      <c r="B114" s="33" t="s">
        <v>213</v>
      </c>
      <c r="C114" s="43">
        <v>1070.3762248</v>
      </c>
      <c r="D114" s="11" t="str">
        <f t="shared" si="12"/>
        <v>N/A</v>
      </c>
      <c r="E114" s="43">
        <v>1040.4160638999999</v>
      </c>
      <c r="F114" s="11" t="str">
        <f t="shared" si="13"/>
        <v>N/A</v>
      </c>
      <c r="G114" s="43">
        <v>869.54615646000002</v>
      </c>
      <c r="H114" s="11" t="str">
        <f t="shared" si="14"/>
        <v>N/A</v>
      </c>
      <c r="I114" s="12">
        <v>-2.8</v>
      </c>
      <c r="J114" s="12">
        <v>-16.399999999999999</v>
      </c>
      <c r="K114" s="41" t="s">
        <v>739</v>
      </c>
      <c r="L114" s="9" t="str">
        <f t="shared" si="15"/>
        <v>Yes</v>
      </c>
    </row>
    <row r="115" spans="1:12" ht="25" x14ac:dyDescent="0.25">
      <c r="A115" s="42" t="s">
        <v>574</v>
      </c>
      <c r="B115" s="33" t="s">
        <v>213</v>
      </c>
      <c r="C115" s="43">
        <v>5269863</v>
      </c>
      <c r="D115" s="11" t="str">
        <f t="shared" si="12"/>
        <v>N/A</v>
      </c>
      <c r="E115" s="43">
        <v>5784322</v>
      </c>
      <c r="F115" s="11" t="str">
        <f t="shared" si="13"/>
        <v>N/A</v>
      </c>
      <c r="G115" s="43">
        <v>6259940</v>
      </c>
      <c r="H115" s="11" t="str">
        <f t="shared" si="14"/>
        <v>N/A</v>
      </c>
      <c r="I115" s="12">
        <v>9.7620000000000005</v>
      </c>
      <c r="J115" s="12">
        <v>8.2230000000000008</v>
      </c>
      <c r="K115" s="41" t="s">
        <v>739</v>
      </c>
      <c r="L115" s="9" t="str">
        <f t="shared" si="15"/>
        <v>Yes</v>
      </c>
    </row>
    <row r="116" spans="1:12" x14ac:dyDescent="0.25">
      <c r="A116" s="3" t="s">
        <v>575</v>
      </c>
      <c r="B116" s="33" t="s">
        <v>213</v>
      </c>
      <c r="C116" s="34">
        <v>4906</v>
      </c>
      <c r="D116" s="11" t="str">
        <f t="shared" si="12"/>
        <v>N/A</v>
      </c>
      <c r="E116" s="34">
        <v>5354</v>
      </c>
      <c r="F116" s="11" t="str">
        <f t="shared" si="13"/>
        <v>N/A</v>
      </c>
      <c r="G116" s="34">
        <v>5730</v>
      </c>
      <c r="H116" s="11" t="str">
        <f t="shared" si="14"/>
        <v>N/A</v>
      </c>
      <c r="I116" s="12">
        <v>9.1319999999999997</v>
      </c>
      <c r="J116" s="12">
        <v>7.0229999999999997</v>
      </c>
      <c r="K116" s="41" t="s">
        <v>739</v>
      </c>
      <c r="L116" s="9" t="str">
        <f t="shared" si="15"/>
        <v>Yes</v>
      </c>
    </row>
    <row r="117" spans="1:12" ht="25" x14ac:dyDescent="0.25">
      <c r="A117" s="3" t="s">
        <v>1331</v>
      </c>
      <c r="B117" s="33" t="s">
        <v>213</v>
      </c>
      <c r="C117" s="43">
        <v>1074.1669383999999</v>
      </c>
      <c r="D117" s="11" t="str">
        <f t="shared" si="12"/>
        <v>N/A</v>
      </c>
      <c r="E117" s="43">
        <v>1080.373926</v>
      </c>
      <c r="F117" s="11" t="str">
        <f t="shared" si="13"/>
        <v>N/A</v>
      </c>
      <c r="G117" s="43">
        <v>1092.4851658</v>
      </c>
      <c r="H117" s="11" t="str">
        <f t="shared" si="14"/>
        <v>N/A</v>
      </c>
      <c r="I117" s="12">
        <v>0.57779999999999998</v>
      </c>
      <c r="J117" s="12">
        <v>1.121</v>
      </c>
      <c r="K117" s="41" t="s">
        <v>739</v>
      </c>
      <c r="L117" s="9" t="str">
        <f t="shared" si="15"/>
        <v>Yes</v>
      </c>
    </row>
    <row r="118" spans="1:12" ht="25" x14ac:dyDescent="0.25">
      <c r="A118" s="4" t="s">
        <v>576</v>
      </c>
      <c r="B118" s="33" t="s">
        <v>213</v>
      </c>
      <c r="C118" s="43">
        <v>219478</v>
      </c>
      <c r="D118" s="11" t="str">
        <f t="shared" si="12"/>
        <v>N/A</v>
      </c>
      <c r="E118" s="43">
        <v>146723</v>
      </c>
      <c r="F118" s="11" t="str">
        <f t="shared" si="13"/>
        <v>N/A</v>
      </c>
      <c r="G118" s="43">
        <v>193726</v>
      </c>
      <c r="H118" s="11" t="str">
        <f t="shared" si="14"/>
        <v>N/A</v>
      </c>
      <c r="I118" s="12">
        <v>-33.1</v>
      </c>
      <c r="J118" s="12">
        <v>32.04</v>
      </c>
      <c r="K118" s="41" t="s">
        <v>739</v>
      </c>
      <c r="L118" s="9" t="str">
        <f t="shared" si="15"/>
        <v>No</v>
      </c>
    </row>
    <row r="119" spans="1:12" x14ac:dyDescent="0.25">
      <c r="A119" s="4" t="s">
        <v>577</v>
      </c>
      <c r="B119" s="33" t="s">
        <v>213</v>
      </c>
      <c r="C119" s="34">
        <v>146</v>
      </c>
      <c r="D119" s="11" t="str">
        <f t="shared" si="12"/>
        <v>N/A</v>
      </c>
      <c r="E119" s="34">
        <v>122</v>
      </c>
      <c r="F119" s="11" t="str">
        <f t="shared" si="13"/>
        <v>N/A</v>
      </c>
      <c r="G119" s="34">
        <v>156</v>
      </c>
      <c r="H119" s="11" t="str">
        <f t="shared" si="14"/>
        <v>N/A</v>
      </c>
      <c r="I119" s="12">
        <v>-16.399999999999999</v>
      </c>
      <c r="J119" s="12">
        <v>27.87</v>
      </c>
      <c r="K119" s="41" t="s">
        <v>739</v>
      </c>
      <c r="L119" s="9" t="str">
        <f t="shared" si="15"/>
        <v>Yes</v>
      </c>
    </row>
    <row r="120" spans="1:12" ht="25" x14ac:dyDescent="0.25">
      <c r="A120" s="4" t="s">
        <v>1332</v>
      </c>
      <c r="B120" s="33" t="s">
        <v>213</v>
      </c>
      <c r="C120" s="43">
        <v>1503.2739726</v>
      </c>
      <c r="D120" s="11" t="str">
        <f t="shared" si="12"/>
        <v>N/A</v>
      </c>
      <c r="E120" s="43">
        <v>1202.647541</v>
      </c>
      <c r="F120" s="11" t="str">
        <f t="shared" si="13"/>
        <v>N/A</v>
      </c>
      <c r="G120" s="43">
        <v>1241.8333333</v>
      </c>
      <c r="H120" s="11" t="str">
        <f t="shared" si="14"/>
        <v>N/A</v>
      </c>
      <c r="I120" s="12">
        <v>-20</v>
      </c>
      <c r="J120" s="12">
        <v>3.258</v>
      </c>
      <c r="K120" s="41" t="s">
        <v>739</v>
      </c>
      <c r="L120" s="9" t="str">
        <f t="shared" si="15"/>
        <v>Yes</v>
      </c>
    </row>
    <row r="121" spans="1:12" ht="25" x14ac:dyDescent="0.25">
      <c r="A121" s="4" t="s">
        <v>578</v>
      </c>
      <c r="B121" s="33" t="s">
        <v>213</v>
      </c>
      <c r="C121" s="43">
        <v>755063</v>
      </c>
      <c r="D121" s="11" t="str">
        <f t="shared" si="12"/>
        <v>N/A</v>
      </c>
      <c r="E121" s="43">
        <v>761627</v>
      </c>
      <c r="F121" s="11" t="str">
        <f t="shared" si="13"/>
        <v>N/A</v>
      </c>
      <c r="G121" s="43">
        <v>749839</v>
      </c>
      <c r="H121" s="11" t="str">
        <f t="shared" si="14"/>
        <v>N/A</v>
      </c>
      <c r="I121" s="12">
        <v>0.86929999999999996</v>
      </c>
      <c r="J121" s="12">
        <v>-1.55</v>
      </c>
      <c r="K121" s="41" t="s">
        <v>739</v>
      </c>
      <c r="L121" s="9" t="str">
        <f t="shared" si="15"/>
        <v>Yes</v>
      </c>
    </row>
    <row r="122" spans="1:12" x14ac:dyDescent="0.25">
      <c r="A122" s="4" t="s">
        <v>579</v>
      </c>
      <c r="B122" s="33" t="s">
        <v>213</v>
      </c>
      <c r="C122" s="34">
        <v>950</v>
      </c>
      <c r="D122" s="11" t="str">
        <f t="shared" si="12"/>
        <v>N/A</v>
      </c>
      <c r="E122" s="34">
        <v>991</v>
      </c>
      <c r="F122" s="11" t="str">
        <f t="shared" si="13"/>
        <v>N/A</v>
      </c>
      <c r="G122" s="34">
        <v>983</v>
      </c>
      <c r="H122" s="11" t="str">
        <f t="shared" si="14"/>
        <v>N/A</v>
      </c>
      <c r="I122" s="12">
        <v>4.3159999999999998</v>
      </c>
      <c r="J122" s="12">
        <v>-0.80700000000000005</v>
      </c>
      <c r="K122" s="41" t="s">
        <v>739</v>
      </c>
      <c r="L122" s="9" t="str">
        <f t="shared" si="15"/>
        <v>Yes</v>
      </c>
    </row>
    <row r="123" spans="1:12" ht="25" x14ac:dyDescent="0.25">
      <c r="A123" s="4" t="s">
        <v>1333</v>
      </c>
      <c r="B123" s="33" t="s">
        <v>213</v>
      </c>
      <c r="C123" s="43">
        <v>794.80315788999997</v>
      </c>
      <c r="D123" s="11" t="str">
        <f t="shared" si="12"/>
        <v>N/A</v>
      </c>
      <c r="E123" s="43">
        <v>768.54389505999995</v>
      </c>
      <c r="F123" s="11" t="str">
        <f t="shared" si="13"/>
        <v>N/A</v>
      </c>
      <c r="G123" s="43">
        <v>762.80671414000005</v>
      </c>
      <c r="H123" s="11" t="str">
        <f t="shared" si="14"/>
        <v>N/A</v>
      </c>
      <c r="I123" s="12">
        <v>-3.3</v>
      </c>
      <c r="J123" s="12">
        <v>-0.747</v>
      </c>
      <c r="K123" s="41" t="s">
        <v>739</v>
      </c>
      <c r="L123" s="9" t="str">
        <f t="shared" si="15"/>
        <v>Yes</v>
      </c>
    </row>
    <row r="124" spans="1:12" ht="25" x14ac:dyDescent="0.25">
      <c r="A124" s="4" t="s">
        <v>580</v>
      </c>
      <c r="B124" s="33" t="s">
        <v>213</v>
      </c>
      <c r="C124" s="43">
        <v>487731</v>
      </c>
      <c r="D124" s="11" t="str">
        <f t="shared" si="12"/>
        <v>N/A</v>
      </c>
      <c r="E124" s="43">
        <v>257625</v>
      </c>
      <c r="F124" s="11" t="str">
        <f t="shared" si="13"/>
        <v>N/A</v>
      </c>
      <c r="G124" s="43">
        <v>317031</v>
      </c>
      <c r="H124" s="11" t="str">
        <f t="shared" si="14"/>
        <v>N/A</v>
      </c>
      <c r="I124" s="12">
        <v>-47.2</v>
      </c>
      <c r="J124" s="12">
        <v>23.06</v>
      </c>
      <c r="K124" s="41" t="s">
        <v>739</v>
      </c>
      <c r="L124" s="9" t="str">
        <f t="shared" si="15"/>
        <v>Yes</v>
      </c>
    </row>
    <row r="125" spans="1:12" x14ac:dyDescent="0.25">
      <c r="A125" s="2" t="s">
        <v>581</v>
      </c>
      <c r="B125" s="33" t="s">
        <v>213</v>
      </c>
      <c r="C125" s="34">
        <v>43</v>
      </c>
      <c r="D125" s="11" t="str">
        <f t="shared" si="12"/>
        <v>N/A</v>
      </c>
      <c r="E125" s="34">
        <v>23</v>
      </c>
      <c r="F125" s="11" t="str">
        <f t="shared" si="13"/>
        <v>N/A</v>
      </c>
      <c r="G125" s="34">
        <v>40</v>
      </c>
      <c r="H125" s="11" t="str">
        <f t="shared" si="14"/>
        <v>N/A</v>
      </c>
      <c r="I125" s="12">
        <v>-46.5</v>
      </c>
      <c r="J125" s="12">
        <v>73.91</v>
      </c>
      <c r="K125" s="41" t="s">
        <v>739</v>
      </c>
      <c r="L125" s="9" t="str">
        <f t="shared" si="15"/>
        <v>No</v>
      </c>
    </row>
    <row r="126" spans="1:12" ht="25" x14ac:dyDescent="0.25">
      <c r="A126" s="2" t="s">
        <v>1334</v>
      </c>
      <c r="B126" s="33" t="s">
        <v>213</v>
      </c>
      <c r="C126" s="43">
        <v>11342.581394999999</v>
      </c>
      <c r="D126" s="11" t="str">
        <f t="shared" si="12"/>
        <v>N/A</v>
      </c>
      <c r="E126" s="43">
        <v>11201.086957</v>
      </c>
      <c r="F126" s="11" t="str">
        <f t="shared" si="13"/>
        <v>N/A</v>
      </c>
      <c r="G126" s="43">
        <v>7925.7749999999996</v>
      </c>
      <c r="H126" s="11" t="str">
        <f t="shared" si="14"/>
        <v>N/A</v>
      </c>
      <c r="I126" s="12">
        <v>-1.25</v>
      </c>
      <c r="J126" s="12">
        <v>-29.2</v>
      </c>
      <c r="K126" s="41" t="s">
        <v>739</v>
      </c>
      <c r="L126" s="9" t="str">
        <f t="shared" si="15"/>
        <v>Yes</v>
      </c>
    </row>
    <row r="127" spans="1:12" ht="25" x14ac:dyDescent="0.25">
      <c r="A127" s="2" t="s">
        <v>582</v>
      </c>
      <c r="B127" s="33" t="s">
        <v>213</v>
      </c>
      <c r="C127" s="43">
        <v>1140635</v>
      </c>
      <c r="D127" s="11" t="str">
        <f t="shared" si="12"/>
        <v>N/A</v>
      </c>
      <c r="E127" s="43">
        <v>1173268</v>
      </c>
      <c r="F127" s="11" t="str">
        <f t="shared" si="13"/>
        <v>N/A</v>
      </c>
      <c r="G127" s="43">
        <v>1240869</v>
      </c>
      <c r="H127" s="11" t="str">
        <f t="shared" si="14"/>
        <v>N/A</v>
      </c>
      <c r="I127" s="12">
        <v>2.8610000000000002</v>
      </c>
      <c r="J127" s="12">
        <v>5.7619999999999996</v>
      </c>
      <c r="K127" s="41" t="s">
        <v>739</v>
      </c>
      <c r="L127" s="9" t="str">
        <f t="shared" si="15"/>
        <v>Yes</v>
      </c>
    </row>
    <row r="128" spans="1:12" x14ac:dyDescent="0.25">
      <c r="A128" s="2" t="s">
        <v>583</v>
      </c>
      <c r="B128" s="33" t="s">
        <v>213</v>
      </c>
      <c r="C128" s="34">
        <v>2486</v>
      </c>
      <c r="D128" s="11" t="str">
        <f t="shared" si="12"/>
        <v>N/A</v>
      </c>
      <c r="E128" s="34">
        <v>2439</v>
      </c>
      <c r="F128" s="11" t="str">
        <f t="shared" si="13"/>
        <v>N/A</v>
      </c>
      <c r="G128" s="34">
        <v>2420</v>
      </c>
      <c r="H128" s="11" t="str">
        <f t="shared" si="14"/>
        <v>N/A</v>
      </c>
      <c r="I128" s="12">
        <v>-1.89</v>
      </c>
      <c r="J128" s="12">
        <v>-0.77900000000000003</v>
      </c>
      <c r="K128" s="41" t="s">
        <v>739</v>
      </c>
      <c r="L128" s="9" t="str">
        <f t="shared" si="15"/>
        <v>Yes</v>
      </c>
    </row>
    <row r="129" spans="1:12" ht="25" x14ac:dyDescent="0.25">
      <c r="A129" s="2" t="s">
        <v>1335</v>
      </c>
      <c r="B129" s="33" t="s">
        <v>213</v>
      </c>
      <c r="C129" s="43">
        <v>458.82341109999999</v>
      </c>
      <c r="D129" s="11" t="str">
        <f t="shared" si="12"/>
        <v>N/A</v>
      </c>
      <c r="E129" s="43">
        <v>481.04469045000002</v>
      </c>
      <c r="F129" s="11" t="str">
        <f t="shared" si="13"/>
        <v>N/A</v>
      </c>
      <c r="G129" s="43">
        <v>512.75578512000004</v>
      </c>
      <c r="H129" s="11" t="str">
        <f t="shared" si="14"/>
        <v>N/A</v>
      </c>
      <c r="I129" s="12">
        <v>4.843</v>
      </c>
      <c r="J129" s="12">
        <v>6.5919999999999996</v>
      </c>
      <c r="K129" s="41" t="s">
        <v>739</v>
      </c>
      <c r="L129" s="9" t="str">
        <f t="shared" si="15"/>
        <v>Yes</v>
      </c>
    </row>
    <row r="130" spans="1:12" x14ac:dyDescent="0.25">
      <c r="A130" s="2" t="s">
        <v>584</v>
      </c>
      <c r="B130" s="33" t="s">
        <v>213</v>
      </c>
      <c r="C130" s="43">
        <v>157418</v>
      </c>
      <c r="D130" s="11" t="str">
        <f t="shared" si="12"/>
        <v>N/A</v>
      </c>
      <c r="E130" s="43">
        <v>191114</v>
      </c>
      <c r="F130" s="11" t="str">
        <f t="shared" si="13"/>
        <v>N/A</v>
      </c>
      <c r="G130" s="43">
        <v>256447</v>
      </c>
      <c r="H130" s="11" t="str">
        <f t="shared" si="14"/>
        <v>N/A</v>
      </c>
      <c r="I130" s="12">
        <v>21.41</v>
      </c>
      <c r="J130" s="12">
        <v>34.19</v>
      </c>
      <c r="K130" s="41" t="s">
        <v>739</v>
      </c>
      <c r="L130" s="9" t="str">
        <f t="shared" si="15"/>
        <v>No</v>
      </c>
    </row>
    <row r="131" spans="1:12" x14ac:dyDescent="0.25">
      <c r="A131" s="2" t="s">
        <v>585</v>
      </c>
      <c r="B131" s="33" t="s">
        <v>213</v>
      </c>
      <c r="C131" s="34">
        <v>41</v>
      </c>
      <c r="D131" s="11" t="str">
        <f t="shared" si="12"/>
        <v>N/A</v>
      </c>
      <c r="E131" s="34">
        <v>34</v>
      </c>
      <c r="F131" s="11" t="str">
        <f t="shared" si="13"/>
        <v>N/A</v>
      </c>
      <c r="G131" s="34">
        <v>35</v>
      </c>
      <c r="H131" s="11" t="str">
        <f t="shared" si="14"/>
        <v>N/A</v>
      </c>
      <c r="I131" s="12">
        <v>-17.100000000000001</v>
      </c>
      <c r="J131" s="12">
        <v>2.9409999999999998</v>
      </c>
      <c r="K131" s="41" t="s">
        <v>739</v>
      </c>
      <c r="L131" s="9" t="str">
        <f t="shared" si="15"/>
        <v>Yes</v>
      </c>
    </row>
    <row r="132" spans="1:12" x14ac:dyDescent="0.25">
      <c r="A132" s="2" t="s">
        <v>1336</v>
      </c>
      <c r="B132" s="33" t="s">
        <v>213</v>
      </c>
      <c r="C132" s="43">
        <v>3839.4634145999999</v>
      </c>
      <c r="D132" s="11" t="str">
        <f t="shared" si="12"/>
        <v>N/A</v>
      </c>
      <c r="E132" s="43">
        <v>5621</v>
      </c>
      <c r="F132" s="11" t="str">
        <f t="shared" si="13"/>
        <v>N/A</v>
      </c>
      <c r="G132" s="43">
        <v>7327.0571429000001</v>
      </c>
      <c r="H132" s="11" t="str">
        <f t="shared" si="14"/>
        <v>N/A</v>
      </c>
      <c r="I132" s="12">
        <v>46.4</v>
      </c>
      <c r="J132" s="12">
        <v>30.35</v>
      </c>
      <c r="K132" s="41" t="s">
        <v>739</v>
      </c>
      <c r="L132" s="9" t="str">
        <f t="shared" si="15"/>
        <v>No</v>
      </c>
    </row>
    <row r="133" spans="1:12" ht="25" x14ac:dyDescent="0.25">
      <c r="A133" s="2" t="s">
        <v>586</v>
      </c>
      <c r="B133" s="33" t="s">
        <v>213</v>
      </c>
      <c r="C133" s="43">
        <v>1066252</v>
      </c>
      <c r="D133" s="11" t="str">
        <f t="shared" si="12"/>
        <v>N/A</v>
      </c>
      <c r="E133" s="43">
        <v>1227425</v>
      </c>
      <c r="F133" s="11" t="str">
        <f t="shared" si="13"/>
        <v>N/A</v>
      </c>
      <c r="G133" s="43">
        <v>1505013</v>
      </c>
      <c r="H133" s="11" t="str">
        <f t="shared" si="14"/>
        <v>N/A</v>
      </c>
      <c r="I133" s="12">
        <v>15.12</v>
      </c>
      <c r="J133" s="12">
        <v>22.62</v>
      </c>
      <c r="K133" s="41" t="s">
        <v>739</v>
      </c>
      <c r="L133" s="9" t="str">
        <f>IF(J133="Div by 0", "N/A", IF(OR(J133="N/A",K133="N/A"),"N/A", IF(J133&gt;VALUE(MID(K133,1,2)), "No", IF(J133&lt;-1*VALUE(MID(K133,1,2)), "No", "Yes"))))</f>
        <v>Yes</v>
      </c>
    </row>
    <row r="134" spans="1:12" x14ac:dyDescent="0.25">
      <c r="A134" s="2" t="s">
        <v>587</v>
      </c>
      <c r="B134" s="33" t="s">
        <v>213</v>
      </c>
      <c r="C134" s="34">
        <v>6134</v>
      </c>
      <c r="D134" s="11" t="str">
        <f t="shared" si="12"/>
        <v>N/A</v>
      </c>
      <c r="E134" s="34">
        <v>7027</v>
      </c>
      <c r="F134" s="11" t="str">
        <f t="shared" si="13"/>
        <v>N/A</v>
      </c>
      <c r="G134" s="34">
        <v>7470</v>
      </c>
      <c r="H134" s="11" t="str">
        <f t="shared" si="14"/>
        <v>N/A</v>
      </c>
      <c r="I134" s="12">
        <v>14.56</v>
      </c>
      <c r="J134" s="12">
        <v>6.3040000000000003</v>
      </c>
      <c r="K134" s="41" t="s">
        <v>739</v>
      </c>
      <c r="L134" s="9" t="str">
        <f t="shared" ref="L134:L138" si="16">IF(J134="Div by 0", "N/A", IF(OR(J134="N/A",K134="N/A"),"N/A", IF(J134&gt;VALUE(MID(K134,1,2)), "No", IF(J134&lt;-1*VALUE(MID(K134,1,2)), "No", "Yes"))))</f>
        <v>Yes</v>
      </c>
    </row>
    <row r="135" spans="1:12" ht="25" x14ac:dyDescent="0.25">
      <c r="A135" s="2" t="s">
        <v>1337</v>
      </c>
      <c r="B135" s="33" t="s">
        <v>213</v>
      </c>
      <c r="C135" s="43">
        <v>173.82654059000001</v>
      </c>
      <c r="D135" s="11" t="str">
        <f t="shared" si="12"/>
        <v>N/A</v>
      </c>
      <c r="E135" s="43">
        <v>174.67269105</v>
      </c>
      <c r="F135" s="11" t="str">
        <f t="shared" si="13"/>
        <v>N/A</v>
      </c>
      <c r="G135" s="43">
        <v>201.47429718999999</v>
      </c>
      <c r="H135" s="11" t="str">
        <f t="shared" si="14"/>
        <v>N/A</v>
      </c>
      <c r="I135" s="12">
        <v>0.48680000000000001</v>
      </c>
      <c r="J135" s="12">
        <v>15.34</v>
      </c>
      <c r="K135" s="41" t="s">
        <v>739</v>
      </c>
      <c r="L135" s="9" t="str">
        <f t="shared" si="16"/>
        <v>Yes</v>
      </c>
    </row>
    <row r="136" spans="1:12" ht="25" x14ac:dyDescent="0.25">
      <c r="A136" s="2" t="s">
        <v>588</v>
      </c>
      <c r="B136" s="33" t="s">
        <v>213</v>
      </c>
      <c r="C136" s="43">
        <v>414720</v>
      </c>
      <c r="D136" s="11" t="str">
        <f t="shared" ref="D136:D150" si="17">IF($B136="N/A","N/A",IF(C136&gt;10,"No",IF(C136&lt;-10,"No","Yes")))</f>
        <v>N/A</v>
      </c>
      <c r="E136" s="43">
        <v>356142</v>
      </c>
      <c r="F136" s="11" t="str">
        <f t="shared" ref="F136:F150" si="18">IF($B136="N/A","N/A",IF(E136&gt;10,"No",IF(E136&lt;-10,"No","Yes")))</f>
        <v>N/A</v>
      </c>
      <c r="G136" s="43">
        <v>367663</v>
      </c>
      <c r="H136" s="11" t="str">
        <f t="shared" ref="H136:H150" si="19">IF($B136="N/A","N/A",IF(G136&gt;10,"No",IF(G136&lt;-10,"No","Yes")))</f>
        <v>N/A</v>
      </c>
      <c r="I136" s="12">
        <v>-14.1</v>
      </c>
      <c r="J136" s="12">
        <v>3.2349999999999999</v>
      </c>
      <c r="K136" s="41" t="s">
        <v>739</v>
      </c>
      <c r="L136" s="9" t="str">
        <f t="shared" si="16"/>
        <v>Yes</v>
      </c>
    </row>
    <row r="137" spans="1:12" x14ac:dyDescent="0.25">
      <c r="A137" s="2" t="s">
        <v>589</v>
      </c>
      <c r="B137" s="33" t="s">
        <v>213</v>
      </c>
      <c r="C137" s="34">
        <v>33</v>
      </c>
      <c r="D137" s="11" t="str">
        <f t="shared" si="17"/>
        <v>N/A</v>
      </c>
      <c r="E137" s="34">
        <v>27</v>
      </c>
      <c r="F137" s="11" t="str">
        <f t="shared" si="18"/>
        <v>N/A</v>
      </c>
      <c r="G137" s="34">
        <v>24</v>
      </c>
      <c r="H137" s="11" t="str">
        <f t="shared" si="19"/>
        <v>N/A</v>
      </c>
      <c r="I137" s="12">
        <v>-18.2</v>
      </c>
      <c r="J137" s="12">
        <v>-11.1</v>
      </c>
      <c r="K137" s="41" t="s">
        <v>739</v>
      </c>
      <c r="L137" s="9" t="str">
        <f t="shared" si="16"/>
        <v>Yes</v>
      </c>
    </row>
    <row r="138" spans="1:12" ht="25" x14ac:dyDescent="0.25">
      <c r="A138" s="2" t="s">
        <v>1338</v>
      </c>
      <c r="B138" s="33" t="s">
        <v>213</v>
      </c>
      <c r="C138" s="43">
        <v>12567.272727</v>
      </c>
      <c r="D138" s="11" t="str">
        <f t="shared" si="17"/>
        <v>N/A</v>
      </c>
      <c r="E138" s="43">
        <v>13190.444444000001</v>
      </c>
      <c r="F138" s="11" t="str">
        <f t="shared" si="18"/>
        <v>N/A</v>
      </c>
      <c r="G138" s="43">
        <v>15319.291667</v>
      </c>
      <c r="H138" s="11" t="str">
        <f t="shared" si="19"/>
        <v>N/A</v>
      </c>
      <c r="I138" s="12">
        <v>4.9589999999999996</v>
      </c>
      <c r="J138" s="12">
        <v>16.14</v>
      </c>
      <c r="K138" s="41" t="s">
        <v>739</v>
      </c>
      <c r="L138" s="9" t="str">
        <f t="shared" si="16"/>
        <v>Yes</v>
      </c>
    </row>
    <row r="139" spans="1:12" ht="25" x14ac:dyDescent="0.25">
      <c r="A139" s="2" t="s">
        <v>590</v>
      </c>
      <c r="B139" s="33" t="s">
        <v>213</v>
      </c>
      <c r="C139" s="43">
        <v>4849184</v>
      </c>
      <c r="D139" s="11" t="str">
        <f t="shared" si="17"/>
        <v>N/A</v>
      </c>
      <c r="E139" s="43">
        <v>3458673</v>
      </c>
      <c r="F139" s="11" t="str">
        <f t="shared" si="18"/>
        <v>N/A</v>
      </c>
      <c r="G139" s="43">
        <v>3095208</v>
      </c>
      <c r="H139" s="11" t="str">
        <f t="shared" si="19"/>
        <v>N/A</v>
      </c>
      <c r="I139" s="12">
        <v>-28.7</v>
      </c>
      <c r="J139" s="12">
        <v>-10.5</v>
      </c>
      <c r="K139" s="41" t="s">
        <v>739</v>
      </c>
      <c r="L139" s="9" t="str">
        <f t="shared" ref="L139:L150" si="20">IF(J139="Div by 0", "N/A", IF(K139="N/A","N/A", IF(J139&gt;VALUE(MID(K139,1,2)), "No", IF(J139&lt;-1*VALUE(MID(K139,1,2)), "No", "Yes"))))</f>
        <v>Yes</v>
      </c>
    </row>
    <row r="140" spans="1:12" x14ac:dyDescent="0.25">
      <c r="A140" s="2" t="s">
        <v>591</v>
      </c>
      <c r="B140" s="33" t="s">
        <v>213</v>
      </c>
      <c r="C140" s="34">
        <v>16041</v>
      </c>
      <c r="D140" s="11" t="str">
        <f t="shared" si="17"/>
        <v>N/A</v>
      </c>
      <c r="E140" s="34">
        <v>13096</v>
      </c>
      <c r="F140" s="11" t="str">
        <f t="shared" si="18"/>
        <v>N/A</v>
      </c>
      <c r="G140" s="34">
        <v>13744</v>
      </c>
      <c r="H140" s="11" t="str">
        <f t="shared" si="19"/>
        <v>N/A</v>
      </c>
      <c r="I140" s="12">
        <v>-18.399999999999999</v>
      </c>
      <c r="J140" s="12">
        <v>4.9480000000000004</v>
      </c>
      <c r="K140" s="41" t="s">
        <v>739</v>
      </c>
      <c r="L140" s="9" t="str">
        <f t="shared" si="20"/>
        <v>Yes</v>
      </c>
    </row>
    <row r="141" spans="1:12" ht="25" x14ac:dyDescent="0.25">
      <c r="A141" s="2" t="s">
        <v>1339</v>
      </c>
      <c r="B141" s="33" t="s">
        <v>213</v>
      </c>
      <c r="C141" s="43">
        <v>302.29935790000002</v>
      </c>
      <c r="D141" s="11" t="str">
        <f t="shared" si="17"/>
        <v>N/A</v>
      </c>
      <c r="E141" s="43">
        <v>264.10148136999999</v>
      </c>
      <c r="F141" s="11" t="str">
        <f t="shared" si="18"/>
        <v>N/A</v>
      </c>
      <c r="G141" s="43">
        <v>225.20430733000001</v>
      </c>
      <c r="H141" s="11" t="str">
        <f t="shared" si="19"/>
        <v>N/A</v>
      </c>
      <c r="I141" s="12">
        <v>-12.6</v>
      </c>
      <c r="J141" s="12">
        <v>-14.7</v>
      </c>
      <c r="K141" s="41" t="s">
        <v>739</v>
      </c>
      <c r="L141" s="9" t="str">
        <f t="shared" si="20"/>
        <v>Yes</v>
      </c>
    </row>
    <row r="142" spans="1:12" ht="25" x14ac:dyDescent="0.25">
      <c r="A142" s="2" t="s">
        <v>592</v>
      </c>
      <c r="B142" s="33" t="s">
        <v>213</v>
      </c>
      <c r="C142" s="43">
        <v>8431360</v>
      </c>
      <c r="D142" s="11" t="str">
        <f t="shared" si="17"/>
        <v>N/A</v>
      </c>
      <c r="E142" s="43">
        <v>8097013</v>
      </c>
      <c r="F142" s="11" t="str">
        <f t="shared" si="18"/>
        <v>N/A</v>
      </c>
      <c r="G142" s="43">
        <v>8580647</v>
      </c>
      <c r="H142" s="11" t="str">
        <f t="shared" si="19"/>
        <v>N/A</v>
      </c>
      <c r="I142" s="12">
        <v>-3.97</v>
      </c>
      <c r="J142" s="12">
        <v>5.9729999999999999</v>
      </c>
      <c r="K142" s="41" t="s">
        <v>739</v>
      </c>
      <c r="L142" s="9" t="str">
        <f t="shared" si="20"/>
        <v>Yes</v>
      </c>
    </row>
    <row r="143" spans="1:12" x14ac:dyDescent="0.25">
      <c r="A143" s="3" t="s">
        <v>593</v>
      </c>
      <c r="B143" s="33" t="s">
        <v>213</v>
      </c>
      <c r="C143" s="34">
        <v>134</v>
      </c>
      <c r="D143" s="11" t="str">
        <f t="shared" si="17"/>
        <v>N/A</v>
      </c>
      <c r="E143" s="34">
        <v>139</v>
      </c>
      <c r="F143" s="11" t="str">
        <f t="shared" si="18"/>
        <v>N/A</v>
      </c>
      <c r="G143" s="34">
        <v>143</v>
      </c>
      <c r="H143" s="11" t="str">
        <f t="shared" si="19"/>
        <v>N/A</v>
      </c>
      <c r="I143" s="12">
        <v>3.7309999999999999</v>
      </c>
      <c r="J143" s="12">
        <v>2.8780000000000001</v>
      </c>
      <c r="K143" s="41" t="s">
        <v>739</v>
      </c>
      <c r="L143" s="9" t="str">
        <f t="shared" si="20"/>
        <v>Yes</v>
      </c>
    </row>
    <row r="144" spans="1:12" ht="25" x14ac:dyDescent="0.25">
      <c r="A144" s="3" t="s">
        <v>1340</v>
      </c>
      <c r="B144" s="33" t="s">
        <v>213</v>
      </c>
      <c r="C144" s="43">
        <v>62920.597014999999</v>
      </c>
      <c r="D144" s="11" t="str">
        <f t="shared" si="17"/>
        <v>N/A</v>
      </c>
      <c r="E144" s="43">
        <v>58251.892086</v>
      </c>
      <c r="F144" s="11" t="str">
        <f t="shared" si="18"/>
        <v>N/A</v>
      </c>
      <c r="G144" s="43">
        <v>60004.524475999999</v>
      </c>
      <c r="H144" s="11" t="str">
        <f t="shared" si="19"/>
        <v>N/A</v>
      </c>
      <c r="I144" s="12">
        <v>-7.42</v>
      </c>
      <c r="J144" s="12">
        <v>3.0089999999999999</v>
      </c>
      <c r="K144" s="41" t="s">
        <v>739</v>
      </c>
      <c r="L144" s="9" t="str">
        <f t="shared" si="20"/>
        <v>Yes</v>
      </c>
    </row>
    <row r="145" spans="1:12" ht="25" x14ac:dyDescent="0.25">
      <c r="A145" s="2" t="s">
        <v>594</v>
      </c>
      <c r="B145" s="33" t="s">
        <v>213</v>
      </c>
      <c r="C145" s="43">
        <v>990172</v>
      </c>
      <c r="D145" s="11" t="str">
        <f t="shared" si="17"/>
        <v>N/A</v>
      </c>
      <c r="E145" s="43">
        <v>968916</v>
      </c>
      <c r="F145" s="11" t="str">
        <f t="shared" si="18"/>
        <v>N/A</v>
      </c>
      <c r="G145" s="43">
        <v>1560538</v>
      </c>
      <c r="H145" s="11" t="str">
        <f t="shared" si="19"/>
        <v>N/A</v>
      </c>
      <c r="I145" s="12">
        <v>-2.15</v>
      </c>
      <c r="J145" s="12">
        <v>61.06</v>
      </c>
      <c r="K145" s="41" t="s">
        <v>739</v>
      </c>
      <c r="L145" s="9" t="str">
        <f t="shared" si="20"/>
        <v>No</v>
      </c>
    </row>
    <row r="146" spans="1:12" x14ac:dyDescent="0.25">
      <c r="A146" s="2" t="s">
        <v>595</v>
      </c>
      <c r="B146" s="33" t="s">
        <v>213</v>
      </c>
      <c r="C146" s="34">
        <v>1381</v>
      </c>
      <c r="D146" s="11" t="str">
        <f t="shared" si="17"/>
        <v>N/A</v>
      </c>
      <c r="E146" s="34">
        <v>1747</v>
      </c>
      <c r="F146" s="11" t="str">
        <f t="shared" si="18"/>
        <v>N/A</v>
      </c>
      <c r="G146" s="34">
        <v>2828</v>
      </c>
      <c r="H146" s="11" t="str">
        <f t="shared" si="19"/>
        <v>N/A</v>
      </c>
      <c r="I146" s="12">
        <v>26.5</v>
      </c>
      <c r="J146" s="12">
        <v>61.88</v>
      </c>
      <c r="K146" s="41" t="s">
        <v>739</v>
      </c>
      <c r="L146" s="9" t="str">
        <f t="shared" si="20"/>
        <v>No</v>
      </c>
    </row>
    <row r="147" spans="1:12" ht="25" x14ac:dyDescent="0.25">
      <c r="A147" s="2" t="s">
        <v>1341</v>
      </c>
      <c r="B147" s="33" t="s">
        <v>213</v>
      </c>
      <c r="C147" s="43">
        <v>716.99637944000006</v>
      </c>
      <c r="D147" s="11" t="str">
        <f t="shared" si="17"/>
        <v>N/A</v>
      </c>
      <c r="E147" s="43">
        <v>554.61705781000001</v>
      </c>
      <c r="F147" s="11" t="str">
        <f t="shared" si="18"/>
        <v>N/A</v>
      </c>
      <c r="G147" s="43">
        <v>551.81683167999995</v>
      </c>
      <c r="H147" s="11" t="str">
        <f t="shared" si="19"/>
        <v>N/A</v>
      </c>
      <c r="I147" s="12">
        <v>-22.6</v>
      </c>
      <c r="J147" s="12">
        <v>-0.505</v>
      </c>
      <c r="K147" s="41" t="s">
        <v>739</v>
      </c>
      <c r="L147" s="9" t="str">
        <f t="shared" si="20"/>
        <v>Yes</v>
      </c>
    </row>
    <row r="148" spans="1:12" ht="25" x14ac:dyDescent="0.25">
      <c r="A148" s="2" t="s">
        <v>596</v>
      </c>
      <c r="B148" s="33" t="s">
        <v>213</v>
      </c>
      <c r="C148" s="43">
        <v>788</v>
      </c>
      <c r="D148" s="11" t="str">
        <f t="shared" si="17"/>
        <v>N/A</v>
      </c>
      <c r="E148" s="43">
        <v>1876</v>
      </c>
      <c r="F148" s="11" t="str">
        <f t="shared" si="18"/>
        <v>N/A</v>
      </c>
      <c r="G148" s="43">
        <v>1287501</v>
      </c>
      <c r="H148" s="11" t="str">
        <f t="shared" si="19"/>
        <v>N/A</v>
      </c>
      <c r="I148" s="12">
        <v>138.1</v>
      </c>
      <c r="J148" s="12">
        <v>68530</v>
      </c>
      <c r="K148" s="41" t="s">
        <v>739</v>
      </c>
      <c r="L148" s="9" t="str">
        <f t="shared" si="20"/>
        <v>No</v>
      </c>
    </row>
    <row r="149" spans="1:12" x14ac:dyDescent="0.25">
      <c r="A149" s="2" t="s">
        <v>597</v>
      </c>
      <c r="B149" s="33" t="s">
        <v>213</v>
      </c>
      <c r="C149" s="34">
        <v>11</v>
      </c>
      <c r="D149" s="11" t="str">
        <f t="shared" si="17"/>
        <v>N/A</v>
      </c>
      <c r="E149" s="34">
        <v>11</v>
      </c>
      <c r="F149" s="11" t="str">
        <f t="shared" si="18"/>
        <v>N/A</v>
      </c>
      <c r="G149" s="34">
        <v>107</v>
      </c>
      <c r="H149" s="11" t="str">
        <f t="shared" si="19"/>
        <v>N/A</v>
      </c>
      <c r="I149" s="12">
        <v>0</v>
      </c>
      <c r="J149" s="12">
        <v>10600</v>
      </c>
      <c r="K149" s="41" t="s">
        <v>739</v>
      </c>
      <c r="L149" s="9" t="str">
        <f t="shared" si="20"/>
        <v>No</v>
      </c>
    </row>
    <row r="150" spans="1:12" ht="25" x14ac:dyDescent="0.25">
      <c r="A150" s="4" t="s">
        <v>1342</v>
      </c>
      <c r="B150" s="33" t="s">
        <v>213</v>
      </c>
      <c r="C150" s="43">
        <v>788</v>
      </c>
      <c r="D150" s="11" t="str">
        <f t="shared" si="17"/>
        <v>N/A</v>
      </c>
      <c r="E150" s="43">
        <v>1876</v>
      </c>
      <c r="F150" s="11" t="str">
        <f t="shared" si="18"/>
        <v>N/A</v>
      </c>
      <c r="G150" s="43">
        <v>12032.719626</v>
      </c>
      <c r="H150" s="11" t="str">
        <f t="shared" si="19"/>
        <v>N/A</v>
      </c>
      <c r="I150" s="12">
        <v>138.1</v>
      </c>
      <c r="J150" s="12">
        <v>541.4</v>
      </c>
      <c r="K150" s="41" t="s">
        <v>739</v>
      </c>
      <c r="L150" s="9" t="str">
        <f t="shared" si="20"/>
        <v>No</v>
      </c>
    </row>
    <row r="151" spans="1:12" x14ac:dyDescent="0.25">
      <c r="A151" s="4" t="s">
        <v>1343</v>
      </c>
      <c r="B151" s="33" t="s">
        <v>213</v>
      </c>
      <c r="C151" s="43">
        <v>713.20807290000005</v>
      </c>
      <c r="D151" s="11" t="str">
        <f t="shared" ref="D151:D170" si="21">IF($B151="N/A","N/A",IF(C151&gt;10,"No",IF(C151&lt;-10,"No","Yes")))</f>
        <v>N/A</v>
      </c>
      <c r="E151" s="43">
        <v>660.79733452000005</v>
      </c>
      <c r="F151" s="11" t="str">
        <f t="shared" ref="F151:F170" si="22">IF($B151="N/A","N/A",IF(E151&gt;10,"No",IF(E151&lt;-10,"No","Yes")))</f>
        <v>N/A</v>
      </c>
      <c r="G151" s="43">
        <v>694.76702810999996</v>
      </c>
      <c r="H151" s="11" t="str">
        <f t="shared" ref="H151:H170" si="23">IF($B151="N/A","N/A",IF(G151&gt;10,"No",IF(G151&lt;-10,"No","Yes")))</f>
        <v>N/A</v>
      </c>
      <c r="I151" s="12">
        <v>-7.35</v>
      </c>
      <c r="J151" s="12">
        <v>5.141</v>
      </c>
      <c r="K151" s="41" t="s">
        <v>739</v>
      </c>
      <c r="L151" s="9" t="str">
        <f t="shared" ref="L151:L170" si="24">IF(J151="Div by 0", "N/A", IF(K151="N/A","N/A", IF(J151&gt;VALUE(MID(K151,1,2)), "No", IF(J151&lt;-1*VALUE(MID(K151,1,2)), "No", "Yes"))))</f>
        <v>Yes</v>
      </c>
    </row>
    <row r="152" spans="1:12" ht="25" x14ac:dyDescent="0.25">
      <c r="A152" s="4" t="s">
        <v>1344</v>
      </c>
      <c r="B152" s="33" t="s">
        <v>213</v>
      </c>
      <c r="C152" s="43">
        <v>869.58743169000002</v>
      </c>
      <c r="D152" s="11" t="str">
        <f t="shared" si="21"/>
        <v>N/A</v>
      </c>
      <c r="E152" s="43">
        <v>1376.9239437000001</v>
      </c>
      <c r="F152" s="11" t="str">
        <f t="shared" si="22"/>
        <v>N/A</v>
      </c>
      <c r="G152" s="43">
        <v>1300.8380062000001</v>
      </c>
      <c r="H152" s="11" t="str">
        <f t="shared" si="23"/>
        <v>N/A</v>
      </c>
      <c r="I152" s="12">
        <v>58.34</v>
      </c>
      <c r="J152" s="12">
        <v>-5.53</v>
      </c>
      <c r="K152" s="41" t="s">
        <v>739</v>
      </c>
      <c r="L152" s="9" t="str">
        <f t="shared" si="24"/>
        <v>Yes</v>
      </c>
    </row>
    <row r="153" spans="1:12" ht="25" x14ac:dyDescent="0.25">
      <c r="A153" s="4" t="s">
        <v>1345</v>
      </c>
      <c r="B153" s="33" t="s">
        <v>213</v>
      </c>
      <c r="C153" s="43">
        <v>2153.8565895000002</v>
      </c>
      <c r="D153" s="11" t="str">
        <f t="shared" si="21"/>
        <v>N/A</v>
      </c>
      <c r="E153" s="43">
        <v>1770.5185835</v>
      </c>
      <c r="F153" s="11" t="str">
        <f t="shared" si="22"/>
        <v>N/A</v>
      </c>
      <c r="G153" s="43">
        <v>1946.0343946999999</v>
      </c>
      <c r="H153" s="11" t="str">
        <f t="shared" si="23"/>
        <v>N/A</v>
      </c>
      <c r="I153" s="12">
        <v>-17.8</v>
      </c>
      <c r="J153" s="12">
        <v>9.9130000000000003</v>
      </c>
      <c r="K153" s="41" t="s">
        <v>739</v>
      </c>
      <c r="L153" s="9" t="str">
        <f t="shared" si="24"/>
        <v>Yes</v>
      </c>
    </row>
    <row r="154" spans="1:12" ht="25" x14ac:dyDescent="0.25">
      <c r="A154" s="4" t="s">
        <v>1346</v>
      </c>
      <c r="B154" s="33" t="s">
        <v>213</v>
      </c>
      <c r="C154" s="43">
        <v>412.85561125999999</v>
      </c>
      <c r="D154" s="11" t="str">
        <f t="shared" si="21"/>
        <v>N/A</v>
      </c>
      <c r="E154" s="43">
        <v>398.45733371</v>
      </c>
      <c r="F154" s="11" t="str">
        <f t="shared" si="22"/>
        <v>N/A</v>
      </c>
      <c r="G154" s="43">
        <v>411.30726046000001</v>
      </c>
      <c r="H154" s="11" t="str">
        <f t="shared" si="23"/>
        <v>N/A</v>
      </c>
      <c r="I154" s="12">
        <v>-3.49</v>
      </c>
      <c r="J154" s="12">
        <v>3.2250000000000001</v>
      </c>
      <c r="K154" s="41" t="s">
        <v>739</v>
      </c>
      <c r="L154" s="9" t="str">
        <f t="shared" si="24"/>
        <v>Yes</v>
      </c>
    </row>
    <row r="155" spans="1:12" ht="25" x14ac:dyDescent="0.25">
      <c r="A155" s="2" t="s">
        <v>1347</v>
      </c>
      <c r="B155" s="33" t="s">
        <v>213</v>
      </c>
      <c r="C155" s="43">
        <v>739.89090163000003</v>
      </c>
      <c r="D155" s="11" t="str">
        <f t="shared" si="21"/>
        <v>N/A</v>
      </c>
      <c r="E155" s="43">
        <v>692.17507622999995</v>
      </c>
      <c r="F155" s="11" t="str">
        <f t="shared" si="22"/>
        <v>N/A</v>
      </c>
      <c r="G155" s="43">
        <v>688.91525095999998</v>
      </c>
      <c r="H155" s="11" t="str">
        <f t="shared" si="23"/>
        <v>N/A</v>
      </c>
      <c r="I155" s="12">
        <v>-6.45</v>
      </c>
      <c r="J155" s="12">
        <v>-0.47099999999999997</v>
      </c>
      <c r="K155" s="41" t="s">
        <v>739</v>
      </c>
      <c r="L155" s="9" t="str">
        <f t="shared" si="24"/>
        <v>Yes</v>
      </c>
    </row>
    <row r="156" spans="1:12" x14ac:dyDescent="0.25">
      <c r="A156" s="2" t="s">
        <v>1348</v>
      </c>
      <c r="B156" s="33" t="s">
        <v>213</v>
      </c>
      <c r="C156" s="43">
        <v>92.343159807999996</v>
      </c>
      <c r="D156" s="11" t="str">
        <f t="shared" si="21"/>
        <v>N/A</v>
      </c>
      <c r="E156" s="43">
        <v>95.286812022999996</v>
      </c>
      <c r="F156" s="11" t="str">
        <f t="shared" si="22"/>
        <v>N/A</v>
      </c>
      <c r="G156" s="43">
        <v>100.62753682</v>
      </c>
      <c r="H156" s="11" t="str">
        <f t="shared" si="23"/>
        <v>N/A</v>
      </c>
      <c r="I156" s="12">
        <v>3.1880000000000002</v>
      </c>
      <c r="J156" s="12">
        <v>5.6050000000000004</v>
      </c>
      <c r="K156" s="41" t="s">
        <v>739</v>
      </c>
      <c r="L156" s="9" t="str">
        <f t="shared" si="24"/>
        <v>Yes</v>
      </c>
    </row>
    <row r="157" spans="1:12" ht="25" x14ac:dyDescent="0.25">
      <c r="A157" s="2" t="s">
        <v>1349</v>
      </c>
      <c r="B157" s="33" t="s">
        <v>213</v>
      </c>
      <c r="C157" s="43">
        <v>192.23770492</v>
      </c>
      <c r="D157" s="11" t="str">
        <f t="shared" si="21"/>
        <v>N/A</v>
      </c>
      <c r="E157" s="43">
        <v>84.349295775000002</v>
      </c>
      <c r="F157" s="11" t="str">
        <f t="shared" si="22"/>
        <v>N/A</v>
      </c>
      <c r="G157" s="43">
        <v>70.619937695000004</v>
      </c>
      <c r="H157" s="11" t="str">
        <f t="shared" si="23"/>
        <v>N/A</v>
      </c>
      <c r="I157" s="12">
        <v>-56.1</v>
      </c>
      <c r="J157" s="12">
        <v>-16.3</v>
      </c>
      <c r="K157" s="41" t="s">
        <v>739</v>
      </c>
      <c r="L157" s="9" t="str">
        <f t="shared" si="24"/>
        <v>Yes</v>
      </c>
    </row>
    <row r="158" spans="1:12" ht="25" x14ac:dyDescent="0.25">
      <c r="A158" s="2" t="s">
        <v>1350</v>
      </c>
      <c r="B158" s="33" t="s">
        <v>213</v>
      </c>
      <c r="C158" s="43">
        <v>701.39786519999996</v>
      </c>
      <c r="D158" s="11" t="str">
        <f t="shared" si="21"/>
        <v>N/A</v>
      </c>
      <c r="E158" s="43">
        <v>676.48987079000005</v>
      </c>
      <c r="F158" s="11" t="str">
        <f t="shared" si="22"/>
        <v>N/A</v>
      </c>
      <c r="G158" s="43">
        <v>711.64855159000001</v>
      </c>
      <c r="H158" s="11" t="str">
        <f t="shared" si="23"/>
        <v>N/A</v>
      </c>
      <c r="I158" s="12">
        <v>-3.55</v>
      </c>
      <c r="J158" s="12">
        <v>5.1970000000000001</v>
      </c>
      <c r="K158" s="41" t="s">
        <v>739</v>
      </c>
      <c r="L158" s="9" t="str">
        <f t="shared" si="24"/>
        <v>Yes</v>
      </c>
    </row>
    <row r="159" spans="1:12" ht="25" x14ac:dyDescent="0.25">
      <c r="A159" s="2" t="s">
        <v>1351</v>
      </c>
      <c r="B159" s="33" t="s">
        <v>213</v>
      </c>
      <c r="C159" s="43">
        <v>0</v>
      </c>
      <c r="D159" s="11" t="str">
        <f t="shared" si="21"/>
        <v>N/A</v>
      </c>
      <c r="E159" s="43">
        <v>0</v>
      </c>
      <c r="F159" s="11" t="str">
        <f t="shared" si="22"/>
        <v>N/A</v>
      </c>
      <c r="G159" s="43">
        <v>0</v>
      </c>
      <c r="H159" s="11" t="str">
        <f t="shared" si="23"/>
        <v>N/A</v>
      </c>
      <c r="I159" s="12" t="s">
        <v>1746</v>
      </c>
      <c r="J159" s="12" t="s">
        <v>1746</v>
      </c>
      <c r="K159" s="41" t="s">
        <v>739</v>
      </c>
      <c r="L159" s="9" t="str">
        <f t="shared" si="24"/>
        <v>N/A</v>
      </c>
    </row>
    <row r="160" spans="1:12" ht="25" x14ac:dyDescent="0.25">
      <c r="A160" s="4" t="s">
        <v>1352</v>
      </c>
      <c r="B160" s="33" t="s">
        <v>213</v>
      </c>
      <c r="C160" s="43">
        <v>0.53769179450000004</v>
      </c>
      <c r="D160" s="11" t="str">
        <f t="shared" si="21"/>
        <v>N/A</v>
      </c>
      <c r="E160" s="43">
        <v>1.5795219829</v>
      </c>
      <c r="F160" s="11" t="str">
        <f t="shared" si="22"/>
        <v>N/A</v>
      </c>
      <c r="G160" s="43">
        <v>1.179468564</v>
      </c>
      <c r="H160" s="11" t="str">
        <f t="shared" si="23"/>
        <v>N/A</v>
      </c>
      <c r="I160" s="12">
        <v>193.8</v>
      </c>
      <c r="J160" s="12">
        <v>-25.3</v>
      </c>
      <c r="K160" s="41" t="s">
        <v>739</v>
      </c>
      <c r="L160" s="9" t="str">
        <f t="shared" si="24"/>
        <v>Yes</v>
      </c>
    </row>
    <row r="161" spans="1:12" x14ac:dyDescent="0.25">
      <c r="A161" s="4" t="s">
        <v>1353</v>
      </c>
      <c r="B161" s="33" t="s">
        <v>213</v>
      </c>
      <c r="C161" s="43">
        <v>92.610326215000001</v>
      </c>
      <c r="D161" s="11" t="str">
        <f t="shared" si="21"/>
        <v>N/A</v>
      </c>
      <c r="E161" s="43">
        <v>147.47912786000001</v>
      </c>
      <c r="F161" s="11" t="str">
        <f t="shared" si="22"/>
        <v>N/A</v>
      </c>
      <c r="G161" s="43">
        <v>158.96757138999999</v>
      </c>
      <c r="H161" s="11" t="str">
        <f t="shared" si="23"/>
        <v>N/A</v>
      </c>
      <c r="I161" s="12">
        <v>59.25</v>
      </c>
      <c r="J161" s="12">
        <v>7.79</v>
      </c>
      <c r="K161" s="41" t="s">
        <v>739</v>
      </c>
      <c r="L161" s="9" t="str">
        <f t="shared" si="24"/>
        <v>Yes</v>
      </c>
    </row>
    <row r="162" spans="1:12" x14ac:dyDescent="0.25">
      <c r="A162" s="4" t="s">
        <v>1354</v>
      </c>
      <c r="B162" s="33" t="s">
        <v>213</v>
      </c>
      <c r="C162" s="43">
        <v>137.00819672</v>
      </c>
      <c r="D162" s="11" t="str">
        <f t="shared" si="21"/>
        <v>N/A</v>
      </c>
      <c r="E162" s="43">
        <v>103.83098592</v>
      </c>
      <c r="F162" s="11" t="str">
        <f t="shared" si="22"/>
        <v>N/A</v>
      </c>
      <c r="G162" s="43">
        <v>231.35202491999999</v>
      </c>
      <c r="H162" s="11" t="str">
        <f t="shared" si="23"/>
        <v>N/A</v>
      </c>
      <c r="I162" s="12">
        <v>-24.2</v>
      </c>
      <c r="J162" s="12">
        <v>122.8</v>
      </c>
      <c r="K162" s="41" t="s">
        <v>739</v>
      </c>
      <c r="L162" s="9" t="str">
        <f t="shared" si="24"/>
        <v>No</v>
      </c>
    </row>
    <row r="163" spans="1:12" x14ac:dyDescent="0.25">
      <c r="A163" s="4" t="s">
        <v>1705</v>
      </c>
      <c r="B163" s="33" t="s">
        <v>213</v>
      </c>
      <c r="C163" s="43">
        <v>349.17844538000003</v>
      </c>
      <c r="D163" s="11" t="str">
        <f t="shared" si="21"/>
        <v>N/A</v>
      </c>
      <c r="E163" s="43">
        <v>488.20401978000001</v>
      </c>
      <c r="F163" s="11" t="str">
        <f t="shared" si="22"/>
        <v>N/A</v>
      </c>
      <c r="G163" s="43">
        <v>526.52342191000002</v>
      </c>
      <c r="H163" s="11" t="str">
        <f t="shared" si="23"/>
        <v>N/A</v>
      </c>
      <c r="I163" s="12">
        <v>39.82</v>
      </c>
      <c r="J163" s="12">
        <v>7.8490000000000002</v>
      </c>
      <c r="K163" s="41" t="s">
        <v>739</v>
      </c>
      <c r="L163" s="9" t="str">
        <f t="shared" si="24"/>
        <v>Yes</v>
      </c>
    </row>
    <row r="164" spans="1:12" x14ac:dyDescent="0.25">
      <c r="A164" s="4" t="s">
        <v>1355</v>
      </c>
      <c r="B164" s="33" t="s">
        <v>213</v>
      </c>
      <c r="C164" s="43">
        <v>38.197161841000003</v>
      </c>
      <c r="D164" s="11" t="str">
        <f t="shared" si="21"/>
        <v>N/A</v>
      </c>
      <c r="E164" s="43">
        <v>70.423650731999999</v>
      </c>
      <c r="F164" s="11" t="str">
        <f t="shared" si="22"/>
        <v>N/A</v>
      </c>
      <c r="G164" s="43">
        <v>74.209410706</v>
      </c>
      <c r="H164" s="11" t="str">
        <f t="shared" si="23"/>
        <v>N/A</v>
      </c>
      <c r="I164" s="12">
        <v>84.37</v>
      </c>
      <c r="J164" s="12">
        <v>5.3760000000000003</v>
      </c>
      <c r="K164" s="41" t="s">
        <v>739</v>
      </c>
      <c r="L164" s="9" t="str">
        <f t="shared" si="24"/>
        <v>Yes</v>
      </c>
    </row>
    <row r="165" spans="1:12" x14ac:dyDescent="0.25">
      <c r="A165" s="4" t="s">
        <v>1356</v>
      </c>
      <c r="B165" s="33" t="s">
        <v>213</v>
      </c>
      <c r="C165" s="43">
        <v>99.781084825999997</v>
      </c>
      <c r="D165" s="11" t="str">
        <f t="shared" si="21"/>
        <v>N/A</v>
      </c>
      <c r="E165" s="43">
        <v>152.02045835000001</v>
      </c>
      <c r="F165" s="11" t="str">
        <f t="shared" si="22"/>
        <v>N/A</v>
      </c>
      <c r="G165" s="43">
        <v>162.90528047999999</v>
      </c>
      <c r="H165" s="11" t="str">
        <f t="shared" si="23"/>
        <v>N/A</v>
      </c>
      <c r="I165" s="12">
        <v>52.35</v>
      </c>
      <c r="J165" s="12">
        <v>7.16</v>
      </c>
      <c r="K165" s="41" t="s">
        <v>739</v>
      </c>
      <c r="L165" s="9" t="str">
        <f t="shared" si="24"/>
        <v>Yes</v>
      </c>
    </row>
    <row r="166" spans="1:12" x14ac:dyDescent="0.25">
      <c r="A166" s="4" t="s">
        <v>1357</v>
      </c>
      <c r="B166" s="33" t="s">
        <v>213</v>
      </c>
      <c r="C166" s="43">
        <v>1645.3684871999999</v>
      </c>
      <c r="D166" s="11" t="str">
        <f t="shared" si="21"/>
        <v>N/A</v>
      </c>
      <c r="E166" s="43">
        <v>1619.3481068000001</v>
      </c>
      <c r="F166" s="11" t="str">
        <f t="shared" si="22"/>
        <v>N/A</v>
      </c>
      <c r="G166" s="43">
        <v>1725.8695447</v>
      </c>
      <c r="H166" s="11" t="str">
        <f t="shared" si="23"/>
        <v>N/A</v>
      </c>
      <c r="I166" s="12">
        <v>-1.58</v>
      </c>
      <c r="J166" s="12">
        <v>6.5780000000000003</v>
      </c>
      <c r="K166" s="41" t="s">
        <v>739</v>
      </c>
      <c r="L166" s="9" t="str">
        <f t="shared" si="24"/>
        <v>Yes</v>
      </c>
    </row>
    <row r="167" spans="1:12" x14ac:dyDescent="0.25">
      <c r="A167" s="42" t="s">
        <v>1358</v>
      </c>
      <c r="B167" s="33" t="s">
        <v>213</v>
      </c>
      <c r="C167" s="43">
        <v>746.45901638999999</v>
      </c>
      <c r="D167" s="11" t="str">
        <f t="shared" si="21"/>
        <v>N/A</v>
      </c>
      <c r="E167" s="43">
        <v>926.50704225000004</v>
      </c>
      <c r="F167" s="11" t="str">
        <f t="shared" si="22"/>
        <v>N/A</v>
      </c>
      <c r="G167" s="43">
        <v>884.09657320999997</v>
      </c>
      <c r="H167" s="11" t="str">
        <f t="shared" si="23"/>
        <v>N/A</v>
      </c>
      <c r="I167" s="12">
        <v>24.12</v>
      </c>
      <c r="J167" s="12">
        <v>-4.58</v>
      </c>
      <c r="K167" s="41" t="s">
        <v>739</v>
      </c>
      <c r="L167" s="9" t="str">
        <f t="shared" si="24"/>
        <v>Yes</v>
      </c>
    </row>
    <row r="168" spans="1:12" x14ac:dyDescent="0.25">
      <c r="A168" s="42" t="s">
        <v>1359</v>
      </c>
      <c r="B168" s="33" t="s">
        <v>213</v>
      </c>
      <c r="C168" s="43">
        <v>3908.5722648000001</v>
      </c>
      <c r="D168" s="11" t="str">
        <f t="shared" si="21"/>
        <v>N/A</v>
      </c>
      <c r="E168" s="43">
        <v>3472.5086138000001</v>
      </c>
      <c r="F168" s="11" t="str">
        <f t="shared" si="22"/>
        <v>N/A</v>
      </c>
      <c r="G168" s="43">
        <v>3681.3654138000002</v>
      </c>
      <c r="H168" s="11" t="str">
        <f t="shared" si="23"/>
        <v>N/A</v>
      </c>
      <c r="I168" s="12">
        <v>-11.2</v>
      </c>
      <c r="J168" s="12">
        <v>6.0149999999999997</v>
      </c>
      <c r="K168" s="41" t="s">
        <v>739</v>
      </c>
      <c r="L168" s="9" t="str">
        <f t="shared" si="24"/>
        <v>Yes</v>
      </c>
    </row>
    <row r="169" spans="1:12" x14ac:dyDescent="0.25">
      <c r="A169" s="42" t="s">
        <v>1360</v>
      </c>
      <c r="B169" s="33" t="s">
        <v>213</v>
      </c>
      <c r="C169" s="43">
        <v>1203.1524730000001</v>
      </c>
      <c r="D169" s="11" t="str">
        <f t="shared" si="21"/>
        <v>N/A</v>
      </c>
      <c r="E169" s="43">
        <v>1244.8496049</v>
      </c>
      <c r="F169" s="11" t="str">
        <f t="shared" si="22"/>
        <v>N/A</v>
      </c>
      <c r="G169" s="43">
        <v>1306.8975619</v>
      </c>
      <c r="H169" s="11" t="str">
        <f t="shared" si="23"/>
        <v>N/A</v>
      </c>
      <c r="I169" s="12">
        <v>3.4660000000000002</v>
      </c>
      <c r="J169" s="12">
        <v>4.984</v>
      </c>
      <c r="K169" s="41" t="s">
        <v>739</v>
      </c>
      <c r="L169" s="9" t="str">
        <f t="shared" si="24"/>
        <v>Yes</v>
      </c>
    </row>
    <row r="170" spans="1:12" x14ac:dyDescent="0.25">
      <c r="A170" s="42" t="s">
        <v>1361</v>
      </c>
      <c r="B170" s="33" t="s">
        <v>213</v>
      </c>
      <c r="C170" s="43">
        <v>1621.1482527000001</v>
      </c>
      <c r="D170" s="11" t="str">
        <f t="shared" si="21"/>
        <v>N/A</v>
      </c>
      <c r="E170" s="43">
        <v>1528.2188945</v>
      </c>
      <c r="F170" s="11" t="str">
        <f t="shared" si="22"/>
        <v>N/A</v>
      </c>
      <c r="G170" s="43">
        <v>1679.9016988999999</v>
      </c>
      <c r="H170" s="11" t="str">
        <f t="shared" si="23"/>
        <v>N/A</v>
      </c>
      <c r="I170" s="12">
        <v>-5.73</v>
      </c>
      <c r="J170" s="12">
        <v>9.9250000000000007</v>
      </c>
      <c r="K170" s="41" t="s">
        <v>739</v>
      </c>
      <c r="L170" s="9" t="str">
        <f t="shared" si="24"/>
        <v>Yes</v>
      </c>
    </row>
    <row r="171" spans="1:12" x14ac:dyDescent="0.25">
      <c r="A171" s="42" t="s">
        <v>85</v>
      </c>
      <c r="B171" s="33" t="s">
        <v>213</v>
      </c>
      <c r="C171" s="8">
        <v>9.7482971059000008</v>
      </c>
      <c r="D171" s="11" t="str">
        <f t="shared" ref="D171:D202" si="25">IF($B171="N/A","N/A",IF(C171&gt;10,"No",IF(C171&lt;-10,"No","Yes")))</f>
        <v>N/A</v>
      </c>
      <c r="E171" s="8">
        <v>9.6068700162000003</v>
      </c>
      <c r="F171" s="11" t="str">
        <f t="shared" ref="F171:F202" si="26">IF($B171="N/A","N/A",IF(E171&gt;10,"No",IF(E171&lt;-10,"No","Yes")))</f>
        <v>N/A</v>
      </c>
      <c r="G171" s="8">
        <v>9.2739762931000005</v>
      </c>
      <c r="H171" s="11" t="str">
        <f t="shared" ref="H171:H202" si="27">IF($B171="N/A","N/A",IF(G171&gt;10,"No",IF(G171&lt;-10,"No","Yes")))</f>
        <v>N/A</v>
      </c>
      <c r="I171" s="12">
        <v>-1.45</v>
      </c>
      <c r="J171" s="12">
        <v>-3.47</v>
      </c>
      <c r="K171" s="41" t="s">
        <v>739</v>
      </c>
      <c r="L171" s="9" t="str">
        <f t="shared" ref="L171:L202" si="28">IF(J171="Div by 0", "N/A", IF(K171="N/A","N/A", IF(J171&gt;VALUE(MID(K171,1,2)), "No", IF(J171&lt;-1*VALUE(MID(K171,1,2)), "No", "Yes"))))</f>
        <v>Yes</v>
      </c>
    </row>
    <row r="172" spans="1:12" x14ac:dyDescent="0.25">
      <c r="A172" s="42" t="s">
        <v>465</v>
      </c>
      <c r="B172" s="33" t="s">
        <v>213</v>
      </c>
      <c r="C172" s="8">
        <v>6.2841530055000003</v>
      </c>
      <c r="D172" s="11" t="str">
        <f t="shared" si="25"/>
        <v>N/A</v>
      </c>
      <c r="E172" s="8">
        <v>9.8591549296000007</v>
      </c>
      <c r="F172" s="11" t="str">
        <f t="shared" si="26"/>
        <v>N/A</v>
      </c>
      <c r="G172" s="8">
        <v>9.9688473519999992</v>
      </c>
      <c r="H172" s="11" t="str">
        <f t="shared" si="27"/>
        <v>N/A</v>
      </c>
      <c r="I172" s="12">
        <v>56.89</v>
      </c>
      <c r="J172" s="12">
        <v>1.113</v>
      </c>
      <c r="K172" s="41" t="s">
        <v>739</v>
      </c>
      <c r="L172" s="9" t="str">
        <f t="shared" si="28"/>
        <v>Yes</v>
      </c>
    </row>
    <row r="173" spans="1:12" x14ac:dyDescent="0.25">
      <c r="A173" s="42" t="s">
        <v>466</v>
      </c>
      <c r="B173" s="33" t="s">
        <v>213</v>
      </c>
      <c r="C173" s="8">
        <v>8.0829818370000002</v>
      </c>
      <c r="D173" s="11" t="str">
        <f t="shared" si="25"/>
        <v>N/A</v>
      </c>
      <c r="E173" s="8">
        <v>7.8242143882999997</v>
      </c>
      <c r="F173" s="11" t="str">
        <f t="shared" si="26"/>
        <v>N/A</v>
      </c>
      <c r="G173" s="8">
        <v>7.3258319368000002</v>
      </c>
      <c r="H173" s="11" t="str">
        <f t="shared" si="27"/>
        <v>N/A</v>
      </c>
      <c r="I173" s="12">
        <v>-3.2</v>
      </c>
      <c r="J173" s="12">
        <v>-6.37</v>
      </c>
      <c r="K173" s="41" t="s">
        <v>739</v>
      </c>
      <c r="L173" s="9" t="str">
        <f t="shared" si="28"/>
        <v>Yes</v>
      </c>
    </row>
    <row r="174" spans="1:12" x14ac:dyDescent="0.25">
      <c r="A174" s="2" t="s">
        <v>467</v>
      </c>
      <c r="B174" s="33" t="s">
        <v>213</v>
      </c>
      <c r="C174" s="8">
        <v>8.2386412921000005</v>
      </c>
      <c r="D174" s="11" t="str">
        <f t="shared" si="25"/>
        <v>N/A</v>
      </c>
      <c r="E174" s="8">
        <v>7.8723555051999998</v>
      </c>
      <c r="F174" s="11" t="str">
        <f t="shared" si="26"/>
        <v>N/A</v>
      </c>
      <c r="G174" s="8">
        <v>7.5951417004000001</v>
      </c>
      <c r="H174" s="11" t="str">
        <f t="shared" si="27"/>
        <v>N/A</v>
      </c>
      <c r="I174" s="12">
        <v>-4.45</v>
      </c>
      <c r="J174" s="12">
        <v>-3.52</v>
      </c>
      <c r="K174" s="41" t="s">
        <v>739</v>
      </c>
      <c r="L174" s="9" t="str">
        <f t="shared" si="28"/>
        <v>Yes</v>
      </c>
    </row>
    <row r="175" spans="1:12" x14ac:dyDescent="0.25">
      <c r="A175" s="2" t="s">
        <v>468</v>
      </c>
      <c r="B175" s="33" t="s">
        <v>213</v>
      </c>
      <c r="C175" s="8">
        <v>15.271719608</v>
      </c>
      <c r="D175" s="11" t="str">
        <f t="shared" si="25"/>
        <v>N/A</v>
      </c>
      <c r="E175" s="8">
        <v>15.515884724999999</v>
      </c>
      <c r="F175" s="11" t="str">
        <f t="shared" si="26"/>
        <v>N/A</v>
      </c>
      <c r="G175" s="8">
        <v>14.9605537</v>
      </c>
      <c r="H175" s="11" t="str">
        <f t="shared" si="27"/>
        <v>N/A</v>
      </c>
      <c r="I175" s="12">
        <v>1.599</v>
      </c>
      <c r="J175" s="12">
        <v>-3.58</v>
      </c>
      <c r="K175" s="41" t="s">
        <v>739</v>
      </c>
      <c r="L175" s="9" t="str">
        <f t="shared" si="28"/>
        <v>Yes</v>
      </c>
    </row>
    <row r="176" spans="1:12" x14ac:dyDescent="0.25">
      <c r="A176" s="2" t="s">
        <v>1362</v>
      </c>
      <c r="B176" s="33" t="s">
        <v>213</v>
      </c>
      <c r="C176" s="8">
        <v>0.14588219450000001</v>
      </c>
      <c r="D176" s="11" t="str">
        <f t="shared" si="25"/>
        <v>N/A</v>
      </c>
      <c r="E176" s="8">
        <v>0.16282830540000001</v>
      </c>
      <c r="F176" s="11" t="str">
        <f t="shared" si="26"/>
        <v>N/A</v>
      </c>
      <c r="G176" s="8">
        <v>0.17174030169999999</v>
      </c>
      <c r="H176" s="11" t="str">
        <f t="shared" si="27"/>
        <v>N/A</v>
      </c>
      <c r="I176" s="12">
        <v>11.62</v>
      </c>
      <c r="J176" s="12">
        <v>5.4729999999999999</v>
      </c>
      <c r="K176" s="41" t="s">
        <v>739</v>
      </c>
      <c r="L176" s="9" t="str">
        <f t="shared" si="28"/>
        <v>Yes</v>
      </c>
    </row>
    <row r="177" spans="1:12" x14ac:dyDescent="0.25">
      <c r="A177" s="2" t="s">
        <v>1363</v>
      </c>
      <c r="B177" s="33" t="s">
        <v>213</v>
      </c>
      <c r="C177" s="8">
        <v>2.1857923496999998</v>
      </c>
      <c r="D177" s="11" t="str">
        <f t="shared" si="25"/>
        <v>N/A</v>
      </c>
      <c r="E177" s="8">
        <v>1.4084507042000001</v>
      </c>
      <c r="F177" s="11" t="str">
        <f t="shared" si="26"/>
        <v>N/A</v>
      </c>
      <c r="G177" s="8">
        <v>1.8691588785</v>
      </c>
      <c r="H177" s="11" t="str">
        <f t="shared" si="27"/>
        <v>N/A</v>
      </c>
      <c r="I177" s="12">
        <v>-35.6</v>
      </c>
      <c r="J177" s="12">
        <v>32.71</v>
      </c>
      <c r="K177" s="41" t="s">
        <v>739</v>
      </c>
      <c r="L177" s="9" t="str">
        <f t="shared" si="28"/>
        <v>No</v>
      </c>
    </row>
    <row r="178" spans="1:12" x14ac:dyDescent="0.25">
      <c r="A178" s="2" t="s">
        <v>1364</v>
      </c>
      <c r="B178" s="33" t="s">
        <v>213</v>
      </c>
      <c r="C178" s="8">
        <v>1.0329689249</v>
      </c>
      <c r="D178" s="11" t="str">
        <f t="shared" si="25"/>
        <v>N/A</v>
      </c>
      <c r="E178" s="8">
        <v>1.1006540118000001</v>
      </c>
      <c r="F178" s="11" t="str">
        <f t="shared" si="26"/>
        <v>N/A</v>
      </c>
      <c r="G178" s="8">
        <v>1.1411698987000001</v>
      </c>
      <c r="H178" s="11" t="str">
        <f t="shared" si="27"/>
        <v>N/A</v>
      </c>
      <c r="I178" s="12">
        <v>6.5519999999999996</v>
      </c>
      <c r="J178" s="12">
        <v>3.681</v>
      </c>
      <c r="K178" s="41" t="s">
        <v>739</v>
      </c>
      <c r="L178" s="9" t="str">
        <f t="shared" si="28"/>
        <v>Yes</v>
      </c>
    </row>
    <row r="179" spans="1:12" x14ac:dyDescent="0.25">
      <c r="A179" s="2" t="s">
        <v>1365</v>
      </c>
      <c r="B179" s="33" t="s">
        <v>213</v>
      </c>
      <c r="C179" s="8">
        <v>0</v>
      </c>
      <c r="D179" s="11" t="str">
        <f t="shared" si="25"/>
        <v>N/A</v>
      </c>
      <c r="E179" s="8">
        <v>0</v>
      </c>
      <c r="F179" s="11" t="str">
        <f t="shared" si="26"/>
        <v>N/A</v>
      </c>
      <c r="G179" s="8">
        <v>0</v>
      </c>
      <c r="H179" s="11" t="str">
        <f t="shared" si="27"/>
        <v>N/A</v>
      </c>
      <c r="I179" s="12" t="s">
        <v>1746</v>
      </c>
      <c r="J179" s="12" t="s">
        <v>1746</v>
      </c>
      <c r="K179" s="41" t="s">
        <v>739</v>
      </c>
      <c r="L179" s="9" t="str">
        <f t="shared" si="28"/>
        <v>N/A</v>
      </c>
    </row>
    <row r="180" spans="1:12" x14ac:dyDescent="0.25">
      <c r="A180" s="2" t="s">
        <v>1366</v>
      </c>
      <c r="B180" s="33" t="s">
        <v>213</v>
      </c>
      <c r="C180" s="8">
        <v>1.0263252400000001E-2</v>
      </c>
      <c r="D180" s="11" t="str">
        <f t="shared" si="25"/>
        <v>N/A</v>
      </c>
      <c r="E180" s="8">
        <v>1.4753614599999999E-2</v>
      </c>
      <c r="F180" s="11" t="str">
        <f t="shared" si="26"/>
        <v>N/A</v>
      </c>
      <c r="G180" s="8">
        <v>1.9360147099999999E-2</v>
      </c>
      <c r="H180" s="11" t="str">
        <f t="shared" si="27"/>
        <v>N/A</v>
      </c>
      <c r="I180" s="12">
        <v>43.75</v>
      </c>
      <c r="J180" s="12">
        <v>31.22</v>
      </c>
      <c r="K180" s="41" t="s">
        <v>739</v>
      </c>
      <c r="L180" s="9" t="str">
        <f t="shared" si="28"/>
        <v>No</v>
      </c>
    </row>
    <row r="181" spans="1:12" x14ac:dyDescent="0.25">
      <c r="A181" s="2" t="s">
        <v>86</v>
      </c>
      <c r="B181" s="33" t="s">
        <v>213</v>
      </c>
      <c r="C181" s="8">
        <v>1.5384615385</v>
      </c>
      <c r="D181" s="11" t="str">
        <f t="shared" si="25"/>
        <v>N/A</v>
      </c>
      <c r="E181" s="8">
        <v>1.3698630137000001</v>
      </c>
      <c r="F181" s="11" t="str">
        <f t="shared" si="26"/>
        <v>N/A</v>
      </c>
      <c r="G181" s="8">
        <v>0.65359477119999998</v>
      </c>
      <c r="H181" s="11" t="str">
        <f t="shared" si="27"/>
        <v>N/A</v>
      </c>
      <c r="I181" s="12">
        <v>-11</v>
      </c>
      <c r="J181" s="12">
        <v>-52.3</v>
      </c>
      <c r="K181" s="41" t="s">
        <v>739</v>
      </c>
      <c r="L181" s="9" t="str">
        <f t="shared" si="28"/>
        <v>No</v>
      </c>
    </row>
    <row r="182" spans="1:12" x14ac:dyDescent="0.25">
      <c r="A182" s="2" t="s">
        <v>87</v>
      </c>
      <c r="B182" s="33" t="s">
        <v>213</v>
      </c>
      <c r="C182" s="8">
        <v>38.205424573000002</v>
      </c>
      <c r="D182" s="11" t="str">
        <f t="shared" si="25"/>
        <v>N/A</v>
      </c>
      <c r="E182" s="8">
        <v>46.287849217000002</v>
      </c>
      <c r="F182" s="11" t="str">
        <f t="shared" si="26"/>
        <v>N/A</v>
      </c>
      <c r="G182" s="8">
        <v>46.524784482999998</v>
      </c>
      <c r="H182" s="11" t="str">
        <f t="shared" si="27"/>
        <v>N/A</v>
      </c>
      <c r="I182" s="12">
        <v>21.16</v>
      </c>
      <c r="J182" s="12">
        <v>0.51190000000000002</v>
      </c>
      <c r="K182" s="41" t="s">
        <v>739</v>
      </c>
      <c r="L182" s="9" t="str">
        <f t="shared" si="28"/>
        <v>Yes</v>
      </c>
    </row>
    <row r="183" spans="1:12" x14ac:dyDescent="0.25">
      <c r="A183" s="2" t="s">
        <v>469</v>
      </c>
      <c r="B183" s="33" t="s">
        <v>213</v>
      </c>
      <c r="C183" s="8">
        <v>13.114754098000001</v>
      </c>
      <c r="D183" s="11" t="str">
        <f t="shared" si="25"/>
        <v>N/A</v>
      </c>
      <c r="E183" s="8">
        <v>18.309859155000002</v>
      </c>
      <c r="F183" s="11" t="str">
        <f t="shared" si="26"/>
        <v>N/A</v>
      </c>
      <c r="G183" s="8">
        <v>17.757009346</v>
      </c>
      <c r="H183" s="11" t="str">
        <f t="shared" si="27"/>
        <v>N/A</v>
      </c>
      <c r="I183" s="12">
        <v>39.61</v>
      </c>
      <c r="J183" s="12">
        <v>-3.02</v>
      </c>
      <c r="K183" s="41" t="s">
        <v>739</v>
      </c>
      <c r="L183" s="9" t="str">
        <f t="shared" si="28"/>
        <v>Yes</v>
      </c>
    </row>
    <row r="184" spans="1:12" x14ac:dyDescent="0.25">
      <c r="A184" s="2" t="s">
        <v>470</v>
      </c>
      <c r="B184" s="33" t="s">
        <v>213</v>
      </c>
      <c r="C184" s="8">
        <v>32.263062753</v>
      </c>
      <c r="D184" s="11" t="str">
        <f t="shared" si="25"/>
        <v>N/A</v>
      </c>
      <c r="E184" s="8">
        <v>33.203062688999999</v>
      </c>
      <c r="F184" s="11" t="str">
        <f t="shared" si="26"/>
        <v>N/A</v>
      </c>
      <c r="G184" s="8">
        <v>33.684462533000001</v>
      </c>
      <c r="H184" s="11" t="str">
        <f t="shared" si="27"/>
        <v>N/A</v>
      </c>
      <c r="I184" s="12">
        <v>2.9140000000000001</v>
      </c>
      <c r="J184" s="12">
        <v>1.45</v>
      </c>
      <c r="K184" s="41" t="s">
        <v>739</v>
      </c>
      <c r="L184" s="9" t="str">
        <f t="shared" si="28"/>
        <v>Yes</v>
      </c>
    </row>
    <row r="185" spans="1:12" x14ac:dyDescent="0.25">
      <c r="A185" s="2" t="s">
        <v>471</v>
      </c>
      <c r="B185" s="33" t="s">
        <v>213</v>
      </c>
      <c r="C185" s="8">
        <v>37.654181774000001</v>
      </c>
      <c r="D185" s="11" t="str">
        <f t="shared" si="25"/>
        <v>N/A</v>
      </c>
      <c r="E185" s="8">
        <v>47.794039476999998</v>
      </c>
      <c r="F185" s="11" t="str">
        <f t="shared" si="26"/>
        <v>N/A</v>
      </c>
      <c r="G185" s="8">
        <v>47.544759333999998</v>
      </c>
      <c r="H185" s="11" t="str">
        <f t="shared" si="27"/>
        <v>N/A</v>
      </c>
      <c r="I185" s="12">
        <v>26.93</v>
      </c>
      <c r="J185" s="12">
        <v>-0.52200000000000002</v>
      </c>
      <c r="K185" s="41" t="s">
        <v>739</v>
      </c>
      <c r="L185" s="9" t="str">
        <f t="shared" si="28"/>
        <v>Yes</v>
      </c>
    </row>
    <row r="186" spans="1:12" x14ac:dyDescent="0.25">
      <c r="A186" s="2" t="s">
        <v>472</v>
      </c>
      <c r="B186" s="33" t="s">
        <v>213</v>
      </c>
      <c r="C186" s="8">
        <v>43.849745984999998</v>
      </c>
      <c r="D186" s="11" t="str">
        <f t="shared" si="25"/>
        <v>N/A</v>
      </c>
      <c r="E186" s="8">
        <v>50.663912658999998</v>
      </c>
      <c r="F186" s="11" t="str">
        <f t="shared" si="26"/>
        <v>N/A</v>
      </c>
      <c r="G186" s="8">
        <v>52.015875321000003</v>
      </c>
      <c r="H186" s="11" t="str">
        <f t="shared" si="27"/>
        <v>N/A</v>
      </c>
      <c r="I186" s="12">
        <v>15.54</v>
      </c>
      <c r="J186" s="12">
        <v>2.6680000000000001</v>
      </c>
      <c r="K186" s="41" t="s">
        <v>739</v>
      </c>
      <c r="L186" s="9" t="str">
        <f t="shared" si="28"/>
        <v>Yes</v>
      </c>
    </row>
    <row r="187" spans="1:12" x14ac:dyDescent="0.25">
      <c r="A187" s="2" t="s">
        <v>116</v>
      </c>
      <c r="B187" s="33" t="s">
        <v>213</v>
      </c>
      <c r="C187" s="8">
        <v>74.634452886000005</v>
      </c>
      <c r="D187" s="11" t="str">
        <f t="shared" si="25"/>
        <v>N/A</v>
      </c>
      <c r="E187" s="8">
        <v>74.979088830999999</v>
      </c>
      <c r="F187" s="11" t="str">
        <f t="shared" si="26"/>
        <v>N/A</v>
      </c>
      <c r="G187" s="8">
        <v>75.909213362000003</v>
      </c>
      <c r="H187" s="11" t="str">
        <f t="shared" si="27"/>
        <v>N/A</v>
      </c>
      <c r="I187" s="12">
        <v>0.46179999999999999</v>
      </c>
      <c r="J187" s="12">
        <v>1.2410000000000001</v>
      </c>
      <c r="K187" s="41" t="s">
        <v>739</v>
      </c>
      <c r="L187" s="9" t="str">
        <f t="shared" si="28"/>
        <v>Yes</v>
      </c>
    </row>
    <row r="188" spans="1:12" x14ac:dyDescent="0.25">
      <c r="A188" s="2" t="s">
        <v>473</v>
      </c>
      <c r="B188" s="33" t="s">
        <v>213</v>
      </c>
      <c r="C188" s="8">
        <v>19.12568306</v>
      </c>
      <c r="D188" s="11" t="str">
        <f t="shared" si="25"/>
        <v>N/A</v>
      </c>
      <c r="E188" s="8">
        <v>26.197183099</v>
      </c>
      <c r="F188" s="11" t="str">
        <f t="shared" si="26"/>
        <v>N/A</v>
      </c>
      <c r="G188" s="8">
        <v>25.233644859999998</v>
      </c>
      <c r="H188" s="11" t="str">
        <f t="shared" si="27"/>
        <v>N/A</v>
      </c>
      <c r="I188" s="12">
        <v>36.97</v>
      </c>
      <c r="J188" s="12">
        <v>-3.68</v>
      </c>
      <c r="K188" s="41" t="s">
        <v>739</v>
      </c>
      <c r="L188" s="9" t="str">
        <f t="shared" si="28"/>
        <v>Yes</v>
      </c>
    </row>
    <row r="189" spans="1:12" x14ac:dyDescent="0.25">
      <c r="A189" s="2" t="s">
        <v>474</v>
      </c>
      <c r="B189" s="33" t="s">
        <v>213</v>
      </c>
      <c r="C189" s="8">
        <v>47.215287940000003</v>
      </c>
      <c r="D189" s="11" t="str">
        <f t="shared" si="25"/>
        <v>N/A</v>
      </c>
      <c r="E189" s="8">
        <v>44.648269261000003</v>
      </c>
      <c r="F189" s="11" t="str">
        <f t="shared" si="26"/>
        <v>N/A</v>
      </c>
      <c r="G189" s="8">
        <v>45.566993855</v>
      </c>
      <c r="H189" s="11" t="str">
        <f t="shared" si="27"/>
        <v>N/A</v>
      </c>
      <c r="I189" s="12">
        <v>-5.44</v>
      </c>
      <c r="J189" s="12">
        <v>2.0579999999999998</v>
      </c>
      <c r="K189" s="41" t="s">
        <v>739</v>
      </c>
      <c r="L189" s="9" t="str">
        <f t="shared" si="28"/>
        <v>Yes</v>
      </c>
    </row>
    <row r="190" spans="1:12" x14ac:dyDescent="0.25">
      <c r="A190" s="2" t="s">
        <v>475</v>
      </c>
      <c r="B190" s="33" t="s">
        <v>213</v>
      </c>
      <c r="C190" s="8">
        <v>81.597071631000006</v>
      </c>
      <c r="D190" s="11" t="str">
        <f t="shared" si="25"/>
        <v>N/A</v>
      </c>
      <c r="E190" s="8">
        <v>83.404798185999994</v>
      </c>
      <c r="F190" s="11" t="str">
        <f t="shared" si="26"/>
        <v>N/A</v>
      </c>
      <c r="G190" s="8">
        <v>84.242914979999995</v>
      </c>
      <c r="H190" s="11" t="str">
        <f t="shared" si="27"/>
        <v>N/A</v>
      </c>
      <c r="I190" s="12">
        <v>2.2149999999999999</v>
      </c>
      <c r="J190" s="12">
        <v>1.0049999999999999</v>
      </c>
      <c r="K190" s="41" t="s">
        <v>739</v>
      </c>
      <c r="L190" s="9" t="str">
        <f t="shared" si="28"/>
        <v>Yes</v>
      </c>
    </row>
    <row r="191" spans="1:12" x14ac:dyDescent="0.25">
      <c r="A191" s="2" t="s">
        <v>476</v>
      </c>
      <c r="B191" s="33" t="s">
        <v>213</v>
      </c>
      <c r="C191" s="8">
        <v>71.427105249999997</v>
      </c>
      <c r="D191" s="11" t="str">
        <f t="shared" si="25"/>
        <v>N/A</v>
      </c>
      <c r="E191" s="8">
        <v>71.146847644000005</v>
      </c>
      <c r="F191" s="11" t="str">
        <f t="shared" si="26"/>
        <v>N/A</v>
      </c>
      <c r="G191" s="8">
        <v>72.682832390000002</v>
      </c>
      <c r="H191" s="11" t="str">
        <f t="shared" si="27"/>
        <v>N/A</v>
      </c>
      <c r="I191" s="12">
        <v>-0.39200000000000002</v>
      </c>
      <c r="J191" s="12">
        <v>2.1589999999999998</v>
      </c>
      <c r="K191" s="41" t="s">
        <v>739</v>
      </c>
      <c r="L191" s="9" t="str">
        <f t="shared" si="28"/>
        <v>Yes</v>
      </c>
    </row>
    <row r="192" spans="1:12" x14ac:dyDescent="0.25">
      <c r="A192" s="2" t="s">
        <v>1367</v>
      </c>
      <c r="B192" s="33" t="s">
        <v>213</v>
      </c>
      <c r="C192" s="34">
        <v>4.9201105099999998</v>
      </c>
      <c r="D192" s="11" t="str">
        <f t="shared" si="25"/>
        <v>N/A</v>
      </c>
      <c r="E192" s="34">
        <v>4.8649872300999997</v>
      </c>
      <c r="F192" s="11" t="str">
        <f t="shared" si="26"/>
        <v>N/A</v>
      </c>
      <c r="G192" s="34">
        <v>4.9783345436999999</v>
      </c>
      <c r="H192" s="11" t="str">
        <f t="shared" si="27"/>
        <v>N/A</v>
      </c>
      <c r="I192" s="12">
        <v>-1.1200000000000001</v>
      </c>
      <c r="J192" s="12">
        <v>2.33</v>
      </c>
      <c r="K192" s="41" t="s">
        <v>739</v>
      </c>
      <c r="L192" s="9" t="str">
        <f t="shared" si="28"/>
        <v>Yes</v>
      </c>
    </row>
    <row r="193" spans="1:12" x14ac:dyDescent="0.25">
      <c r="A193" s="2" t="s">
        <v>1368</v>
      </c>
      <c r="B193" s="33" t="s">
        <v>213</v>
      </c>
      <c r="C193" s="34">
        <v>9.5217391304000003</v>
      </c>
      <c r="D193" s="11" t="str">
        <f t="shared" si="25"/>
        <v>N/A</v>
      </c>
      <c r="E193" s="34">
        <v>12.142857143000001</v>
      </c>
      <c r="F193" s="11" t="str">
        <f t="shared" si="26"/>
        <v>N/A</v>
      </c>
      <c r="G193" s="34">
        <v>10.46875</v>
      </c>
      <c r="H193" s="11" t="str">
        <f t="shared" si="27"/>
        <v>N/A</v>
      </c>
      <c r="I193" s="12">
        <v>27.53</v>
      </c>
      <c r="J193" s="12">
        <v>-13.8</v>
      </c>
      <c r="K193" s="41" t="s">
        <v>739</v>
      </c>
      <c r="L193" s="9" t="str">
        <f t="shared" si="28"/>
        <v>Yes</v>
      </c>
    </row>
    <row r="194" spans="1:12" x14ac:dyDescent="0.25">
      <c r="A194" s="2" t="s">
        <v>1369</v>
      </c>
      <c r="B194" s="33" t="s">
        <v>213</v>
      </c>
      <c r="C194" s="34">
        <v>17.506922257999999</v>
      </c>
      <c r="D194" s="11" t="str">
        <f t="shared" si="25"/>
        <v>N/A</v>
      </c>
      <c r="E194" s="34">
        <v>15.938837919999999</v>
      </c>
      <c r="F194" s="11" t="str">
        <f t="shared" si="26"/>
        <v>N/A</v>
      </c>
      <c r="G194" s="34">
        <v>16.662309367999999</v>
      </c>
      <c r="H194" s="11" t="str">
        <f t="shared" si="27"/>
        <v>N/A</v>
      </c>
      <c r="I194" s="12">
        <v>-8.9600000000000009</v>
      </c>
      <c r="J194" s="12">
        <v>4.5389999999999997</v>
      </c>
      <c r="K194" s="41" t="s">
        <v>739</v>
      </c>
      <c r="L194" s="9" t="str">
        <f t="shared" si="28"/>
        <v>Yes</v>
      </c>
    </row>
    <row r="195" spans="1:12" x14ac:dyDescent="0.25">
      <c r="A195" s="2" t="s">
        <v>1370</v>
      </c>
      <c r="B195" s="33" t="s">
        <v>213</v>
      </c>
      <c r="C195" s="34">
        <v>3.5184249315999998</v>
      </c>
      <c r="D195" s="11" t="str">
        <f t="shared" si="25"/>
        <v>N/A</v>
      </c>
      <c r="E195" s="34">
        <v>3.6356065720999999</v>
      </c>
      <c r="F195" s="11" t="str">
        <f t="shared" si="26"/>
        <v>N/A</v>
      </c>
      <c r="G195" s="34">
        <v>3.7206823027999998</v>
      </c>
      <c r="H195" s="11" t="str">
        <f t="shared" si="27"/>
        <v>N/A</v>
      </c>
      <c r="I195" s="12">
        <v>3.331</v>
      </c>
      <c r="J195" s="12">
        <v>2.34</v>
      </c>
      <c r="K195" s="41" t="s">
        <v>739</v>
      </c>
      <c r="L195" s="9" t="str">
        <f t="shared" si="28"/>
        <v>Yes</v>
      </c>
    </row>
    <row r="196" spans="1:12" x14ac:dyDescent="0.25">
      <c r="A196" s="2" t="s">
        <v>1371</v>
      </c>
      <c r="B196" s="33" t="s">
        <v>213</v>
      </c>
      <c r="C196" s="34">
        <v>3.1498655914000002</v>
      </c>
      <c r="D196" s="11" t="str">
        <f t="shared" si="25"/>
        <v>N/A</v>
      </c>
      <c r="E196" s="34">
        <v>3.0722662441000002</v>
      </c>
      <c r="F196" s="11" t="str">
        <f t="shared" si="26"/>
        <v>N/A</v>
      </c>
      <c r="G196" s="34">
        <v>3.1688773860000001</v>
      </c>
      <c r="H196" s="11" t="str">
        <f t="shared" si="27"/>
        <v>N/A</v>
      </c>
      <c r="I196" s="12">
        <v>-2.46</v>
      </c>
      <c r="J196" s="12">
        <v>3.145</v>
      </c>
      <c r="K196" s="41" t="s">
        <v>739</v>
      </c>
      <c r="L196" s="9" t="str">
        <f t="shared" si="28"/>
        <v>Yes</v>
      </c>
    </row>
    <row r="197" spans="1:12" x14ac:dyDescent="0.25">
      <c r="A197" s="2" t="s">
        <v>1372</v>
      </c>
      <c r="B197" s="33" t="s">
        <v>213</v>
      </c>
      <c r="C197" s="34">
        <v>234.24615385000001</v>
      </c>
      <c r="D197" s="11" t="str">
        <f t="shared" si="25"/>
        <v>N/A</v>
      </c>
      <c r="E197" s="34">
        <v>212.82191781</v>
      </c>
      <c r="F197" s="11" t="str">
        <f t="shared" si="26"/>
        <v>N/A</v>
      </c>
      <c r="G197" s="34">
        <v>206.14379084999999</v>
      </c>
      <c r="H197" s="11" t="str">
        <f t="shared" si="27"/>
        <v>N/A</v>
      </c>
      <c r="I197" s="12">
        <v>-9.15</v>
      </c>
      <c r="J197" s="12">
        <v>-3.14</v>
      </c>
      <c r="K197" s="41" t="s">
        <v>739</v>
      </c>
      <c r="L197" s="9" t="str">
        <f t="shared" si="28"/>
        <v>Yes</v>
      </c>
    </row>
    <row r="198" spans="1:12" x14ac:dyDescent="0.25">
      <c r="A198" s="2" t="s">
        <v>1373</v>
      </c>
      <c r="B198" s="33" t="s">
        <v>213</v>
      </c>
      <c r="C198" s="34">
        <v>63.375</v>
      </c>
      <c r="D198" s="11" t="str">
        <f t="shared" si="25"/>
        <v>N/A</v>
      </c>
      <c r="E198" s="34">
        <v>41</v>
      </c>
      <c r="F198" s="11" t="str">
        <f t="shared" si="26"/>
        <v>N/A</v>
      </c>
      <c r="G198" s="34">
        <v>13</v>
      </c>
      <c r="H198" s="11" t="str">
        <f t="shared" si="27"/>
        <v>N/A</v>
      </c>
      <c r="I198" s="12">
        <v>-35.299999999999997</v>
      </c>
      <c r="J198" s="12">
        <v>-68.3</v>
      </c>
      <c r="K198" s="41" t="s">
        <v>739</v>
      </c>
      <c r="L198" s="9" t="str">
        <f t="shared" si="28"/>
        <v>No</v>
      </c>
    </row>
    <row r="199" spans="1:12" x14ac:dyDescent="0.25">
      <c r="A199" s="2" t="s">
        <v>1374</v>
      </c>
      <c r="B199" s="33" t="s">
        <v>213</v>
      </c>
      <c r="C199" s="34">
        <v>249.11666667</v>
      </c>
      <c r="D199" s="11" t="str">
        <f t="shared" si="25"/>
        <v>N/A</v>
      </c>
      <c r="E199" s="34">
        <v>222.55072464</v>
      </c>
      <c r="F199" s="11" t="str">
        <f t="shared" si="26"/>
        <v>N/A</v>
      </c>
      <c r="G199" s="34">
        <v>219.27972027999999</v>
      </c>
      <c r="H199" s="11" t="str">
        <f t="shared" si="27"/>
        <v>N/A</v>
      </c>
      <c r="I199" s="12">
        <v>-10.7</v>
      </c>
      <c r="J199" s="12">
        <v>-1.47</v>
      </c>
      <c r="K199" s="41" t="s">
        <v>739</v>
      </c>
      <c r="L199" s="9" t="str">
        <f t="shared" si="28"/>
        <v>Yes</v>
      </c>
    </row>
    <row r="200" spans="1:12" x14ac:dyDescent="0.25">
      <c r="A200" s="2" t="s">
        <v>1375</v>
      </c>
      <c r="B200" s="33" t="s">
        <v>213</v>
      </c>
      <c r="C200" s="34" t="s">
        <v>1746</v>
      </c>
      <c r="D200" s="11" t="str">
        <f t="shared" si="25"/>
        <v>N/A</v>
      </c>
      <c r="E200" s="34" t="s">
        <v>1746</v>
      </c>
      <c r="F200" s="11" t="str">
        <f t="shared" si="26"/>
        <v>N/A</v>
      </c>
      <c r="G200" s="34" t="s">
        <v>1746</v>
      </c>
      <c r="H200" s="11" t="str">
        <f t="shared" si="27"/>
        <v>N/A</v>
      </c>
      <c r="I200" s="12" t="s">
        <v>1746</v>
      </c>
      <c r="J200" s="12" t="s">
        <v>1746</v>
      </c>
      <c r="K200" s="41" t="s">
        <v>739</v>
      </c>
      <c r="L200" s="9" t="str">
        <f t="shared" si="28"/>
        <v>N/A</v>
      </c>
    </row>
    <row r="201" spans="1:12" x14ac:dyDescent="0.25">
      <c r="A201" s="2" t="s">
        <v>1376</v>
      </c>
      <c r="B201" s="33" t="s">
        <v>213</v>
      </c>
      <c r="C201" s="34">
        <v>25.5</v>
      </c>
      <c r="D201" s="11" t="str">
        <f t="shared" si="25"/>
        <v>N/A</v>
      </c>
      <c r="E201" s="34">
        <v>51.666666667000001</v>
      </c>
      <c r="F201" s="11" t="str">
        <f t="shared" si="26"/>
        <v>N/A</v>
      </c>
      <c r="G201" s="34">
        <v>26.25</v>
      </c>
      <c r="H201" s="11" t="str">
        <f t="shared" si="27"/>
        <v>N/A</v>
      </c>
      <c r="I201" s="12">
        <v>102.6</v>
      </c>
      <c r="J201" s="12">
        <v>-49.2</v>
      </c>
      <c r="K201" s="41" t="s">
        <v>739</v>
      </c>
      <c r="L201" s="9" t="str">
        <f t="shared" si="28"/>
        <v>No</v>
      </c>
    </row>
    <row r="202" spans="1:12" x14ac:dyDescent="0.25">
      <c r="A202" s="2" t="s">
        <v>28</v>
      </c>
      <c r="B202" s="33" t="s">
        <v>213</v>
      </c>
      <c r="C202" s="8">
        <v>3.0175170850000002</v>
      </c>
      <c r="D202" s="11" t="str">
        <f t="shared" si="25"/>
        <v>N/A</v>
      </c>
      <c r="E202" s="8">
        <v>3.0937378018000001</v>
      </c>
      <c r="F202" s="11" t="str">
        <f t="shared" si="26"/>
        <v>N/A</v>
      </c>
      <c r="G202" s="8">
        <v>3.1216325431</v>
      </c>
      <c r="H202" s="11" t="str">
        <f t="shared" si="27"/>
        <v>N/A</v>
      </c>
      <c r="I202" s="12">
        <v>2.5259999999999998</v>
      </c>
      <c r="J202" s="12">
        <v>0.90169999999999995</v>
      </c>
      <c r="K202" s="41" t="s">
        <v>739</v>
      </c>
      <c r="L202" s="9" t="str">
        <f t="shared" si="28"/>
        <v>Yes</v>
      </c>
    </row>
    <row r="203" spans="1:12" x14ac:dyDescent="0.25">
      <c r="A203" s="2" t="s">
        <v>123</v>
      </c>
      <c r="B203" s="33" t="s">
        <v>213</v>
      </c>
      <c r="C203" s="34">
        <v>11</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v>-100</v>
      </c>
      <c r="J203" s="12" t="s">
        <v>1746</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-85.7</v>
      </c>
      <c r="J204" s="12">
        <v>300</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-85.7</v>
      </c>
      <c r="J205" s="12">
        <v>300</v>
      </c>
      <c r="K205" s="14" t="s">
        <v>213</v>
      </c>
      <c r="L205" s="9" t="str">
        <f t="shared" si="32"/>
        <v>N/A</v>
      </c>
    </row>
    <row r="206" spans="1:12" ht="25" x14ac:dyDescent="0.25">
      <c r="A206" s="2" t="s">
        <v>1377</v>
      </c>
      <c r="B206" s="33" t="s">
        <v>213</v>
      </c>
      <c r="C206" s="34">
        <v>0</v>
      </c>
      <c r="D206" s="11" t="str">
        <f t="shared" si="29"/>
        <v>N/A</v>
      </c>
      <c r="E206" s="34">
        <v>0</v>
      </c>
      <c r="F206" s="11" t="str">
        <f t="shared" si="30"/>
        <v>N/A</v>
      </c>
      <c r="G206" s="34">
        <v>0</v>
      </c>
      <c r="H206" s="11" t="str">
        <f t="shared" si="31"/>
        <v>N/A</v>
      </c>
      <c r="I206" s="12" t="s">
        <v>1746</v>
      </c>
      <c r="J206" s="12" t="s">
        <v>1746</v>
      </c>
      <c r="K206" s="14" t="s">
        <v>213</v>
      </c>
      <c r="L206" s="9" t="str">
        <f t="shared" si="32"/>
        <v>N/A</v>
      </c>
    </row>
    <row r="207" spans="1:12" x14ac:dyDescent="0.25">
      <c r="A207" s="2" t="s">
        <v>1625</v>
      </c>
      <c r="B207" s="33" t="s">
        <v>213</v>
      </c>
      <c r="C207" s="34">
        <v>0</v>
      </c>
      <c r="D207" s="11" t="str">
        <f t="shared" si="29"/>
        <v>N/A</v>
      </c>
      <c r="E207" s="34">
        <v>0</v>
      </c>
      <c r="F207" s="11" t="str">
        <f t="shared" si="30"/>
        <v>N/A</v>
      </c>
      <c r="G207" s="34">
        <v>11</v>
      </c>
      <c r="H207" s="11" t="str">
        <f t="shared" si="31"/>
        <v>N/A</v>
      </c>
      <c r="I207" s="12" t="s">
        <v>1746</v>
      </c>
      <c r="J207" s="12" t="s">
        <v>1746</v>
      </c>
      <c r="K207" s="14" t="s">
        <v>213</v>
      </c>
      <c r="L207" s="9" t="str">
        <f t="shared" si="32"/>
        <v>N/A</v>
      </c>
    </row>
    <row r="208" spans="1:12" x14ac:dyDescent="0.25">
      <c r="A208" s="2" t="s">
        <v>1626</v>
      </c>
      <c r="B208" s="33" t="s">
        <v>213</v>
      </c>
      <c r="C208" s="34">
        <v>11</v>
      </c>
      <c r="D208" s="11" t="str">
        <f t="shared" si="29"/>
        <v>N/A</v>
      </c>
      <c r="E208" s="34">
        <v>11</v>
      </c>
      <c r="F208" s="11" t="str">
        <f t="shared" si="30"/>
        <v>N/A</v>
      </c>
      <c r="G208" s="34">
        <v>11</v>
      </c>
      <c r="H208" s="11" t="str">
        <f t="shared" si="31"/>
        <v>N/A</v>
      </c>
      <c r="I208" s="12">
        <v>-50</v>
      </c>
      <c r="J208" s="12">
        <v>-50</v>
      </c>
      <c r="K208" s="14" t="s">
        <v>213</v>
      </c>
      <c r="L208" s="9" t="str">
        <f t="shared" si="32"/>
        <v>N/A</v>
      </c>
    </row>
    <row r="209" spans="1:12" x14ac:dyDescent="0.25">
      <c r="A209" s="2" t="s">
        <v>125</v>
      </c>
      <c r="B209" s="33" t="s">
        <v>213</v>
      </c>
      <c r="C209" s="43">
        <v>1181018</v>
      </c>
      <c r="D209" s="11" t="str">
        <f t="shared" si="29"/>
        <v>N/A</v>
      </c>
      <c r="E209" s="43">
        <v>880856</v>
      </c>
      <c r="F209" s="11" t="str">
        <f t="shared" si="30"/>
        <v>N/A</v>
      </c>
      <c r="G209" s="43">
        <v>1387188</v>
      </c>
      <c r="H209" s="11" t="str">
        <f t="shared" si="31"/>
        <v>N/A</v>
      </c>
      <c r="I209" s="12">
        <v>-25.4</v>
      </c>
      <c r="J209" s="12">
        <v>57.48</v>
      </c>
      <c r="K209" s="14" t="s">
        <v>213</v>
      </c>
      <c r="L209" s="9" t="str">
        <f t="shared" si="32"/>
        <v>N/A</v>
      </c>
    </row>
    <row r="210" spans="1:12" x14ac:dyDescent="0.25">
      <c r="A210" s="42" t="s">
        <v>1621</v>
      </c>
      <c r="B210" s="33" t="s">
        <v>213</v>
      </c>
      <c r="C210" s="43">
        <v>1139800</v>
      </c>
      <c r="D210" s="11" t="str">
        <f t="shared" si="29"/>
        <v>N/A</v>
      </c>
      <c r="E210" s="43">
        <v>807839</v>
      </c>
      <c r="F210" s="11" t="str">
        <f t="shared" si="30"/>
        <v>N/A</v>
      </c>
      <c r="G210" s="43">
        <v>1318434</v>
      </c>
      <c r="H210" s="11" t="str">
        <f t="shared" si="31"/>
        <v>N/A</v>
      </c>
      <c r="I210" s="12">
        <v>-29.1</v>
      </c>
      <c r="J210" s="12">
        <v>63.21</v>
      </c>
      <c r="K210" s="14" t="s">
        <v>213</v>
      </c>
      <c r="L210" s="9" t="str">
        <f t="shared" si="32"/>
        <v>N/A</v>
      </c>
    </row>
    <row r="211" spans="1:12" x14ac:dyDescent="0.25">
      <c r="A211" s="42" t="s">
        <v>1378</v>
      </c>
      <c r="B211" s="33" t="s">
        <v>213</v>
      </c>
      <c r="C211" s="43">
        <v>130763</v>
      </c>
      <c r="D211" s="11" t="str">
        <f t="shared" si="29"/>
        <v>N/A</v>
      </c>
      <c r="E211" s="43">
        <v>135124</v>
      </c>
      <c r="F211" s="11" t="str">
        <f t="shared" si="30"/>
        <v>N/A</v>
      </c>
      <c r="G211" s="43">
        <v>145412</v>
      </c>
      <c r="H211" s="11" t="str">
        <f t="shared" si="31"/>
        <v>N/A</v>
      </c>
      <c r="I211" s="12">
        <v>3.335</v>
      </c>
      <c r="J211" s="12">
        <v>7.6139999999999999</v>
      </c>
      <c r="K211" s="14" t="s">
        <v>213</v>
      </c>
      <c r="L211" s="9" t="str">
        <f t="shared" si="32"/>
        <v>N/A</v>
      </c>
    </row>
    <row r="212" spans="1:12" x14ac:dyDescent="0.25">
      <c r="A212" s="42" t="s">
        <v>1615</v>
      </c>
      <c r="B212" s="33" t="s">
        <v>213</v>
      </c>
      <c r="C212" s="43">
        <v>41513</v>
      </c>
      <c r="D212" s="11" t="str">
        <f t="shared" si="29"/>
        <v>N/A</v>
      </c>
      <c r="E212" s="43">
        <v>156218</v>
      </c>
      <c r="F212" s="11" t="str">
        <f t="shared" si="30"/>
        <v>N/A</v>
      </c>
      <c r="G212" s="43">
        <v>377272</v>
      </c>
      <c r="H212" s="11" t="str">
        <f t="shared" si="31"/>
        <v>N/A</v>
      </c>
      <c r="I212" s="12">
        <v>276.3</v>
      </c>
      <c r="J212" s="12">
        <v>141.5</v>
      </c>
      <c r="K212" s="14" t="s">
        <v>213</v>
      </c>
      <c r="L212" s="9" t="str">
        <f t="shared" si="32"/>
        <v>N/A</v>
      </c>
    </row>
    <row r="213" spans="1:12" x14ac:dyDescent="0.25">
      <c r="A213" s="42" t="s">
        <v>1616</v>
      </c>
      <c r="B213" s="33" t="s">
        <v>213</v>
      </c>
      <c r="C213" s="43">
        <v>262205</v>
      </c>
      <c r="D213" s="11" t="str">
        <f t="shared" si="29"/>
        <v>N/A</v>
      </c>
      <c r="E213" s="43">
        <v>257701</v>
      </c>
      <c r="F213" s="11" t="str">
        <f t="shared" si="30"/>
        <v>N/A</v>
      </c>
      <c r="G213" s="43">
        <v>351484</v>
      </c>
      <c r="H213" s="11" t="str">
        <f t="shared" si="31"/>
        <v>N/A</v>
      </c>
      <c r="I213" s="12">
        <v>-1.72</v>
      </c>
      <c r="J213" s="12">
        <v>36.39</v>
      </c>
      <c r="K213" s="14" t="s">
        <v>213</v>
      </c>
      <c r="L213" s="9" t="str">
        <f t="shared" si="32"/>
        <v>N/A</v>
      </c>
    </row>
    <row r="214" spans="1:12" ht="25" x14ac:dyDescent="0.25">
      <c r="A214" s="2" t="s">
        <v>1379</v>
      </c>
      <c r="B214" s="33" t="s">
        <v>213</v>
      </c>
      <c r="C214" s="43">
        <v>2833647</v>
      </c>
      <c r="D214" s="11" t="str">
        <f t="shared" ref="D214:D228" si="33">IF($B214="N/A","N/A",IF(C214&gt;10,"No",IF(C214&lt;-10,"No","Yes")))</f>
        <v>N/A</v>
      </c>
      <c r="E214" s="43">
        <v>2831522</v>
      </c>
      <c r="F214" s="11" t="str">
        <f t="shared" ref="F214:F228" si="34">IF($B214="N/A","N/A",IF(E214&gt;10,"No",IF(E214&lt;-10,"No","Yes")))</f>
        <v>N/A</v>
      </c>
      <c r="G214" s="43">
        <v>2683246</v>
      </c>
      <c r="H214" s="11" t="str">
        <f t="shared" ref="H214:H228" si="35">IF($B214="N/A","N/A",IF(G214&gt;10,"No",IF(G214&lt;-10,"No","Yes")))</f>
        <v>N/A</v>
      </c>
      <c r="I214" s="12">
        <v>-7.4999999999999997E-2</v>
      </c>
      <c r="J214" s="12">
        <v>-5.24</v>
      </c>
      <c r="K214" s="41" t="s">
        <v>739</v>
      </c>
      <c r="L214" s="9" t="str">
        <f t="shared" ref="L214:L228" si="36">IF(J214="Div by 0", "N/A", IF(K214="N/A","N/A", IF(J214&gt;VALUE(MID(K214,1,2)), "No", IF(J214&lt;-1*VALUE(MID(K214,1,2)), "No", "Yes"))))</f>
        <v>Yes</v>
      </c>
    </row>
    <row r="215" spans="1:12" x14ac:dyDescent="0.25">
      <c r="A215" s="4" t="s">
        <v>649</v>
      </c>
      <c r="B215" s="33" t="s">
        <v>213</v>
      </c>
      <c r="C215" s="34">
        <v>5566</v>
      </c>
      <c r="D215" s="11" t="str">
        <f t="shared" si="33"/>
        <v>N/A</v>
      </c>
      <c r="E215" s="34">
        <v>5301</v>
      </c>
      <c r="F215" s="11" t="str">
        <f t="shared" si="34"/>
        <v>N/A</v>
      </c>
      <c r="G215" s="34">
        <v>5138</v>
      </c>
      <c r="H215" s="11" t="str">
        <f t="shared" si="35"/>
        <v>N/A</v>
      </c>
      <c r="I215" s="12">
        <v>-4.76</v>
      </c>
      <c r="J215" s="12">
        <v>-3.07</v>
      </c>
      <c r="K215" s="41" t="s">
        <v>739</v>
      </c>
      <c r="L215" s="9" t="str">
        <f t="shared" si="36"/>
        <v>Yes</v>
      </c>
    </row>
    <row r="216" spans="1:12" x14ac:dyDescent="0.25">
      <c r="A216" s="4" t="s">
        <v>1380</v>
      </c>
      <c r="B216" s="33" t="s">
        <v>213</v>
      </c>
      <c r="C216" s="43">
        <v>509.09935322000001</v>
      </c>
      <c r="D216" s="11" t="str">
        <f t="shared" si="33"/>
        <v>N/A</v>
      </c>
      <c r="E216" s="43">
        <v>534.14865120000002</v>
      </c>
      <c r="F216" s="11" t="str">
        <f t="shared" si="34"/>
        <v>N/A</v>
      </c>
      <c r="G216" s="43">
        <v>522.23550019000004</v>
      </c>
      <c r="H216" s="11" t="str">
        <f t="shared" si="35"/>
        <v>N/A</v>
      </c>
      <c r="I216" s="12">
        <v>4.92</v>
      </c>
      <c r="J216" s="12">
        <v>-2.23</v>
      </c>
      <c r="K216" s="41" t="s">
        <v>739</v>
      </c>
      <c r="L216" s="9" t="str">
        <f t="shared" si="36"/>
        <v>Yes</v>
      </c>
    </row>
    <row r="217" spans="1:12" ht="25" x14ac:dyDescent="0.25">
      <c r="A217" s="2" t="s">
        <v>1381</v>
      </c>
      <c r="B217" s="33" t="s">
        <v>213</v>
      </c>
      <c r="C217" s="43">
        <v>19411</v>
      </c>
      <c r="D217" s="11" t="str">
        <f t="shared" si="33"/>
        <v>N/A</v>
      </c>
      <c r="E217" s="43">
        <v>24665</v>
      </c>
      <c r="F217" s="11" t="str">
        <f t="shared" si="34"/>
        <v>N/A</v>
      </c>
      <c r="G217" s="43">
        <v>26528</v>
      </c>
      <c r="H217" s="11" t="str">
        <f t="shared" si="35"/>
        <v>N/A</v>
      </c>
      <c r="I217" s="12">
        <v>27.07</v>
      </c>
      <c r="J217" s="12">
        <v>7.5529999999999999</v>
      </c>
      <c r="K217" s="41" t="s">
        <v>739</v>
      </c>
      <c r="L217" s="9" t="str">
        <f t="shared" si="36"/>
        <v>Yes</v>
      </c>
    </row>
    <row r="218" spans="1:12" x14ac:dyDescent="0.25">
      <c r="A218" s="4" t="s">
        <v>516</v>
      </c>
      <c r="B218" s="33" t="s">
        <v>213</v>
      </c>
      <c r="C218" s="34">
        <v>77</v>
      </c>
      <c r="D218" s="11" t="str">
        <f t="shared" si="33"/>
        <v>N/A</v>
      </c>
      <c r="E218" s="34">
        <v>83</v>
      </c>
      <c r="F218" s="11" t="str">
        <f t="shared" si="34"/>
        <v>N/A</v>
      </c>
      <c r="G218" s="34">
        <v>85</v>
      </c>
      <c r="H218" s="11" t="str">
        <f t="shared" si="35"/>
        <v>N/A</v>
      </c>
      <c r="I218" s="12">
        <v>7.7919999999999998</v>
      </c>
      <c r="J218" s="12">
        <v>2.41</v>
      </c>
      <c r="K218" s="41" t="s">
        <v>739</v>
      </c>
      <c r="L218" s="9" t="str">
        <f t="shared" si="36"/>
        <v>Yes</v>
      </c>
    </row>
    <row r="219" spans="1:12" x14ac:dyDescent="0.25">
      <c r="A219" s="2" t="s">
        <v>1382</v>
      </c>
      <c r="B219" s="33" t="s">
        <v>213</v>
      </c>
      <c r="C219" s="43">
        <v>252.09090909</v>
      </c>
      <c r="D219" s="11" t="str">
        <f t="shared" si="33"/>
        <v>N/A</v>
      </c>
      <c r="E219" s="43">
        <v>297.1686747</v>
      </c>
      <c r="F219" s="11" t="str">
        <f t="shared" si="34"/>
        <v>N/A</v>
      </c>
      <c r="G219" s="43">
        <v>312.09411764999999</v>
      </c>
      <c r="H219" s="11" t="str">
        <f t="shared" si="35"/>
        <v>N/A</v>
      </c>
      <c r="I219" s="12">
        <v>17.88</v>
      </c>
      <c r="J219" s="12">
        <v>5.0229999999999997</v>
      </c>
      <c r="K219" s="41" t="s">
        <v>739</v>
      </c>
      <c r="L219" s="9" t="str">
        <f t="shared" si="36"/>
        <v>Yes</v>
      </c>
    </row>
    <row r="220" spans="1:12" ht="25" x14ac:dyDescent="0.25">
      <c r="A220" s="2" t="s">
        <v>1383</v>
      </c>
      <c r="B220" s="33" t="s">
        <v>213</v>
      </c>
      <c r="C220" s="43">
        <v>2190817</v>
      </c>
      <c r="D220" s="11" t="str">
        <f t="shared" si="33"/>
        <v>N/A</v>
      </c>
      <c r="E220" s="43">
        <v>2089847</v>
      </c>
      <c r="F220" s="11" t="str">
        <f t="shared" si="34"/>
        <v>N/A</v>
      </c>
      <c r="G220" s="43">
        <v>2014467</v>
      </c>
      <c r="H220" s="11" t="str">
        <f t="shared" si="35"/>
        <v>N/A</v>
      </c>
      <c r="I220" s="12">
        <v>-4.6100000000000003</v>
      </c>
      <c r="J220" s="12">
        <v>-3.61</v>
      </c>
      <c r="K220" s="41" t="s">
        <v>739</v>
      </c>
      <c r="L220" s="9" t="str">
        <f t="shared" si="36"/>
        <v>Yes</v>
      </c>
    </row>
    <row r="221" spans="1:12" x14ac:dyDescent="0.25">
      <c r="A221" s="4" t="s">
        <v>517</v>
      </c>
      <c r="B221" s="33" t="s">
        <v>213</v>
      </c>
      <c r="C221" s="34">
        <v>5401</v>
      </c>
      <c r="D221" s="11" t="str">
        <f t="shared" si="33"/>
        <v>N/A</v>
      </c>
      <c r="E221" s="34">
        <v>5167</v>
      </c>
      <c r="F221" s="11" t="str">
        <f t="shared" si="34"/>
        <v>N/A</v>
      </c>
      <c r="G221" s="34">
        <v>5255</v>
      </c>
      <c r="H221" s="11" t="str">
        <f t="shared" si="35"/>
        <v>N/A</v>
      </c>
      <c r="I221" s="12">
        <v>-4.33</v>
      </c>
      <c r="J221" s="12">
        <v>1.7030000000000001</v>
      </c>
      <c r="K221" s="41" t="s">
        <v>739</v>
      </c>
      <c r="L221" s="9" t="str">
        <f t="shared" si="36"/>
        <v>Yes</v>
      </c>
    </row>
    <row r="222" spans="1:12" ht="25" x14ac:dyDescent="0.25">
      <c r="A222" s="2" t="s">
        <v>1384</v>
      </c>
      <c r="B222" s="33" t="s">
        <v>213</v>
      </c>
      <c r="C222" s="43">
        <v>405.63173485999999</v>
      </c>
      <c r="D222" s="11" t="str">
        <f t="shared" si="33"/>
        <v>N/A</v>
      </c>
      <c r="E222" s="43">
        <v>404.46042190999998</v>
      </c>
      <c r="F222" s="11" t="str">
        <f t="shared" si="34"/>
        <v>N/A</v>
      </c>
      <c r="G222" s="43">
        <v>383.34291151000002</v>
      </c>
      <c r="H222" s="11" t="str">
        <f t="shared" si="35"/>
        <v>N/A</v>
      </c>
      <c r="I222" s="12">
        <v>-0.28899999999999998</v>
      </c>
      <c r="J222" s="12">
        <v>-5.22</v>
      </c>
      <c r="K222" s="41" t="s">
        <v>739</v>
      </c>
      <c r="L222" s="9" t="str">
        <f t="shared" si="36"/>
        <v>Yes</v>
      </c>
    </row>
    <row r="223" spans="1:12" ht="25" x14ac:dyDescent="0.25">
      <c r="A223" s="2" t="s">
        <v>1385</v>
      </c>
      <c r="B223" s="33" t="s">
        <v>213</v>
      </c>
      <c r="C223" s="43">
        <v>71584649</v>
      </c>
      <c r="D223" s="11" t="str">
        <f t="shared" si="33"/>
        <v>N/A</v>
      </c>
      <c r="E223" s="43">
        <v>73564084</v>
      </c>
      <c r="F223" s="11" t="str">
        <f t="shared" si="34"/>
        <v>N/A</v>
      </c>
      <c r="G223" s="43">
        <v>77711778</v>
      </c>
      <c r="H223" s="11" t="str">
        <f t="shared" si="35"/>
        <v>N/A</v>
      </c>
      <c r="I223" s="12">
        <v>2.7650000000000001</v>
      </c>
      <c r="J223" s="12">
        <v>5.6379999999999999</v>
      </c>
      <c r="K223" s="41" t="s">
        <v>739</v>
      </c>
      <c r="L223" s="9" t="str">
        <f t="shared" si="36"/>
        <v>Yes</v>
      </c>
    </row>
    <row r="224" spans="1:12" x14ac:dyDescent="0.25">
      <c r="A224" s="2" t="s">
        <v>518</v>
      </c>
      <c r="B224" s="33" t="s">
        <v>213</v>
      </c>
      <c r="C224" s="34">
        <v>41434</v>
      </c>
      <c r="D224" s="11" t="str">
        <f t="shared" si="33"/>
        <v>N/A</v>
      </c>
      <c r="E224" s="34">
        <v>41812</v>
      </c>
      <c r="F224" s="11" t="str">
        <f t="shared" si="34"/>
        <v>N/A</v>
      </c>
      <c r="G224" s="34">
        <v>41768</v>
      </c>
      <c r="H224" s="11" t="str">
        <f t="shared" si="35"/>
        <v>N/A</v>
      </c>
      <c r="I224" s="12">
        <v>0.9123</v>
      </c>
      <c r="J224" s="12">
        <v>-0.105</v>
      </c>
      <c r="K224" s="41" t="s">
        <v>739</v>
      </c>
      <c r="L224" s="9" t="str">
        <f t="shared" si="36"/>
        <v>Yes</v>
      </c>
    </row>
    <row r="225" spans="1:12" x14ac:dyDescent="0.25">
      <c r="A225" s="2" t="s">
        <v>1386</v>
      </c>
      <c r="B225" s="33" t="s">
        <v>213</v>
      </c>
      <c r="C225" s="43">
        <v>1727.6789352000001</v>
      </c>
      <c r="D225" s="11" t="str">
        <f t="shared" si="33"/>
        <v>N/A</v>
      </c>
      <c r="E225" s="43">
        <v>1759.4012244999999</v>
      </c>
      <c r="F225" s="11" t="str">
        <f t="shared" si="34"/>
        <v>N/A</v>
      </c>
      <c r="G225" s="43">
        <v>1860.5577954</v>
      </c>
      <c r="H225" s="11" t="str">
        <f t="shared" si="35"/>
        <v>N/A</v>
      </c>
      <c r="I225" s="12">
        <v>1.8360000000000001</v>
      </c>
      <c r="J225" s="12">
        <v>5.7489999999999997</v>
      </c>
      <c r="K225" s="41" t="s">
        <v>739</v>
      </c>
      <c r="L225" s="9" t="str">
        <f t="shared" si="36"/>
        <v>Yes</v>
      </c>
    </row>
    <row r="226" spans="1:12" ht="25" x14ac:dyDescent="0.25">
      <c r="A226" s="2" t="s">
        <v>1387</v>
      </c>
      <c r="B226" s="33" t="s">
        <v>213</v>
      </c>
      <c r="C226" s="43">
        <v>18389731</v>
      </c>
      <c r="D226" s="11" t="str">
        <f t="shared" si="33"/>
        <v>N/A</v>
      </c>
      <c r="E226" s="43">
        <v>18095777</v>
      </c>
      <c r="F226" s="11" t="str">
        <f t="shared" si="34"/>
        <v>N/A</v>
      </c>
      <c r="G226" s="43">
        <v>18744178</v>
      </c>
      <c r="H226" s="11" t="str">
        <f t="shared" si="35"/>
        <v>N/A</v>
      </c>
      <c r="I226" s="12">
        <v>-1.6</v>
      </c>
      <c r="J226" s="12">
        <v>3.5830000000000002</v>
      </c>
      <c r="K226" s="41" t="s">
        <v>739</v>
      </c>
      <c r="L226" s="9" t="str">
        <f t="shared" si="36"/>
        <v>Yes</v>
      </c>
    </row>
    <row r="227" spans="1:12" ht="25" x14ac:dyDescent="0.25">
      <c r="A227" s="2" t="s">
        <v>519</v>
      </c>
      <c r="B227" s="33" t="s">
        <v>213</v>
      </c>
      <c r="C227" s="34">
        <v>414</v>
      </c>
      <c r="D227" s="11" t="str">
        <f t="shared" si="33"/>
        <v>N/A</v>
      </c>
      <c r="E227" s="34">
        <v>391</v>
      </c>
      <c r="F227" s="11" t="str">
        <f t="shared" si="34"/>
        <v>N/A</v>
      </c>
      <c r="G227" s="34">
        <v>428</v>
      </c>
      <c r="H227" s="11" t="str">
        <f t="shared" si="35"/>
        <v>N/A</v>
      </c>
      <c r="I227" s="12">
        <v>-5.56</v>
      </c>
      <c r="J227" s="12">
        <v>9.4629999999999992</v>
      </c>
      <c r="K227" s="41" t="s">
        <v>739</v>
      </c>
      <c r="L227" s="9" t="str">
        <f t="shared" si="36"/>
        <v>Yes</v>
      </c>
    </row>
    <row r="228" spans="1:12" ht="25" x14ac:dyDescent="0.25">
      <c r="A228" s="2" t="s">
        <v>1388</v>
      </c>
      <c r="B228" s="33" t="s">
        <v>213</v>
      </c>
      <c r="C228" s="43">
        <v>44419.640097000003</v>
      </c>
      <c r="D228" s="11" t="str">
        <f t="shared" si="33"/>
        <v>N/A</v>
      </c>
      <c r="E228" s="43">
        <v>46280.759591000002</v>
      </c>
      <c r="F228" s="11" t="str">
        <f t="shared" si="34"/>
        <v>N/A</v>
      </c>
      <c r="G228" s="43">
        <v>43794.808410999998</v>
      </c>
      <c r="H228" s="11" t="str">
        <f t="shared" si="35"/>
        <v>N/A</v>
      </c>
      <c r="I228" s="12">
        <v>4.1900000000000004</v>
      </c>
      <c r="J228" s="12">
        <v>-5.37</v>
      </c>
      <c r="K228" s="41" t="s">
        <v>739</v>
      </c>
      <c r="L228" s="9" t="str">
        <f t="shared" si="36"/>
        <v>Yes</v>
      </c>
    </row>
    <row r="229" spans="1:12" x14ac:dyDescent="0.25">
      <c r="A229" s="2" t="s">
        <v>1389</v>
      </c>
      <c r="B229" s="33" t="s">
        <v>213</v>
      </c>
      <c r="C229" s="14">
        <v>19210468</v>
      </c>
      <c r="D229" s="11" t="str">
        <f t="shared" ref="D229:D252" si="37">IF($B229="N/A","N/A",IF(C229&gt;10,"No",IF(C229&lt;-10,"No","Yes")))</f>
        <v>N/A</v>
      </c>
      <c r="E229" s="14">
        <v>18755485</v>
      </c>
      <c r="F229" s="11" t="str">
        <f t="shared" ref="F229:F252" si="38">IF($B229="N/A","N/A",IF(E229&gt;10,"No",IF(E229&lt;-10,"No","Yes")))</f>
        <v>N/A</v>
      </c>
      <c r="G229" s="14">
        <v>19455655</v>
      </c>
      <c r="H229" s="11" t="str">
        <f t="shared" ref="H229:H252" si="39">IF($B229="N/A","N/A",IF(G229&gt;10,"No",IF(G229&lt;-10,"No","Yes")))</f>
        <v>N/A</v>
      </c>
      <c r="I229" s="12">
        <v>-2.37</v>
      </c>
      <c r="J229" s="12">
        <v>3.7330000000000001</v>
      </c>
      <c r="K229" s="41" t="s">
        <v>739</v>
      </c>
      <c r="L229" s="9" t="str">
        <f t="shared" ref="L229:L252" si="40">IF(J229="Div by 0", "N/A", IF(K229="N/A","N/A", IF(J229&gt;VALUE(MID(K229,1,2)), "No", IF(J229&lt;-1*VALUE(MID(K229,1,2)), "No", "Yes"))))</f>
        <v>Yes</v>
      </c>
    </row>
    <row r="230" spans="1:12" x14ac:dyDescent="0.25">
      <c r="A230" s="4" t="s">
        <v>1390</v>
      </c>
      <c r="B230" s="33" t="s">
        <v>213</v>
      </c>
      <c r="C230" s="1">
        <v>711</v>
      </c>
      <c r="D230" s="11" t="str">
        <f t="shared" si="37"/>
        <v>N/A</v>
      </c>
      <c r="E230" s="1">
        <v>678</v>
      </c>
      <c r="F230" s="11" t="str">
        <f t="shared" si="38"/>
        <v>N/A</v>
      </c>
      <c r="G230" s="1">
        <v>730</v>
      </c>
      <c r="H230" s="11" t="str">
        <f t="shared" si="39"/>
        <v>N/A</v>
      </c>
      <c r="I230" s="12">
        <v>-4.6399999999999997</v>
      </c>
      <c r="J230" s="12">
        <v>7.67</v>
      </c>
      <c r="K230" s="41" t="s">
        <v>739</v>
      </c>
      <c r="L230" s="9" t="str">
        <f t="shared" si="40"/>
        <v>Yes</v>
      </c>
    </row>
    <row r="231" spans="1:12" x14ac:dyDescent="0.25">
      <c r="A231" s="4" t="s">
        <v>1391</v>
      </c>
      <c r="B231" s="33" t="s">
        <v>213</v>
      </c>
      <c r="C231" s="14">
        <v>27018.942335</v>
      </c>
      <c r="D231" s="11" t="str">
        <f t="shared" si="37"/>
        <v>N/A</v>
      </c>
      <c r="E231" s="14">
        <v>27662.957226999999</v>
      </c>
      <c r="F231" s="11" t="str">
        <f t="shared" si="38"/>
        <v>N/A</v>
      </c>
      <c r="G231" s="14">
        <v>26651.582192000002</v>
      </c>
      <c r="H231" s="11" t="str">
        <f t="shared" si="39"/>
        <v>N/A</v>
      </c>
      <c r="I231" s="12">
        <v>2.3839999999999999</v>
      </c>
      <c r="J231" s="12">
        <v>-3.66</v>
      </c>
      <c r="K231" s="41" t="s">
        <v>739</v>
      </c>
      <c r="L231" s="9" t="str">
        <f t="shared" si="40"/>
        <v>Yes</v>
      </c>
    </row>
    <row r="232" spans="1:12" x14ac:dyDescent="0.25">
      <c r="A232" s="4" t="s">
        <v>1392</v>
      </c>
      <c r="B232" s="33" t="s">
        <v>213</v>
      </c>
      <c r="C232" s="14">
        <v>14002</v>
      </c>
      <c r="D232" s="11" t="str">
        <f t="shared" si="37"/>
        <v>N/A</v>
      </c>
      <c r="E232" s="14">
        <v>5220.1875</v>
      </c>
      <c r="F232" s="11" t="str">
        <f t="shared" si="38"/>
        <v>N/A</v>
      </c>
      <c r="G232" s="14">
        <v>2273.2857143000001</v>
      </c>
      <c r="H232" s="11" t="str">
        <f t="shared" si="39"/>
        <v>N/A</v>
      </c>
      <c r="I232" s="12">
        <v>-62.7</v>
      </c>
      <c r="J232" s="12">
        <v>-56.5</v>
      </c>
      <c r="K232" s="41" t="s">
        <v>739</v>
      </c>
      <c r="L232" s="9" t="str">
        <f t="shared" si="40"/>
        <v>No</v>
      </c>
    </row>
    <row r="233" spans="1:12" ht="25" x14ac:dyDescent="0.25">
      <c r="A233" s="4" t="s">
        <v>1393</v>
      </c>
      <c r="B233" s="33" t="s">
        <v>213</v>
      </c>
      <c r="C233" s="14">
        <v>31119.907437999998</v>
      </c>
      <c r="D233" s="11" t="str">
        <f t="shared" si="37"/>
        <v>N/A</v>
      </c>
      <c r="E233" s="14">
        <v>32614.148936000001</v>
      </c>
      <c r="F233" s="11" t="str">
        <f t="shared" si="38"/>
        <v>N/A</v>
      </c>
      <c r="G233" s="14">
        <v>31134.939934999999</v>
      </c>
      <c r="H233" s="11" t="str">
        <f t="shared" si="39"/>
        <v>N/A</v>
      </c>
      <c r="I233" s="12">
        <v>4.8019999999999996</v>
      </c>
      <c r="J233" s="12">
        <v>-4.54</v>
      </c>
      <c r="K233" s="41" t="s">
        <v>739</v>
      </c>
      <c r="L233" s="9" t="str">
        <f t="shared" si="40"/>
        <v>Yes</v>
      </c>
    </row>
    <row r="234" spans="1:12" x14ac:dyDescent="0.25">
      <c r="A234" s="4" t="s">
        <v>1394</v>
      </c>
      <c r="B234" s="33" t="s">
        <v>213</v>
      </c>
      <c r="C234" s="14">
        <v>4140.2711864000003</v>
      </c>
      <c r="D234" s="11" t="str">
        <f t="shared" si="37"/>
        <v>N/A</v>
      </c>
      <c r="E234" s="14">
        <v>3509.875</v>
      </c>
      <c r="F234" s="11" t="str">
        <f t="shared" si="38"/>
        <v>N/A</v>
      </c>
      <c r="G234" s="14">
        <v>3594.8392856999999</v>
      </c>
      <c r="H234" s="11" t="str">
        <f t="shared" si="39"/>
        <v>N/A</v>
      </c>
      <c r="I234" s="12">
        <v>-15.2</v>
      </c>
      <c r="J234" s="12">
        <v>2.4209999999999998</v>
      </c>
      <c r="K234" s="41" t="s">
        <v>739</v>
      </c>
      <c r="L234" s="9" t="str">
        <f t="shared" si="40"/>
        <v>Yes</v>
      </c>
    </row>
    <row r="235" spans="1:12" x14ac:dyDescent="0.25">
      <c r="A235" s="4" t="s">
        <v>1395</v>
      </c>
      <c r="B235" s="33" t="s">
        <v>213</v>
      </c>
      <c r="C235" s="14">
        <v>1332.5853658999999</v>
      </c>
      <c r="D235" s="11" t="str">
        <f t="shared" si="37"/>
        <v>N/A</v>
      </c>
      <c r="E235" s="14">
        <v>956.57692308000003</v>
      </c>
      <c r="F235" s="11" t="str">
        <f t="shared" si="38"/>
        <v>N/A</v>
      </c>
      <c r="G235" s="14">
        <v>986.25</v>
      </c>
      <c r="H235" s="11" t="str">
        <f t="shared" si="39"/>
        <v>N/A</v>
      </c>
      <c r="I235" s="12">
        <v>-28.2</v>
      </c>
      <c r="J235" s="12">
        <v>3.1019999999999999</v>
      </c>
      <c r="K235" s="41" t="s">
        <v>739</v>
      </c>
      <c r="L235" s="9" t="str">
        <f t="shared" si="40"/>
        <v>Yes</v>
      </c>
    </row>
    <row r="236" spans="1:12" x14ac:dyDescent="0.25">
      <c r="A236" s="4" t="s">
        <v>1396</v>
      </c>
      <c r="B236" s="33" t="s">
        <v>213</v>
      </c>
      <c r="C236" s="11">
        <v>0.79786338690000003</v>
      </c>
      <c r="D236" s="11" t="str">
        <f t="shared" si="37"/>
        <v>N/A</v>
      </c>
      <c r="E236" s="11">
        <v>0.75614788379999998</v>
      </c>
      <c r="F236" s="11" t="str">
        <f t="shared" si="38"/>
        <v>N/A</v>
      </c>
      <c r="G236" s="11">
        <v>0.8194145115</v>
      </c>
      <c r="H236" s="11" t="str">
        <f t="shared" si="39"/>
        <v>N/A</v>
      </c>
      <c r="I236" s="12">
        <v>-5.23</v>
      </c>
      <c r="J236" s="12">
        <v>8.3670000000000009</v>
      </c>
      <c r="K236" s="41" t="s">
        <v>739</v>
      </c>
      <c r="L236" s="9" t="str">
        <f t="shared" si="40"/>
        <v>Yes</v>
      </c>
    </row>
    <row r="237" spans="1:12" x14ac:dyDescent="0.25">
      <c r="A237" s="4" t="s">
        <v>1397</v>
      </c>
      <c r="B237" s="33" t="s">
        <v>213</v>
      </c>
      <c r="C237" s="11">
        <v>1.6393442623000001</v>
      </c>
      <c r="D237" s="11" t="str">
        <f t="shared" si="37"/>
        <v>N/A</v>
      </c>
      <c r="E237" s="11">
        <v>4.5070422534999999</v>
      </c>
      <c r="F237" s="11" t="str">
        <f t="shared" si="38"/>
        <v>N/A</v>
      </c>
      <c r="G237" s="11">
        <v>4.3613707164999997</v>
      </c>
      <c r="H237" s="11" t="str">
        <f t="shared" si="39"/>
        <v>N/A</v>
      </c>
      <c r="I237" s="12">
        <v>174.9</v>
      </c>
      <c r="J237" s="12">
        <v>-3.23</v>
      </c>
      <c r="K237" s="41" t="s">
        <v>739</v>
      </c>
      <c r="L237" s="9" t="str">
        <f t="shared" si="40"/>
        <v>Yes</v>
      </c>
    </row>
    <row r="238" spans="1:12" x14ac:dyDescent="0.25">
      <c r="A238" s="4" t="s">
        <v>1398</v>
      </c>
      <c r="B238" s="33" t="s">
        <v>213</v>
      </c>
      <c r="C238" s="11">
        <v>5.2078849960999998</v>
      </c>
      <c r="D238" s="11" t="str">
        <f t="shared" si="37"/>
        <v>N/A</v>
      </c>
      <c r="E238" s="11">
        <v>4.4983250916999999</v>
      </c>
      <c r="F238" s="11" t="str">
        <f t="shared" si="38"/>
        <v>N/A</v>
      </c>
      <c r="G238" s="11">
        <v>4.9158087942000002</v>
      </c>
      <c r="H238" s="11" t="str">
        <f t="shared" si="39"/>
        <v>N/A</v>
      </c>
      <c r="I238" s="12">
        <v>-13.6</v>
      </c>
      <c r="J238" s="12">
        <v>9.2810000000000006</v>
      </c>
      <c r="K238" s="41" t="s">
        <v>739</v>
      </c>
      <c r="L238" s="9" t="str">
        <f t="shared" si="40"/>
        <v>Yes</v>
      </c>
    </row>
    <row r="239" spans="1:12" x14ac:dyDescent="0.25">
      <c r="A239" s="4" t="s">
        <v>1399</v>
      </c>
      <c r="B239" s="33" t="s">
        <v>213</v>
      </c>
      <c r="C239" s="11">
        <v>0.1023541453</v>
      </c>
      <c r="D239" s="11" t="str">
        <f t="shared" si="37"/>
        <v>N/A</v>
      </c>
      <c r="E239" s="11">
        <v>0.12757362059999999</v>
      </c>
      <c r="F239" s="11" t="str">
        <f t="shared" si="38"/>
        <v>N/A</v>
      </c>
      <c r="G239" s="11">
        <v>0.10076473230000001</v>
      </c>
      <c r="H239" s="11" t="str">
        <f t="shared" si="39"/>
        <v>N/A</v>
      </c>
      <c r="I239" s="12">
        <v>24.64</v>
      </c>
      <c r="J239" s="12">
        <v>-21</v>
      </c>
      <c r="K239" s="41" t="s">
        <v>739</v>
      </c>
      <c r="L239" s="9" t="str">
        <f t="shared" si="40"/>
        <v>Yes</v>
      </c>
    </row>
    <row r="240" spans="1:12" x14ac:dyDescent="0.25">
      <c r="A240" s="4" t="s">
        <v>1400</v>
      </c>
      <c r="B240" s="33" t="s">
        <v>213</v>
      </c>
      <c r="C240" s="11">
        <v>0.21039667470000001</v>
      </c>
      <c r="D240" s="11" t="str">
        <f t="shared" si="37"/>
        <v>N/A</v>
      </c>
      <c r="E240" s="11">
        <v>0.12786466020000001</v>
      </c>
      <c r="F240" s="11" t="str">
        <f t="shared" si="38"/>
        <v>N/A</v>
      </c>
      <c r="G240" s="11">
        <v>0.21296161850000001</v>
      </c>
      <c r="H240" s="11" t="str">
        <f t="shared" si="39"/>
        <v>N/A</v>
      </c>
      <c r="I240" s="12">
        <v>-39.200000000000003</v>
      </c>
      <c r="J240" s="12">
        <v>66.55</v>
      </c>
      <c r="K240" s="41" t="s">
        <v>739</v>
      </c>
      <c r="L240" s="9" t="str">
        <f t="shared" si="40"/>
        <v>No</v>
      </c>
    </row>
    <row r="241" spans="1:12" x14ac:dyDescent="0.25">
      <c r="A241" s="4" t="s">
        <v>1401</v>
      </c>
      <c r="B241" s="33" t="s">
        <v>213</v>
      </c>
      <c r="C241" s="14">
        <v>18389731</v>
      </c>
      <c r="D241" s="11" t="str">
        <f t="shared" si="37"/>
        <v>N/A</v>
      </c>
      <c r="E241" s="14">
        <v>18095777</v>
      </c>
      <c r="F241" s="11" t="str">
        <f t="shared" si="38"/>
        <v>N/A</v>
      </c>
      <c r="G241" s="14">
        <v>18744178</v>
      </c>
      <c r="H241" s="11" t="str">
        <f t="shared" si="39"/>
        <v>N/A</v>
      </c>
      <c r="I241" s="12">
        <v>-1.6</v>
      </c>
      <c r="J241" s="12">
        <v>3.5830000000000002</v>
      </c>
      <c r="K241" s="41" t="s">
        <v>739</v>
      </c>
      <c r="L241" s="9" t="str">
        <f t="shared" si="40"/>
        <v>Yes</v>
      </c>
    </row>
    <row r="242" spans="1:12" x14ac:dyDescent="0.25">
      <c r="A242" s="4" t="s">
        <v>1402</v>
      </c>
      <c r="B242" s="33" t="s">
        <v>213</v>
      </c>
      <c r="C242" s="1">
        <v>414</v>
      </c>
      <c r="D242" s="11" t="str">
        <f t="shared" si="37"/>
        <v>N/A</v>
      </c>
      <c r="E242" s="1">
        <v>391</v>
      </c>
      <c r="F242" s="11" t="str">
        <f t="shared" si="38"/>
        <v>N/A</v>
      </c>
      <c r="G242" s="1">
        <v>428</v>
      </c>
      <c r="H242" s="11" t="str">
        <f t="shared" si="39"/>
        <v>N/A</v>
      </c>
      <c r="I242" s="12">
        <v>-5.56</v>
      </c>
      <c r="J242" s="12">
        <v>9.4629999999999992</v>
      </c>
      <c r="K242" s="41" t="s">
        <v>739</v>
      </c>
      <c r="L242" s="9" t="str">
        <f t="shared" si="40"/>
        <v>Yes</v>
      </c>
    </row>
    <row r="243" spans="1:12" ht="25" x14ac:dyDescent="0.25">
      <c r="A243" s="4" t="s">
        <v>1403</v>
      </c>
      <c r="B243" s="33" t="s">
        <v>213</v>
      </c>
      <c r="C243" s="14">
        <v>44419.640097000003</v>
      </c>
      <c r="D243" s="11" t="str">
        <f t="shared" si="37"/>
        <v>N/A</v>
      </c>
      <c r="E243" s="14">
        <v>46280.759591000002</v>
      </c>
      <c r="F243" s="11" t="str">
        <f t="shared" si="38"/>
        <v>N/A</v>
      </c>
      <c r="G243" s="14">
        <v>43794.808410999998</v>
      </c>
      <c r="H243" s="11" t="str">
        <f t="shared" si="39"/>
        <v>N/A</v>
      </c>
      <c r="I243" s="12">
        <v>4.1900000000000004</v>
      </c>
      <c r="J243" s="12">
        <v>-5.37</v>
      </c>
      <c r="K243" s="41" t="s">
        <v>739</v>
      </c>
      <c r="L243" s="9" t="str">
        <f t="shared" si="40"/>
        <v>Yes</v>
      </c>
    </row>
    <row r="244" spans="1:12" ht="25" x14ac:dyDescent="0.25">
      <c r="A244" s="4" t="s">
        <v>1404</v>
      </c>
      <c r="B244" s="33" t="s">
        <v>213</v>
      </c>
      <c r="C244" s="14">
        <v>27518</v>
      </c>
      <c r="D244" s="11" t="str">
        <f t="shared" si="37"/>
        <v>N/A</v>
      </c>
      <c r="E244" s="14">
        <v>18867.25</v>
      </c>
      <c r="F244" s="11" t="str">
        <f t="shared" si="38"/>
        <v>N/A</v>
      </c>
      <c r="G244" s="14">
        <v>18124</v>
      </c>
      <c r="H244" s="11" t="str">
        <f t="shared" si="39"/>
        <v>N/A</v>
      </c>
      <c r="I244" s="12">
        <v>-31.4</v>
      </c>
      <c r="J244" s="12">
        <v>-3.94</v>
      </c>
      <c r="K244" s="41" t="s">
        <v>739</v>
      </c>
      <c r="L244" s="9" t="str">
        <f t="shared" si="40"/>
        <v>Yes</v>
      </c>
    </row>
    <row r="245" spans="1:12" ht="25" x14ac:dyDescent="0.25">
      <c r="A245" s="4" t="s">
        <v>1405</v>
      </c>
      <c r="B245" s="33" t="s">
        <v>213</v>
      </c>
      <c r="C245" s="14">
        <v>45153.411470999999</v>
      </c>
      <c r="D245" s="11" t="str">
        <f t="shared" si="37"/>
        <v>N/A</v>
      </c>
      <c r="E245" s="14">
        <v>47224.458886</v>
      </c>
      <c r="F245" s="11" t="str">
        <f t="shared" si="38"/>
        <v>N/A</v>
      </c>
      <c r="G245" s="14">
        <v>44310.976133999997</v>
      </c>
      <c r="H245" s="11" t="str">
        <f t="shared" si="39"/>
        <v>N/A</v>
      </c>
      <c r="I245" s="12">
        <v>4.5869999999999997</v>
      </c>
      <c r="J245" s="12">
        <v>-6.17</v>
      </c>
      <c r="K245" s="41" t="s">
        <v>739</v>
      </c>
      <c r="L245" s="9" t="str">
        <f t="shared" si="40"/>
        <v>Yes</v>
      </c>
    </row>
    <row r="246" spans="1:12" ht="25" x14ac:dyDescent="0.25">
      <c r="A246" s="4" t="s">
        <v>1406</v>
      </c>
      <c r="B246" s="33" t="s">
        <v>213</v>
      </c>
      <c r="C246" s="14">
        <v>20065.900000000001</v>
      </c>
      <c r="D246" s="11" t="str">
        <f t="shared" si="37"/>
        <v>N/A</v>
      </c>
      <c r="E246" s="14">
        <v>21668.7</v>
      </c>
      <c r="F246" s="11" t="str">
        <f t="shared" si="38"/>
        <v>N/A</v>
      </c>
      <c r="G246" s="14">
        <v>19969.375</v>
      </c>
      <c r="H246" s="11" t="str">
        <f t="shared" si="39"/>
        <v>N/A</v>
      </c>
      <c r="I246" s="12">
        <v>7.9880000000000004</v>
      </c>
      <c r="J246" s="12">
        <v>-7.84</v>
      </c>
      <c r="K246" s="41" t="s">
        <v>739</v>
      </c>
      <c r="L246" s="9" t="str">
        <f t="shared" si="40"/>
        <v>Yes</v>
      </c>
    </row>
    <row r="247" spans="1:12" ht="25" x14ac:dyDescent="0.25">
      <c r="A247" s="4" t="s">
        <v>1407</v>
      </c>
      <c r="B247" s="33" t="s">
        <v>213</v>
      </c>
      <c r="C247" s="14" t="s">
        <v>1746</v>
      </c>
      <c r="D247" s="11" t="str">
        <f t="shared" si="37"/>
        <v>N/A</v>
      </c>
      <c r="E247" s="14" t="s">
        <v>1746</v>
      </c>
      <c r="F247" s="11" t="str">
        <f t="shared" si="38"/>
        <v>N/A</v>
      </c>
      <c r="G247" s="14" t="s">
        <v>1746</v>
      </c>
      <c r="H247" s="11" t="str">
        <f t="shared" si="39"/>
        <v>N/A</v>
      </c>
      <c r="I247" s="12" t="s">
        <v>1746</v>
      </c>
      <c r="J247" s="12" t="s">
        <v>1746</v>
      </c>
      <c r="K247" s="41" t="s">
        <v>739</v>
      </c>
      <c r="L247" s="9" t="str">
        <f t="shared" si="40"/>
        <v>N/A</v>
      </c>
    </row>
    <row r="248" spans="1:12" ht="25" x14ac:dyDescent="0.25">
      <c r="A248" s="4" t="s">
        <v>1408</v>
      </c>
      <c r="B248" s="33" t="s">
        <v>213</v>
      </c>
      <c r="C248" s="11">
        <v>0.46457868099999999</v>
      </c>
      <c r="D248" s="11" t="str">
        <f t="shared" si="37"/>
        <v>N/A</v>
      </c>
      <c r="E248" s="11">
        <v>0.43606758490000003</v>
      </c>
      <c r="F248" s="11" t="str">
        <f t="shared" si="38"/>
        <v>N/A</v>
      </c>
      <c r="G248" s="11">
        <v>0.48042385059999998</v>
      </c>
      <c r="H248" s="11" t="str">
        <f t="shared" si="39"/>
        <v>N/A</v>
      </c>
      <c r="I248" s="12">
        <v>-6.14</v>
      </c>
      <c r="J248" s="12">
        <v>10.17</v>
      </c>
      <c r="K248" s="41" t="s">
        <v>739</v>
      </c>
      <c r="L248" s="9" t="str">
        <f t="shared" si="40"/>
        <v>Yes</v>
      </c>
    </row>
    <row r="249" spans="1:12" ht="25" x14ac:dyDescent="0.25">
      <c r="A249" s="4" t="s">
        <v>1409</v>
      </c>
      <c r="B249" s="33" t="s">
        <v>213</v>
      </c>
      <c r="C249" s="11">
        <v>0.81967213110000003</v>
      </c>
      <c r="D249" s="11" t="str">
        <f t="shared" si="37"/>
        <v>N/A</v>
      </c>
      <c r="E249" s="11">
        <v>1.1267605634</v>
      </c>
      <c r="F249" s="11" t="str">
        <f t="shared" si="38"/>
        <v>N/A</v>
      </c>
      <c r="G249" s="11">
        <v>0.31152647979999998</v>
      </c>
      <c r="H249" s="11" t="str">
        <f t="shared" si="39"/>
        <v>N/A</v>
      </c>
      <c r="I249" s="12">
        <v>37.46</v>
      </c>
      <c r="J249" s="12">
        <v>-72.400000000000006</v>
      </c>
      <c r="K249" s="41" t="s">
        <v>739</v>
      </c>
      <c r="L249" s="9" t="str">
        <f t="shared" si="40"/>
        <v>No</v>
      </c>
    </row>
    <row r="250" spans="1:12" ht="25" x14ac:dyDescent="0.25">
      <c r="A250" s="4" t="s">
        <v>1410</v>
      </c>
      <c r="B250" s="33" t="s">
        <v>213</v>
      </c>
      <c r="C250" s="11">
        <v>3.4518378239</v>
      </c>
      <c r="D250" s="11" t="str">
        <f t="shared" si="37"/>
        <v>N/A</v>
      </c>
      <c r="E250" s="11">
        <v>3.0068591482000002</v>
      </c>
      <c r="F250" s="11" t="str">
        <f t="shared" si="38"/>
        <v>N/A</v>
      </c>
      <c r="G250" s="11">
        <v>3.3437076051000001</v>
      </c>
      <c r="H250" s="11" t="str">
        <f t="shared" si="39"/>
        <v>N/A</v>
      </c>
      <c r="I250" s="12">
        <v>-12.9</v>
      </c>
      <c r="J250" s="12">
        <v>11.2</v>
      </c>
      <c r="K250" s="41" t="s">
        <v>739</v>
      </c>
      <c r="L250" s="9" t="str">
        <f t="shared" si="40"/>
        <v>Yes</v>
      </c>
    </row>
    <row r="251" spans="1:12" ht="25" x14ac:dyDescent="0.25">
      <c r="A251" s="4" t="s">
        <v>1411</v>
      </c>
      <c r="B251" s="33" t="s">
        <v>213</v>
      </c>
      <c r="C251" s="11">
        <v>1.7348160200000001E-2</v>
      </c>
      <c r="D251" s="11" t="str">
        <f t="shared" si="37"/>
        <v>N/A</v>
      </c>
      <c r="E251" s="11">
        <v>1.7718558400000001E-2</v>
      </c>
      <c r="F251" s="11" t="str">
        <f t="shared" si="38"/>
        <v>N/A</v>
      </c>
      <c r="G251" s="11">
        <v>1.43949618E-2</v>
      </c>
      <c r="H251" s="11" t="str">
        <f t="shared" si="39"/>
        <v>N/A</v>
      </c>
      <c r="I251" s="12">
        <v>2.1349999999999998</v>
      </c>
      <c r="J251" s="12">
        <v>-18.8</v>
      </c>
      <c r="K251" s="41" t="s">
        <v>739</v>
      </c>
      <c r="L251" s="9" t="str">
        <f t="shared" si="40"/>
        <v>Yes</v>
      </c>
    </row>
    <row r="252" spans="1:12" ht="25" x14ac:dyDescent="0.25">
      <c r="A252" s="4" t="s">
        <v>1412</v>
      </c>
      <c r="B252" s="33" t="s">
        <v>213</v>
      </c>
      <c r="C252" s="11">
        <v>0</v>
      </c>
      <c r="D252" s="11" t="str">
        <f t="shared" si="37"/>
        <v>N/A</v>
      </c>
      <c r="E252" s="11">
        <v>0</v>
      </c>
      <c r="F252" s="11" t="str">
        <f t="shared" si="38"/>
        <v>N/A</v>
      </c>
      <c r="G252" s="11">
        <v>0</v>
      </c>
      <c r="H252" s="11" t="str">
        <f t="shared" si="39"/>
        <v>N/A</v>
      </c>
      <c r="I252" s="12" t="s">
        <v>1746</v>
      </c>
      <c r="J252" s="12" t="s">
        <v>1746</v>
      </c>
      <c r="K252" s="41" t="s">
        <v>739</v>
      </c>
      <c r="L252" s="9" t="str">
        <f t="shared" si="40"/>
        <v>N/A</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38284</v>
      </c>
      <c r="D6" s="11" t="str">
        <f t="shared" ref="D6:D37" si="0">IF($B6="N/A","N/A",IF(C6&gt;10,"No",IF(C6&lt;-10,"No","Yes")))</f>
        <v>N/A</v>
      </c>
      <c r="E6" s="34">
        <v>39544</v>
      </c>
      <c r="F6" s="11" t="str">
        <f t="shared" ref="F6:F37" si="1">IF($B6="N/A","N/A",IF(E6&gt;10,"No",IF(E6&lt;-10,"No","Yes")))</f>
        <v>N/A</v>
      </c>
      <c r="G6" s="34">
        <v>40320</v>
      </c>
      <c r="H6" s="11" t="str">
        <f t="shared" ref="H6:H37" si="2">IF($B6="N/A","N/A",IF(G6&gt;10,"No",IF(G6&lt;-10,"No","Yes")))</f>
        <v>N/A</v>
      </c>
      <c r="I6" s="12">
        <v>3.2909999999999999</v>
      </c>
      <c r="J6" s="12">
        <v>1.962</v>
      </c>
      <c r="K6" s="41" t="s">
        <v>739</v>
      </c>
      <c r="L6" s="9" t="str">
        <f t="shared" ref="L6:L39" si="3">IF(J6="Div by 0", "N/A", IF(K6="N/A","N/A", IF(J6&gt;VALUE(MID(K6,1,2)), "No", IF(J6&lt;-1*VALUE(MID(K6,1,2)), "No", "Yes"))))</f>
        <v>Yes</v>
      </c>
    </row>
    <row r="7" spans="1:12" x14ac:dyDescent="0.25">
      <c r="A7" s="42" t="s">
        <v>6</v>
      </c>
      <c r="B7" s="33" t="s">
        <v>213</v>
      </c>
      <c r="C7" s="34">
        <v>5937</v>
      </c>
      <c r="D7" s="11" t="str">
        <f t="shared" si="0"/>
        <v>N/A</v>
      </c>
      <c r="E7" s="34">
        <v>6419</v>
      </c>
      <c r="F7" s="11" t="str">
        <f t="shared" si="1"/>
        <v>N/A</v>
      </c>
      <c r="G7" s="34">
        <v>6115</v>
      </c>
      <c r="H7" s="11" t="str">
        <f t="shared" si="2"/>
        <v>N/A</v>
      </c>
      <c r="I7" s="12">
        <v>8.1189999999999998</v>
      </c>
      <c r="J7" s="12">
        <v>-4.74</v>
      </c>
      <c r="K7" s="41" t="s">
        <v>739</v>
      </c>
      <c r="L7" s="9" t="str">
        <f t="shared" si="3"/>
        <v>Yes</v>
      </c>
    </row>
    <row r="8" spans="1:12" x14ac:dyDescent="0.25">
      <c r="A8" s="42" t="s">
        <v>360</v>
      </c>
      <c r="B8" s="33" t="s">
        <v>213</v>
      </c>
      <c r="C8" s="8">
        <v>15.507783931000001</v>
      </c>
      <c r="D8" s="11" t="str">
        <f t="shared" si="0"/>
        <v>N/A</v>
      </c>
      <c r="E8" s="8">
        <v>16.232551082000001</v>
      </c>
      <c r="F8" s="11" t="str">
        <f t="shared" si="1"/>
        <v>N/A</v>
      </c>
      <c r="G8" s="8">
        <v>15.166170635</v>
      </c>
      <c r="H8" s="11" t="str">
        <f t="shared" si="2"/>
        <v>N/A</v>
      </c>
      <c r="I8" s="12">
        <v>4.6740000000000004</v>
      </c>
      <c r="J8" s="12">
        <v>-6.57</v>
      </c>
      <c r="K8" s="41" t="s">
        <v>739</v>
      </c>
      <c r="L8" s="9" t="str">
        <f t="shared" si="3"/>
        <v>Yes</v>
      </c>
    </row>
    <row r="9" spans="1:12" x14ac:dyDescent="0.25">
      <c r="A9" s="4" t="s">
        <v>88</v>
      </c>
      <c r="B9" s="41" t="s">
        <v>213</v>
      </c>
      <c r="C9" s="1">
        <v>35229.699999999997</v>
      </c>
      <c r="D9" s="11" t="str">
        <f t="shared" si="0"/>
        <v>N/A</v>
      </c>
      <c r="E9" s="1">
        <v>36318.730000000003</v>
      </c>
      <c r="F9" s="11" t="str">
        <f t="shared" si="1"/>
        <v>N/A</v>
      </c>
      <c r="G9" s="1">
        <v>37137.65</v>
      </c>
      <c r="H9" s="11" t="str">
        <f t="shared" si="2"/>
        <v>N/A</v>
      </c>
      <c r="I9" s="12">
        <v>3.0910000000000002</v>
      </c>
      <c r="J9" s="12">
        <v>2.2549999999999999</v>
      </c>
      <c r="K9" s="41" t="s">
        <v>739</v>
      </c>
      <c r="L9" s="9" t="str">
        <f t="shared" si="3"/>
        <v>Yes</v>
      </c>
    </row>
    <row r="10" spans="1:12" x14ac:dyDescent="0.25">
      <c r="A10" s="4" t="s">
        <v>1413</v>
      </c>
      <c r="B10" s="33" t="s">
        <v>213</v>
      </c>
      <c r="C10" s="8">
        <v>0.80190157770000003</v>
      </c>
      <c r="D10" s="11" t="str">
        <f t="shared" si="0"/>
        <v>N/A</v>
      </c>
      <c r="E10" s="8">
        <v>0.61703418980000002</v>
      </c>
      <c r="F10" s="11" t="str">
        <f t="shared" si="1"/>
        <v>N/A</v>
      </c>
      <c r="G10" s="8">
        <v>0.753968254</v>
      </c>
      <c r="H10" s="11" t="str">
        <f t="shared" si="2"/>
        <v>N/A</v>
      </c>
      <c r="I10" s="12">
        <v>-23.1</v>
      </c>
      <c r="J10" s="12">
        <v>22.19</v>
      </c>
      <c r="K10" s="41" t="s">
        <v>739</v>
      </c>
      <c r="L10" s="9" t="str">
        <f t="shared" si="3"/>
        <v>Yes</v>
      </c>
    </row>
    <row r="11" spans="1:12" x14ac:dyDescent="0.25">
      <c r="A11" s="4" t="s">
        <v>1414</v>
      </c>
      <c r="B11" s="33" t="s">
        <v>213</v>
      </c>
      <c r="C11" s="8">
        <v>1.2981924564</v>
      </c>
      <c r="D11" s="11" t="str">
        <f t="shared" si="0"/>
        <v>N/A</v>
      </c>
      <c r="E11" s="8">
        <v>1.173376492</v>
      </c>
      <c r="F11" s="11" t="str">
        <f t="shared" si="1"/>
        <v>N/A</v>
      </c>
      <c r="G11" s="8">
        <v>1.3913690476</v>
      </c>
      <c r="H11" s="11" t="str">
        <f t="shared" si="2"/>
        <v>N/A</v>
      </c>
      <c r="I11" s="12">
        <v>-9.61</v>
      </c>
      <c r="J11" s="12">
        <v>18.579999999999998</v>
      </c>
      <c r="K11" s="41" t="s">
        <v>739</v>
      </c>
      <c r="L11" s="9" t="str">
        <f t="shared" si="3"/>
        <v>Yes</v>
      </c>
    </row>
    <row r="12" spans="1:12" x14ac:dyDescent="0.25">
      <c r="A12" s="4" t="s">
        <v>1415</v>
      </c>
      <c r="B12" s="33" t="s">
        <v>213</v>
      </c>
      <c r="C12" s="8">
        <v>84.168320969999996</v>
      </c>
      <c r="D12" s="11" t="str">
        <f t="shared" si="0"/>
        <v>N/A</v>
      </c>
      <c r="E12" s="8">
        <v>84.505866882000007</v>
      </c>
      <c r="F12" s="11" t="str">
        <f t="shared" si="1"/>
        <v>N/A</v>
      </c>
      <c r="G12" s="8">
        <v>84.156746032000001</v>
      </c>
      <c r="H12" s="11" t="str">
        <f t="shared" si="2"/>
        <v>N/A</v>
      </c>
      <c r="I12" s="12">
        <v>0.40100000000000002</v>
      </c>
      <c r="J12" s="12">
        <v>-0.41299999999999998</v>
      </c>
      <c r="K12" s="41" t="s">
        <v>739</v>
      </c>
      <c r="L12" s="9" t="str">
        <f t="shared" si="3"/>
        <v>Yes</v>
      </c>
    </row>
    <row r="13" spans="1:12" x14ac:dyDescent="0.25">
      <c r="A13" s="4" t="s">
        <v>1416</v>
      </c>
      <c r="B13" s="33" t="s">
        <v>213</v>
      </c>
      <c r="C13" s="8">
        <v>0.35785184409999998</v>
      </c>
      <c r="D13" s="11" t="str">
        <f t="shared" si="0"/>
        <v>N/A</v>
      </c>
      <c r="E13" s="8">
        <v>0.37679546829999999</v>
      </c>
      <c r="F13" s="11" t="str">
        <f t="shared" si="1"/>
        <v>N/A</v>
      </c>
      <c r="G13" s="8">
        <v>0.31746031749999998</v>
      </c>
      <c r="H13" s="11" t="str">
        <f t="shared" si="2"/>
        <v>N/A</v>
      </c>
      <c r="I13" s="12">
        <v>5.2939999999999996</v>
      </c>
      <c r="J13" s="12">
        <v>-15.7</v>
      </c>
      <c r="K13" s="41" t="s">
        <v>739</v>
      </c>
      <c r="L13" s="9" t="str">
        <f t="shared" si="3"/>
        <v>Yes</v>
      </c>
    </row>
    <row r="14" spans="1:12" x14ac:dyDescent="0.25">
      <c r="A14" s="4" t="s">
        <v>1417</v>
      </c>
      <c r="B14" s="33" t="s">
        <v>213</v>
      </c>
      <c r="C14" s="8">
        <v>2.6590742869000001</v>
      </c>
      <c r="D14" s="11" t="str">
        <f t="shared" si="0"/>
        <v>N/A</v>
      </c>
      <c r="E14" s="8">
        <v>2.1975520939000002</v>
      </c>
      <c r="F14" s="11" t="str">
        <f t="shared" si="1"/>
        <v>N/A</v>
      </c>
      <c r="G14" s="8">
        <v>1.7782738094999999</v>
      </c>
      <c r="H14" s="11" t="str">
        <f t="shared" si="2"/>
        <v>N/A</v>
      </c>
      <c r="I14" s="12">
        <v>-17.399999999999999</v>
      </c>
      <c r="J14" s="12">
        <v>-19.100000000000001</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0.18284400789999999</v>
      </c>
      <c r="D16" s="11" t="str">
        <f t="shared" si="0"/>
        <v>N/A</v>
      </c>
      <c r="E16" s="8">
        <v>0.14161440419999999</v>
      </c>
      <c r="F16" s="11" t="str">
        <f t="shared" si="1"/>
        <v>N/A</v>
      </c>
      <c r="G16" s="8">
        <v>0.10664682540000001</v>
      </c>
      <c r="H16" s="11" t="str">
        <f t="shared" si="2"/>
        <v>N/A</v>
      </c>
      <c r="I16" s="12">
        <v>-22.5</v>
      </c>
      <c r="J16" s="12">
        <v>-24.7</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10.531814857000001</v>
      </c>
      <c r="D18" s="11" t="str">
        <f t="shared" si="0"/>
        <v>N/A</v>
      </c>
      <c r="E18" s="8">
        <v>10.987760468999999</v>
      </c>
      <c r="F18" s="11" t="str">
        <f t="shared" si="1"/>
        <v>N/A</v>
      </c>
      <c r="G18" s="8">
        <v>11.495535714000001</v>
      </c>
      <c r="H18" s="11" t="str">
        <f t="shared" si="2"/>
        <v>N/A</v>
      </c>
      <c r="I18" s="12">
        <v>4.3289999999999997</v>
      </c>
      <c r="J18" s="12">
        <v>4.6210000000000004</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98.161111692000006</v>
      </c>
      <c r="D20" s="11" t="str">
        <f t="shared" si="0"/>
        <v>N/A</v>
      </c>
      <c r="E20" s="8">
        <v>98.308213635000001</v>
      </c>
      <c r="F20" s="11" t="str">
        <f t="shared" si="1"/>
        <v>N/A</v>
      </c>
      <c r="G20" s="8">
        <v>98.184523810000002</v>
      </c>
      <c r="H20" s="11" t="str">
        <f t="shared" si="2"/>
        <v>N/A</v>
      </c>
      <c r="I20" s="12">
        <v>0.14990000000000001</v>
      </c>
      <c r="J20" s="12">
        <v>-0.126</v>
      </c>
      <c r="K20" s="41" t="s">
        <v>739</v>
      </c>
      <c r="L20" s="9" t="str">
        <f t="shared" si="3"/>
        <v>Yes</v>
      </c>
    </row>
    <row r="21" spans="1:12" x14ac:dyDescent="0.25">
      <c r="A21" s="2" t="s">
        <v>975</v>
      </c>
      <c r="B21" s="33" t="s">
        <v>213</v>
      </c>
      <c r="C21" s="8">
        <v>1.8388883084000001</v>
      </c>
      <c r="D21" s="11" t="str">
        <f t="shared" si="0"/>
        <v>N/A</v>
      </c>
      <c r="E21" s="8">
        <v>1.6917863646</v>
      </c>
      <c r="F21" s="11" t="str">
        <f t="shared" si="1"/>
        <v>N/A</v>
      </c>
      <c r="G21" s="8">
        <v>1.8154761905000001</v>
      </c>
      <c r="H21" s="11" t="str">
        <f t="shared" si="2"/>
        <v>N/A</v>
      </c>
      <c r="I21" s="12">
        <v>-8</v>
      </c>
      <c r="J21" s="12">
        <v>7.3109999999999999</v>
      </c>
      <c r="K21" s="41" t="s">
        <v>739</v>
      </c>
      <c r="L21" s="9" t="str">
        <f t="shared" si="3"/>
        <v>Yes</v>
      </c>
    </row>
    <row r="22" spans="1:12" x14ac:dyDescent="0.25">
      <c r="A22" s="3" t="s">
        <v>1729</v>
      </c>
      <c r="B22" s="33" t="s">
        <v>213</v>
      </c>
      <c r="C22" s="34">
        <v>14809</v>
      </c>
      <c r="D22" s="11" t="str">
        <f t="shared" si="0"/>
        <v>N/A</v>
      </c>
      <c r="E22" s="34">
        <v>15177</v>
      </c>
      <c r="F22" s="11" t="str">
        <f t="shared" si="1"/>
        <v>N/A</v>
      </c>
      <c r="G22" s="34">
        <v>15016</v>
      </c>
      <c r="H22" s="11" t="str">
        <f t="shared" si="2"/>
        <v>N/A</v>
      </c>
      <c r="I22" s="12">
        <v>2.4849999999999999</v>
      </c>
      <c r="J22" s="12">
        <v>-1.06</v>
      </c>
      <c r="K22" s="41" t="s">
        <v>739</v>
      </c>
      <c r="L22" s="9" t="str">
        <f t="shared" si="3"/>
        <v>Yes</v>
      </c>
    </row>
    <row r="23" spans="1:12" x14ac:dyDescent="0.25">
      <c r="A23" s="3" t="s">
        <v>990</v>
      </c>
      <c r="B23" s="33" t="s">
        <v>213</v>
      </c>
      <c r="C23" s="34">
        <v>8800</v>
      </c>
      <c r="D23" s="11" t="str">
        <f t="shared" si="0"/>
        <v>N/A</v>
      </c>
      <c r="E23" s="34">
        <v>9229</v>
      </c>
      <c r="F23" s="11" t="str">
        <f t="shared" si="1"/>
        <v>N/A</v>
      </c>
      <c r="G23" s="34">
        <v>9256</v>
      </c>
      <c r="H23" s="11" t="str">
        <f t="shared" si="2"/>
        <v>N/A</v>
      </c>
      <c r="I23" s="12">
        <v>4.875</v>
      </c>
      <c r="J23" s="12">
        <v>0.29260000000000003</v>
      </c>
      <c r="K23" s="41" t="s">
        <v>739</v>
      </c>
      <c r="L23" s="9" t="str">
        <f t="shared" si="3"/>
        <v>Yes</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230</v>
      </c>
      <c r="D25" s="11" t="str">
        <f t="shared" si="0"/>
        <v>N/A</v>
      </c>
      <c r="E25" s="34">
        <v>268</v>
      </c>
      <c r="F25" s="11" t="str">
        <f t="shared" si="1"/>
        <v>N/A</v>
      </c>
      <c r="G25" s="34">
        <v>288</v>
      </c>
      <c r="H25" s="11" t="str">
        <f t="shared" si="2"/>
        <v>N/A</v>
      </c>
      <c r="I25" s="12">
        <v>16.52</v>
      </c>
      <c r="J25" s="12">
        <v>7.4630000000000001</v>
      </c>
      <c r="K25" s="41" t="s">
        <v>739</v>
      </c>
      <c r="L25" s="9" t="str">
        <f t="shared" si="3"/>
        <v>Yes</v>
      </c>
    </row>
    <row r="26" spans="1:12" x14ac:dyDescent="0.25">
      <c r="A26" s="3" t="s">
        <v>993</v>
      </c>
      <c r="B26" s="33" t="s">
        <v>213</v>
      </c>
      <c r="C26" s="34">
        <v>5779</v>
      </c>
      <c r="D26" s="11" t="str">
        <f t="shared" si="0"/>
        <v>N/A</v>
      </c>
      <c r="E26" s="34">
        <v>5680</v>
      </c>
      <c r="F26" s="11" t="str">
        <f t="shared" si="1"/>
        <v>N/A</v>
      </c>
      <c r="G26" s="34">
        <v>5472</v>
      </c>
      <c r="H26" s="11" t="str">
        <f t="shared" si="2"/>
        <v>N/A</v>
      </c>
      <c r="I26" s="12">
        <v>-1.71</v>
      </c>
      <c r="J26" s="12">
        <v>-3.66</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23330</v>
      </c>
      <c r="D28" s="11" t="str">
        <f t="shared" si="0"/>
        <v>N/A</v>
      </c>
      <c r="E28" s="34">
        <v>24222</v>
      </c>
      <c r="F28" s="11" t="str">
        <f t="shared" si="1"/>
        <v>N/A</v>
      </c>
      <c r="G28" s="34">
        <v>25140</v>
      </c>
      <c r="H28" s="11" t="str">
        <f t="shared" si="2"/>
        <v>N/A</v>
      </c>
      <c r="I28" s="12">
        <v>3.823</v>
      </c>
      <c r="J28" s="12">
        <v>3.79</v>
      </c>
      <c r="K28" s="41" t="s">
        <v>739</v>
      </c>
      <c r="L28" s="9" t="str">
        <f t="shared" si="3"/>
        <v>Yes</v>
      </c>
    </row>
    <row r="29" spans="1:12" x14ac:dyDescent="0.25">
      <c r="A29" s="3" t="s">
        <v>995</v>
      </c>
      <c r="B29" s="33" t="s">
        <v>213</v>
      </c>
      <c r="C29" s="34">
        <v>19065</v>
      </c>
      <c r="D29" s="11" t="str">
        <f t="shared" si="0"/>
        <v>N/A</v>
      </c>
      <c r="E29" s="34">
        <v>19883</v>
      </c>
      <c r="F29" s="11" t="str">
        <f t="shared" si="1"/>
        <v>N/A</v>
      </c>
      <c r="G29" s="34">
        <v>20529</v>
      </c>
      <c r="H29" s="11" t="str">
        <f t="shared" si="2"/>
        <v>N/A</v>
      </c>
      <c r="I29" s="12">
        <v>4.2910000000000004</v>
      </c>
      <c r="J29" s="12">
        <v>3.2490000000000001</v>
      </c>
      <c r="K29" s="41" t="s">
        <v>739</v>
      </c>
      <c r="L29" s="9" t="str">
        <f t="shared" si="3"/>
        <v>Yes</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478</v>
      </c>
      <c r="D31" s="11" t="str">
        <f t="shared" si="0"/>
        <v>N/A</v>
      </c>
      <c r="E31" s="34">
        <v>422</v>
      </c>
      <c r="F31" s="11" t="str">
        <f t="shared" si="1"/>
        <v>N/A</v>
      </c>
      <c r="G31" s="34">
        <v>478</v>
      </c>
      <c r="H31" s="11" t="str">
        <f t="shared" si="2"/>
        <v>N/A</v>
      </c>
      <c r="I31" s="12">
        <v>-11.7</v>
      </c>
      <c r="J31" s="12">
        <v>13.27</v>
      </c>
      <c r="K31" s="41" t="s">
        <v>739</v>
      </c>
      <c r="L31" s="9" t="str">
        <f t="shared" si="3"/>
        <v>Yes</v>
      </c>
    </row>
    <row r="32" spans="1:12" x14ac:dyDescent="0.25">
      <c r="A32" s="3" t="s">
        <v>998</v>
      </c>
      <c r="B32" s="33" t="s">
        <v>213</v>
      </c>
      <c r="C32" s="34">
        <v>3787</v>
      </c>
      <c r="D32" s="11" t="str">
        <f t="shared" si="0"/>
        <v>N/A</v>
      </c>
      <c r="E32" s="34">
        <v>3917</v>
      </c>
      <c r="F32" s="11" t="str">
        <f t="shared" si="1"/>
        <v>N/A</v>
      </c>
      <c r="G32" s="34">
        <v>4133</v>
      </c>
      <c r="H32" s="11" t="str">
        <f t="shared" si="2"/>
        <v>N/A</v>
      </c>
      <c r="I32" s="12">
        <v>3.4329999999999998</v>
      </c>
      <c r="J32" s="12">
        <v>5.5140000000000002</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209816277</v>
      </c>
      <c r="D34" s="11" t="str">
        <f t="shared" si="0"/>
        <v>N/A</v>
      </c>
      <c r="E34" s="43">
        <v>203259994</v>
      </c>
      <c r="F34" s="11" t="str">
        <f t="shared" si="1"/>
        <v>N/A</v>
      </c>
      <c r="G34" s="43">
        <v>211633587</v>
      </c>
      <c r="H34" s="11" t="str">
        <f t="shared" si="2"/>
        <v>N/A</v>
      </c>
      <c r="I34" s="12">
        <v>-3.12</v>
      </c>
      <c r="J34" s="12">
        <v>4.12</v>
      </c>
      <c r="K34" s="41" t="s">
        <v>739</v>
      </c>
      <c r="L34" s="9" t="str">
        <f t="shared" si="3"/>
        <v>Yes</v>
      </c>
    </row>
    <row r="35" spans="1:12" x14ac:dyDescent="0.25">
      <c r="A35" s="42" t="s">
        <v>1423</v>
      </c>
      <c r="B35" s="33" t="s">
        <v>213</v>
      </c>
      <c r="C35" s="43">
        <v>5480.5212883000004</v>
      </c>
      <c r="D35" s="11" t="str">
        <f t="shared" si="0"/>
        <v>N/A</v>
      </c>
      <c r="E35" s="43">
        <v>5140.0969553000004</v>
      </c>
      <c r="F35" s="11" t="str">
        <f t="shared" si="1"/>
        <v>N/A</v>
      </c>
      <c r="G35" s="43">
        <v>5248.8488839000001</v>
      </c>
      <c r="H35" s="11" t="str">
        <f t="shared" si="2"/>
        <v>N/A</v>
      </c>
      <c r="I35" s="12">
        <v>-6.21</v>
      </c>
      <c r="J35" s="12">
        <v>2.1160000000000001</v>
      </c>
      <c r="K35" s="41" t="s">
        <v>739</v>
      </c>
      <c r="L35" s="9" t="str">
        <f t="shared" si="3"/>
        <v>Yes</v>
      </c>
    </row>
    <row r="36" spans="1:12" x14ac:dyDescent="0.25">
      <c r="A36" s="42" t="s">
        <v>1424</v>
      </c>
      <c r="B36" s="33" t="s">
        <v>213</v>
      </c>
      <c r="C36" s="43">
        <v>35340.454270000002</v>
      </c>
      <c r="D36" s="11" t="str">
        <f t="shared" si="0"/>
        <v>N/A</v>
      </c>
      <c r="E36" s="43">
        <v>31665.367503000001</v>
      </c>
      <c r="F36" s="11" t="str">
        <f t="shared" si="1"/>
        <v>N/A</v>
      </c>
      <c r="G36" s="43">
        <v>34608.926738000002</v>
      </c>
      <c r="H36" s="11" t="str">
        <f t="shared" si="2"/>
        <v>N/A</v>
      </c>
      <c r="I36" s="12">
        <v>-10.4</v>
      </c>
      <c r="J36" s="12">
        <v>9.2959999999999994</v>
      </c>
      <c r="K36" s="41" t="s">
        <v>739</v>
      </c>
      <c r="L36" s="9" t="str">
        <f t="shared" si="3"/>
        <v>Yes</v>
      </c>
    </row>
    <row r="37" spans="1:12" x14ac:dyDescent="0.25">
      <c r="A37" s="4" t="s">
        <v>107</v>
      </c>
      <c r="B37" s="33" t="s">
        <v>213</v>
      </c>
      <c r="C37" s="43">
        <v>38247</v>
      </c>
      <c r="D37" s="11" t="str">
        <f t="shared" si="0"/>
        <v>N/A</v>
      </c>
      <c r="E37" s="43">
        <v>65251</v>
      </c>
      <c r="F37" s="11" t="str">
        <f t="shared" si="1"/>
        <v>N/A</v>
      </c>
      <c r="G37" s="43">
        <v>48999</v>
      </c>
      <c r="H37" s="11" t="str">
        <f t="shared" si="2"/>
        <v>N/A</v>
      </c>
      <c r="I37" s="12">
        <v>70.599999999999994</v>
      </c>
      <c r="J37" s="12">
        <v>-24.9</v>
      </c>
      <c r="K37" s="41" t="s">
        <v>739</v>
      </c>
      <c r="L37" s="9" t="str">
        <f t="shared" si="3"/>
        <v>Yes</v>
      </c>
    </row>
    <row r="38" spans="1:12" x14ac:dyDescent="0.25">
      <c r="A38" s="42" t="s">
        <v>158</v>
      </c>
      <c r="B38" s="41" t="s">
        <v>217</v>
      </c>
      <c r="C38" s="1">
        <v>11</v>
      </c>
      <c r="D38" s="11" t="str">
        <f>IF($B38="N/A","N/A",IF(C38&gt;0,"No",IF(C38&lt;0,"No","Yes")))</f>
        <v>No</v>
      </c>
      <c r="E38" s="1">
        <v>11</v>
      </c>
      <c r="F38" s="11" t="str">
        <f>IF($B38="N/A","N/A",IF(E38&gt;0,"No",IF(E38&lt;0,"No","Yes")))</f>
        <v>No</v>
      </c>
      <c r="G38" s="1">
        <v>11</v>
      </c>
      <c r="H38" s="11" t="str">
        <f>IF($B38="N/A","N/A",IF(G38&gt;0,"No",IF(G38&lt;0,"No","Yes")))</f>
        <v>No</v>
      </c>
      <c r="I38" s="12">
        <v>200</v>
      </c>
      <c r="J38" s="12">
        <v>22.22</v>
      </c>
      <c r="K38" s="41" t="s">
        <v>739</v>
      </c>
      <c r="L38" s="9" t="str">
        <f t="shared" si="3"/>
        <v>Yes</v>
      </c>
    </row>
    <row r="39" spans="1:12" x14ac:dyDescent="0.25">
      <c r="A39" s="42" t="s">
        <v>156</v>
      </c>
      <c r="B39" s="33" t="s">
        <v>213</v>
      </c>
      <c r="C39" s="43">
        <v>37767</v>
      </c>
      <c r="D39" s="11" t="str">
        <f t="shared" ref="D39:D40" si="4">IF($B39="N/A","N/A",IF(C39&gt;10,"No",IF(C39&lt;-10,"No","Yes")))</f>
        <v>N/A</v>
      </c>
      <c r="E39" s="43">
        <v>62353</v>
      </c>
      <c r="F39" s="11" t="str">
        <f t="shared" ref="F39:F40" si="5">IF($B39="N/A","N/A",IF(E39&gt;10,"No",IF(E39&lt;-10,"No","Yes")))</f>
        <v>N/A</v>
      </c>
      <c r="G39" s="43">
        <v>47363</v>
      </c>
      <c r="H39" s="11" t="str">
        <f t="shared" ref="H39:H40" si="6">IF($B39="N/A","N/A",IF(G39&gt;10,"No",IF(G39&lt;-10,"No","Yes")))</f>
        <v>N/A</v>
      </c>
      <c r="I39" s="12">
        <v>65.099999999999994</v>
      </c>
      <c r="J39" s="12">
        <v>-24</v>
      </c>
      <c r="K39" s="41" t="s">
        <v>739</v>
      </c>
      <c r="L39" s="9" t="str">
        <f t="shared" si="3"/>
        <v>Yes</v>
      </c>
    </row>
    <row r="40" spans="1:12" x14ac:dyDescent="0.25">
      <c r="A40" s="42" t="s">
        <v>1303</v>
      </c>
      <c r="B40" s="33" t="s">
        <v>213</v>
      </c>
      <c r="C40" s="43">
        <v>12589</v>
      </c>
      <c r="D40" s="11" t="str">
        <f t="shared" si="4"/>
        <v>N/A</v>
      </c>
      <c r="E40" s="43">
        <v>6928.1111111</v>
      </c>
      <c r="F40" s="11" t="str">
        <f t="shared" si="5"/>
        <v>N/A</v>
      </c>
      <c r="G40" s="43">
        <v>4305.7272727</v>
      </c>
      <c r="H40" s="11" t="str">
        <f t="shared" si="6"/>
        <v>N/A</v>
      </c>
      <c r="I40" s="12">
        <v>-45</v>
      </c>
      <c r="J40" s="12">
        <v>-37.9</v>
      </c>
      <c r="K40" s="41" t="s">
        <v>739</v>
      </c>
      <c r="L40" s="9" t="str">
        <f>IF(J40="Div by 0", "N/A", IF(OR(J40="N/A",K40="N/A"),"N/A", IF(J40&gt;VALUE(MID(K40,1,2)), "No", IF(J40&lt;-1*VALUE(MID(K40,1,2)), "No", "Yes"))))</f>
        <v>No</v>
      </c>
    </row>
    <row r="41" spans="1:12" x14ac:dyDescent="0.25">
      <c r="A41" s="3" t="s">
        <v>1425</v>
      </c>
      <c r="B41" s="33" t="s">
        <v>213</v>
      </c>
      <c r="C41" s="43">
        <v>640.64467553999998</v>
      </c>
      <c r="D41" s="11" t="str">
        <f t="shared" ref="D41:D52" si="7">IF($B41="N/A","N/A",IF(C41&gt;10,"No",IF(C41&lt;-10,"No","Yes")))</f>
        <v>N/A</v>
      </c>
      <c r="E41" s="43">
        <v>646.68709231000003</v>
      </c>
      <c r="F41" s="11" t="str">
        <f t="shared" ref="F41:F52" si="8">IF($B41="N/A","N/A",IF(E41&gt;10,"No",IF(E41&lt;-10,"No","Yes")))</f>
        <v>N/A</v>
      </c>
      <c r="G41" s="43">
        <v>701.03569526000001</v>
      </c>
      <c r="H41" s="11" t="str">
        <f t="shared" ref="H41:H52" si="9">IF($B41="N/A","N/A",IF(G41&gt;10,"No",IF(G41&lt;-10,"No","Yes")))</f>
        <v>N/A</v>
      </c>
      <c r="I41" s="12">
        <v>0.94320000000000004</v>
      </c>
      <c r="J41" s="12">
        <v>8.4039999999999999</v>
      </c>
      <c r="K41" s="41" t="s">
        <v>739</v>
      </c>
      <c r="L41" s="9" t="str">
        <f t="shared" ref="L41:L52" si="10">IF(J41="Div by 0", "N/A", IF(K41="N/A","N/A", IF(J41&gt;VALUE(MID(K41,1,2)), "No", IF(J41&lt;-1*VALUE(MID(K41,1,2)), "No", "Yes"))))</f>
        <v>Yes</v>
      </c>
    </row>
    <row r="42" spans="1:12" x14ac:dyDescent="0.25">
      <c r="A42" s="3" t="s">
        <v>1426</v>
      </c>
      <c r="B42" s="33" t="s">
        <v>213</v>
      </c>
      <c r="C42" s="43">
        <v>128.48488635999999</v>
      </c>
      <c r="D42" s="11" t="str">
        <f t="shared" si="7"/>
        <v>N/A</v>
      </c>
      <c r="E42" s="43">
        <v>114.55043883</v>
      </c>
      <c r="F42" s="11" t="str">
        <f t="shared" si="8"/>
        <v>N/A</v>
      </c>
      <c r="G42" s="43">
        <v>139.30358686</v>
      </c>
      <c r="H42" s="11" t="str">
        <f t="shared" si="9"/>
        <v>N/A</v>
      </c>
      <c r="I42" s="12">
        <v>-10.8</v>
      </c>
      <c r="J42" s="12">
        <v>21.61</v>
      </c>
      <c r="K42" s="41" t="s">
        <v>739</v>
      </c>
      <c r="L42" s="9" t="str">
        <f t="shared" si="10"/>
        <v>Yes</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1231.8782609</v>
      </c>
      <c r="D44" s="11" t="str">
        <f t="shared" si="7"/>
        <v>N/A</v>
      </c>
      <c r="E44" s="43">
        <v>913.92910447999998</v>
      </c>
      <c r="F44" s="11" t="str">
        <f t="shared" si="8"/>
        <v>N/A</v>
      </c>
      <c r="G44" s="43">
        <v>833.11111111000002</v>
      </c>
      <c r="H44" s="11" t="str">
        <f t="shared" si="9"/>
        <v>N/A</v>
      </c>
      <c r="I44" s="12">
        <v>-25.8</v>
      </c>
      <c r="J44" s="12">
        <v>-8.84</v>
      </c>
      <c r="K44" s="41" t="s">
        <v>739</v>
      </c>
      <c r="L44" s="9" t="str">
        <f t="shared" si="10"/>
        <v>Yes</v>
      </c>
    </row>
    <row r="45" spans="1:12" x14ac:dyDescent="0.25">
      <c r="A45" s="3" t="s">
        <v>1429</v>
      </c>
      <c r="B45" s="33" t="s">
        <v>213</v>
      </c>
      <c r="C45" s="43">
        <v>1397.0077868000001</v>
      </c>
      <c r="D45" s="11" t="str">
        <f t="shared" si="7"/>
        <v>N/A</v>
      </c>
      <c r="E45" s="43">
        <v>1498.7061619999999</v>
      </c>
      <c r="F45" s="11" t="str">
        <f t="shared" si="8"/>
        <v>N/A</v>
      </c>
      <c r="G45" s="43">
        <v>1644.2657164</v>
      </c>
      <c r="H45" s="11" t="str">
        <f t="shared" si="9"/>
        <v>N/A</v>
      </c>
      <c r="I45" s="12">
        <v>7.28</v>
      </c>
      <c r="J45" s="12">
        <v>9.7119999999999997</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8578.7567937999993</v>
      </c>
      <c r="D47" s="11" t="str">
        <f t="shared" si="7"/>
        <v>N/A</v>
      </c>
      <c r="E47" s="43">
        <v>7970.1669143999998</v>
      </c>
      <c r="F47" s="11" t="str">
        <f t="shared" si="8"/>
        <v>N/A</v>
      </c>
      <c r="G47" s="43">
        <v>7987.0100239000003</v>
      </c>
      <c r="H47" s="11" t="str">
        <f t="shared" si="9"/>
        <v>N/A</v>
      </c>
      <c r="I47" s="12">
        <v>-7.09</v>
      </c>
      <c r="J47" s="12">
        <v>0.21129999999999999</v>
      </c>
      <c r="K47" s="41" t="s">
        <v>739</v>
      </c>
      <c r="L47" s="9" t="str">
        <f t="shared" si="10"/>
        <v>Yes</v>
      </c>
    </row>
    <row r="48" spans="1:12" x14ac:dyDescent="0.25">
      <c r="A48" s="3" t="s">
        <v>1432</v>
      </c>
      <c r="B48" s="41" t="s">
        <v>213</v>
      </c>
      <c r="C48" s="14">
        <v>4631.7928664999999</v>
      </c>
      <c r="D48" s="11" t="str">
        <f t="shared" si="7"/>
        <v>N/A</v>
      </c>
      <c r="E48" s="14">
        <v>4153.3295779999999</v>
      </c>
      <c r="F48" s="11" t="str">
        <f t="shared" si="8"/>
        <v>N/A</v>
      </c>
      <c r="G48" s="14">
        <v>4045.2316236000001</v>
      </c>
      <c r="H48" s="11" t="str">
        <f t="shared" si="9"/>
        <v>N/A</v>
      </c>
      <c r="I48" s="12">
        <v>-10.3</v>
      </c>
      <c r="J48" s="12">
        <v>-2.6</v>
      </c>
      <c r="K48" s="41" t="s">
        <v>739</v>
      </c>
      <c r="L48" s="9" t="str">
        <f t="shared" si="10"/>
        <v>Yes</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1328.4644350999999</v>
      </c>
      <c r="D50" s="11" t="str">
        <f t="shared" si="7"/>
        <v>N/A</v>
      </c>
      <c r="E50" s="14">
        <v>1351.964455</v>
      </c>
      <c r="F50" s="11" t="str">
        <f t="shared" si="8"/>
        <v>N/A</v>
      </c>
      <c r="G50" s="14">
        <v>2670.9121338999998</v>
      </c>
      <c r="H50" s="11" t="str">
        <f t="shared" si="9"/>
        <v>N/A</v>
      </c>
      <c r="I50" s="12">
        <v>1.7689999999999999</v>
      </c>
      <c r="J50" s="12">
        <v>97.56</v>
      </c>
      <c r="K50" s="41" t="s">
        <v>739</v>
      </c>
      <c r="L50" s="9" t="str">
        <f t="shared" si="10"/>
        <v>No</v>
      </c>
    </row>
    <row r="51" spans="1:12" x14ac:dyDescent="0.25">
      <c r="A51" s="3" t="s">
        <v>1435</v>
      </c>
      <c r="B51" s="41" t="s">
        <v>213</v>
      </c>
      <c r="C51" s="14">
        <v>29364.208871999999</v>
      </c>
      <c r="D51" s="11" t="str">
        <f t="shared" si="7"/>
        <v>N/A</v>
      </c>
      <c r="E51" s="14">
        <v>28057.748787</v>
      </c>
      <c r="F51" s="11" t="str">
        <f t="shared" si="8"/>
        <v>N/A</v>
      </c>
      <c r="G51" s="14">
        <v>28181.024921</v>
      </c>
      <c r="H51" s="11" t="str">
        <f t="shared" si="9"/>
        <v>N/A</v>
      </c>
      <c r="I51" s="12">
        <v>-4.45</v>
      </c>
      <c r="J51" s="12">
        <v>0.43940000000000001</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2730139</v>
      </c>
      <c r="D53" s="11" t="str">
        <f t="shared" ref="D53:D122" si="11">IF($B53="N/A","N/A",IF(C53&gt;10,"No",IF(C53&lt;-10,"No","Yes")))</f>
        <v>N/A</v>
      </c>
      <c r="E53" s="43">
        <v>1872619</v>
      </c>
      <c r="F53" s="11" t="str">
        <f t="shared" ref="F53:F122" si="12">IF($B53="N/A","N/A",IF(E53&gt;10,"No",IF(E53&lt;-10,"No","Yes")))</f>
        <v>N/A</v>
      </c>
      <c r="G53" s="43">
        <v>1749188</v>
      </c>
      <c r="H53" s="11" t="str">
        <f t="shared" ref="H53:H122" si="13">IF($B53="N/A","N/A",IF(G53&gt;10,"No",IF(G53&lt;-10,"No","Yes")))</f>
        <v>N/A</v>
      </c>
      <c r="I53" s="12">
        <v>-31.4</v>
      </c>
      <c r="J53" s="12">
        <v>-6.59</v>
      </c>
      <c r="K53" s="41" t="s">
        <v>739</v>
      </c>
      <c r="L53" s="9" t="str">
        <f t="shared" ref="L53:L113" si="14">IF(J53="Div by 0", "N/A", IF(K53="N/A","N/A", IF(J53&gt;VALUE(MID(K53,1,2)), "No", IF(J53&lt;-1*VALUE(MID(K53,1,2)), "No", "Yes"))))</f>
        <v>Yes</v>
      </c>
    </row>
    <row r="54" spans="1:12" x14ac:dyDescent="0.25">
      <c r="A54" s="42" t="s">
        <v>598</v>
      </c>
      <c r="B54" s="33" t="s">
        <v>213</v>
      </c>
      <c r="C54" s="34">
        <v>337</v>
      </c>
      <c r="D54" s="11" t="str">
        <f t="shared" si="11"/>
        <v>N/A</v>
      </c>
      <c r="E54" s="34">
        <v>348</v>
      </c>
      <c r="F54" s="11" t="str">
        <f t="shared" si="12"/>
        <v>N/A</v>
      </c>
      <c r="G54" s="34">
        <v>316</v>
      </c>
      <c r="H54" s="11" t="str">
        <f t="shared" si="13"/>
        <v>N/A</v>
      </c>
      <c r="I54" s="12">
        <v>3.2639999999999998</v>
      </c>
      <c r="J54" s="12">
        <v>-9.1999999999999993</v>
      </c>
      <c r="K54" s="41" t="s">
        <v>739</v>
      </c>
      <c r="L54" s="9" t="str">
        <f t="shared" si="14"/>
        <v>Yes</v>
      </c>
    </row>
    <row r="55" spans="1:12" x14ac:dyDescent="0.25">
      <c r="A55" s="42" t="s">
        <v>1437</v>
      </c>
      <c r="B55" s="33" t="s">
        <v>213</v>
      </c>
      <c r="C55" s="43">
        <v>8101.3026706000001</v>
      </c>
      <c r="D55" s="11" t="str">
        <f t="shared" si="11"/>
        <v>N/A</v>
      </c>
      <c r="E55" s="43">
        <v>5381.0890804999999</v>
      </c>
      <c r="F55" s="11" t="str">
        <f t="shared" si="12"/>
        <v>N/A</v>
      </c>
      <c r="G55" s="43">
        <v>5535.4050632999997</v>
      </c>
      <c r="H55" s="11" t="str">
        <f t="shared" si="13"/>
        <v>N/A</v>
      </c>
      <c r="I55" s="12">
        <v>-33.6</v>
      </c>
      <c r="J55" s="12">
        <v>2.8679999999999999</v>
      </c>
      <c r="K55" s="41" t="s">
        <v>739</v>
      </c>
      <c r="L55" s="9" t="str">
        <f t="shared" si="14"/>
        <v>Yes</v>
      </c>
    </row>
    <row r="56" spans="1:12" x14ac:dyDescent="0.25">
      <c r="A56" s="42" t="s">
        <v>1438</v>
      </c>
      <c r="B56" s="33" t="s">
        <v>213</v>
      </c>
      <c r="C56" s="34">
        <v>4.9881305638000004</v>
      </c>
      <c r="D56" s="11" t="str">
        <f t="shared" si="11"/>
        <v>N/A</v>
      </c>
      <c r="E56" s="34">
        <v>5.3936781609000004</v>
      </c>
      <c r="F56" s="11" t="str">
        <f t="shared" si="12"/>
        <v>N/A</v>
      </c>
      <c r="G56" s="34">
        <v>3.8449367089000002</v>
      </c>
      <c r="H56" s="11" t="str">
        <f t="shared" si="13"/>
        <v>N/A</v>
      </c>
      <c r="I56" s="12">
        <v>8.1300000000000008</v>
      </c>
      <c r="J56" s="12">
        <v>-28.7</v>
      </c>
      <c r="K56" s="41" t="s">
        <v>739</v>
      </c>
      <c r="L56" s="9" t="str">
        <f t="shared" si="14"/>
        <v>Yes</v>
      </c>
    </row>
    <row r="57" spans="1:12" x14ac:dyDescent="0.25">
      <c r="A57" s="42" t="s">
        <v>599</v>
      </c>
      <c r="B57" s="33" t="s">
        <v>213</v>
      </c>
      <c r="C57" s="43">
        <v>3300</v>
      </c>
      <c r="D57" s="11" t="str">
        <f t="shared" si="11"/>
        <v>N/A</v>
      </c>
      <c r="E57" s="43">
        <v>3396</v>
      </c>
      <c r="F57" s="11" t="str">
        <f t="shared" si="12"/>
        <v>N/A</v>
      </c>
      <c r="G57" s="43">
        <v>2312</v>
      </c>
      <c r="H57" s="11" t="str">
        <f t="shared" si="13"/>
        <v>N/A</v>
      </c>
      <c r="I57" s="12">
        <v>2.9089999999999998</v>
      </c>
      <c r="J57" s="12">
        <v>-31.9</v>
      </c>
      <c r="K57" s="41" t="s">
        <v>739</v>
      </c>
      <c r="L57" s="9" t="str">
        <f t="shared" si="14"/>
        <v>No</v>
      </c>
    </row>
    <row r="58" spans="1:12" x14ac:dyDescent="0.25">
      <c r="A58" s="42" t="s">
        <v>600</v>
      </c>
      <c r="B58" s="33" t="s">
        <v>213</v>
      </c>
      <c r="C58" s="34">
        <v>11</v>
      </c>
      <c r="D58" s="11" t="str">
        <f t="shared" si="11"/>
        <v>N/A</v>
      </c>
      <c r="E58" s="34">
        <v>11</v>
      </c>
      <c r="F58" s="11" t="str">
        <f t="shared" si="12"/>
        <v>N/A</v>
      </c>
      <c r="G58" s="34">
        <v>11</v>
      </c>
      <c r="H58" s="11" t="str">
        <f t="shared" si="13"/>
        <v>N/A</v>
      </c>
      <c r="I58" s="12">
        <v>0</v>
      </c>
      <c r="J58" s="12">
        <v>-33.299999999999997</v>
      </c>
      <c r="K58" s="41" t="s">
        <v>739</v>
      </c>
      <c r="L58" s="9" t="str">
        <f t="shared" si="14"/>
        <v>No</v>
      </c>
    </row>
    <row r="59" spans="1:12" x14ac:dyDescent="0.25">
      <c r="A59" s="42" t="s">
        <v>1439</v>
      </c>
      <c r="B59" s="33" t="s">
        <v>213</v>
      </c>
      <c r="C59" s="43">
        <v>1100</v>
      </c>
      <c r="D59" s="11" t="str">
        <f t="shared" si="11"/>
        <v>N/A</v>
      </c>
      <c r="E59" s="43">
        <v>1132</v>
      </c>
      <c r="F59" s="11" t="str">
        <f t="shared" si="12"/>
        <v>N/A</v>
      </c>
      <c r="G59" s="43">
        <v>1156</v>
      </c>
      <c r="H59" s="11" t="str">
        <f t="shared" si="13"/>
        <v>N/A</v>
      </c>
      <c r="I59" s="12">
        <v>2.9089999999999998</v>
      </c>
      <c r="J59" s="12">
        <v>2.12</v>
      </c>
      <c r="K59" s="41" t="s">
        <v>739</v>
      </c>
      <c r="L59" s="9" t="str">
        <f t="shared" si="14"/>
        <v>Yes</v>
      </c>
    </row>
    <row r="60" spans="1:12" ht="25" x14ac:dyDescent="0.25">
      <c r="A60" s="42" t="s">
        <v>601</v>
      </c>
      <c r="B60" s="33" t="s">
        <v>213</v>
      </c>
      <c r="C60" s="43">
        <v>177021</v>
      </c>
      <c r="D60" s="11" t="str">
        <f t="shared" si="11"/>
        <v>N/A</v>
      </c>
      <c r="E60" s="43">
        <v>55990</v>
      </c>
      <c r="F60" s="11" t="str">
        <f t="shared" si="12"/>
        <v>N/A</v>
      </c>
      <c r="G60" s="43">
        <v>260247</v>
      </c>
      <c r="H60" s="11" t="str">
        <f t="shared" si="13"/>
        <v>N/A</v>
      </c>
      <c r="I60" s="12">
        <v>-68.400000000000006</v>
      </c>
      <c r="J60" s="12">
        <v>364.8</v>
      </c>
      <c r="K60" s="41" t="s">
        <v>739</v>
      </c>
      <c r="L60" s="9" t="str">
        <f t="shared" si="14"/>
        <v>No</v>
      </c>
    </row>
    <row r="61" spans="1:12" x14ac:dyDescent="0.25">
      <c r="A61" s="4" t="s">
        <v>602</v>
      </c>
      <c r="B61" s="41" t="s">
        <v>213</v>
      </c>
      <c r="C61" s="1">
        <v>11</v>
      </c>
      <c r="D61" s="11" t="str">
        <f t="shared" si="11"/>
        <v>N/A</v>
      </c>
      <c r="E61" s="1">
        <v>11</v>
      </c>
      <c r="F61" s="11" t="str">
        <f t="shared" si="12"/>
        <v>N/A</v>
      </c>
      <c r="G61" s="1">
        <v>11</v>
      </c>
      <c r="H61" s="11" t="str">
        <f t="shared" si="13"/>
        <v>N/A</v>
      </c>
      <c r="I61" s="12">
        <v>-33.299999999999997</v>
      </c>
      <c r="J61" s="12">
        <v>150</v>
      </c>
      <c r="K61" s="41" t="s">
        <v>739</v>
      </c>
      <c r="L61" s="9" t="str">
        <f t="shared" si="14"/>
        <v>No</v>
      </c>
    </row>
    <row r="62" spans="1:12" ht="25" x14ac:dyDescent="0.25">
      <c r="A62" s="4" t="s">
        <v>1440</v>
      </c>
      <c r="B62" s="41" t="s">
        <v>213</v>
      </c>
      <c r="C62" s="14">
        <v>59007</v>
      </c>
      <c r="D62" s="11" t="str">
        <f t="shared" si="11"/>
        <v>N/A</v>
      </c>
      <c r="E62" s="14">
        <v>27995</v>
      </c>
      <c r="F62" s="11" t="str">
        <f t="shared" si="12"/>
        <v>N/A</v>
      </c>
      <c r="G62" s="14">
        <v>52049.4</v>
      </c>
      <c r="H62" s="11" t="str">
        <f t="shared" si="13"/>
        <v>N/A</v>
      </c>
      <c r="I62" s="12">
        <v>-52.6</v>
      </c>
      <c r="J62" s="12">
        <v>85.92</v>
      </c>
      <c r="K62" s="41" t="s">
        <v>739</v>
      </c>
      <c r="L62" s="9" t="str">
        <f t="shared" si="14"/>
        <v>No</v>
      </c>
    </row>
    <row r="63" spans="1:12" x14ac:dyDescent="0.25">
      <c r="A63" s="4" t="s">
        <v>603</v>
      </c>
      <c r="B63" s="41" t="s">
        <v>213</v>
      </c>
      <c r="C63" s="14">
        <v>16082864</v>
      </c>
      <c r="D63" s="11" t="str">
        <f t="shared" si="11"/>
        <v>N/A</v>
      </c>
      <c r="E63" s="14">
        <v>16213243</v>
      </c>
      <c r="F63" s="11" t="str">
        <f t="shared" si="12"/>
        <v>N/A</v>
      </c>
      <c r="G63" s="14">
        <v>15563626</v>
      </c>
      <c r="H63" s="11" t="str">
        <f t="shared" si="13"/>
        <v>N/A</v>
      </c>
      <c r="I63" s="12">
        <v>0.81069999999999998</v>
      </c>
      <c r="J63" s="12">
        <v>-4.01</v>
      </c>
      <c r="K63" s="41" t="s">
        <v>739</v>
      </c>
      <c r="L63" s="9" t="str">
        <f t="shared" si="14"/>
        <v>Yes</v>
      </c>
    </row>
    <row r="64" spans="1:12" x14ac:dyDescent="0.25">
      <c r="A64" s="4" t="s">
        <v>604</v>
      </c>
      <c r="B64" s="41" t="s">
        <v>213</v>
      </c>
      <c r="C64" s="1">
        <v>189</v>
      </c>
      <c r="D64" s="11" t="str">
        <f t="shared" si="11"/>
        <v>N/A</v>
      </c>
      <c r="E64" s="1">
        <v>191</v>
      </c>
      <c r="F64" s="11" t="str">
        <f t="shared" si="12"/>
        <v>N/A</v>
      </c>
      <c r="G64" s="1">
        <v>181</v>
      </c>
      <c r="H64" s="11" t="str">
        <f t="shared" si="13"/>
        <v>N/A</v>
      </c>
      <c r="I64" s="12">
        <v>1.0580000000000001</v>
      </c>
      <c r="J64" s="12">
        <v>-5.24</v>
      </c>
      <c r="K64" s="41" t="s">
        <v>739</v>
      </c>
      <c r="L64" s="9" t="str">
        <f t="shared" si="14"/>
        <v>Yes</v>
      </c>
    </row>
    <row r="65" spans="1:12" x14ac:dyDescent="0.25">
      <c r="A65" s="4" t="s">
        <v>1441</v>
      </c>
      <c r="B65" s="41" t="s">
        <v>213</v>
      </c>
      <c r="C65" s="14">
        <v>85094.518519000005</v>
      </c>
      <c r="D65" s="11" t="str">
        <f t="shared" si="11"/>
        <v>N/A</v>
      </c>
      <c r="E65" s="14">
        <v>84886.089005000002</v>
      </c>
      <c r="F65" s="11" t="str">
        <f t="shared" si="12"/>
        <v>N/A</v>
      </c>
      <c r="G65" s="14">
        <v>85986.883977999998</v>
      </c>
      <c r="H65" s="11" t="str">
        <f t="shared" si="13"/>
        <v>N/A</v>
      </c>
      <c r="I65" s="12">
        <v>-0.245</v>
      </c>
      <c r="J65" s="12">
        <v>1.2969999999999999</v>
      </c>
      <c r="K65" s="41" t="s">
        <v>739</v>
      </c>
      <c r="L65" s="9" t="str">
        <f t="shared" si="14"/>
        <v>Yes</v>
      </c>
    </row>
    <row r="66" spans="1:12" x14ac:dyDescent="0.25">
      <c r="A66" s="4" t="s">
        <v>605</v>
      </c>
      <c r="B66" s="41" t="s">
        <v>213</v>
      </c>
      <c r="C66" s="14">
        <v>2102346</v>
      </c>
      <c r="D66" s="11" t="str">
        <f t="shared" si="11"/>
        <v>N/A</v>
      </c>
      <c r="E66" s="14">
        <v>1644273</v>
      </c>
      <c r="F66" s="11" t="str">
        <f t="shared" si="12"/>
        <v>N/A</v>
      </c>
      <c r="G66" s="14">
        <v>1689909</v>
      </c>
      <c r="H66" s="11" t="str">
        <f t="shared" si="13"/>
        <v>N/A</v>
      </c>
      <c r="I66" s="12">
        <v>-21.8</v>
      </c>
      <c r="J66" s="12">
        <v>2.7749999999999999</v>
      </c>
      <c r="K66" s="41" t="s">
        <v>739</v>
      </c>
      <c r="L66" s="9" t="str">
        <f t="shared" si="14"/>
        <v>Yes</v>
      </c>
    </row>
    <row r="67" spans="1:12" x14ac:dyDescent="0.25">
      <c r="A67" s="4" t="s">
        <v>606</v>
      </c>
      <c r="B67" s="41" t="s">
        <v>213</v>
      </c>
      <c r="C67" s="1">
        <v>376</v>
      </c>
      <c r="D67" s="11" t="str">
        <f t="shared" si="11"/>
        <v>N/A</v>
      </c>
      <c r="E67" s="1">
        <v>329</v>
      </c>
      <c r="F67" s="11" t="str">
        <f t="shared" si="12"/>
        <v>N/A</v>
      </c>
      <c r="G67" s="1">
        <v>356</v>
      </c>
      <c r="H67" s="11" t="str">
        <f t="shared" si="13"/>
        <v>N/A</v>
      </c>
      <c r="I67" s="12">
        <v>-12.5</v>
      </c>
      <c r="J67" s="12">
        <v>8.2070000000000007</v>
      </c>
      <c r="K67" s="41" t="s">
        <v>739</v>
      </c>
      <c r="L67" s="9" t="str">
        <f t="shared" si="14"/>
        <v>Yes</v>
      </c>
    </row>
    <row r="68" spans="1:12" x14ac:dyDescent="0.25">
      <c r="A68" s="4" t="s">
        <v>1442</v>
      </c>
      <c r="B68" s="41" t="s">
        <v>213</v>
      </c>
      <c r="C68" s="14">
        <v>5591.3457447000001</v>
      </c>
      <c r="D68" s="11" t="str">
        <f t="shared" si="11"/>
        <v>N/A</v>
      </c>
      <c r="E68" s="14">
        <v>4997.7902735999996</v>
      </c>
      <c r="F68" s="11" t="str">
        <f t="shared" si="12"/>
        <v>N/A</v>
      </c>
      <c r="G68" s="14">
        <v>4746.9353933000002</v>
      </c>
      <c r="H68" s="11" t="str">
        <f t="shared" si="13"/>
        <v>N/A</v>
      </c>
      <c r="I68" s="12">
        <v>-10.6</v>
      </c>
      <c r="J68" s="12">
        <v>-5.0199999999999996</v>
      </c>
      <c r="K68" s="41" t="s">
        <v>739</v>
      </c>
      <c r="L68" s="9" t="str">
        <f t="shared" si="14"/>
        <v>Yes</v>
      </c>
    </row>
    <row r="69" spans="1:12" x14ac:dyDescent="0.25">
      <c r="A69" s="4" t="s">
        <v>607</v>
      </c>
      <c r="B69" s="41" t="s">
        <v>213</v>
      </c>
      <c r="C69" s="14">
        <v>843566</v>
      </c>
      <c r="D69" s="11" t="str">
        <f t="shared" si="11"/>
        <v>N/A</v>
      </c>
      <c r="E69" s="14">
        <v>864412</v>
      </c>
      <c r="F69" s="11" t="str">
        <f t="shared" si="12"/>
        <v>N/A</v>
      </c>
      <c r="G69" s="14">
        <v>830874</v>
      </c>
      <c r="H69" s="11" t="str">
        <f t="shared" si="13"/>
        <v>N/A</v>
      </c>
      <c r="I69" s="12">
        <v>2.4710000000000001</v>
      </c>
      <c r="J69" s="12">
        <v>-3.88</v>
      </c>
      <c r="K69" s="41" t="s">
        <v>739</v>
      </c>
      <c r="L69" s="9" t="str">
        <f t="shared" si="14"/>
        <v>Yes</v>
      </c>
    </row>
    <row r="70" spans="1:12" x14ac:dyDescent="0.25">
      <c r="A70" s="4" t="s">
        <v>608</v>
      </c>
      <c r="B70" s="41" t="s">
        <v>213</v>
      </c>
      <c r="C70" s="1">
        <v>3653</v>
      </c>
      <c r="D70" s="11" t="str">
        <f t="shared" si="11"/>
        <v>N/A</v>
      </c>
      <c r="E70" s="1">
        <v>3805</v>
      </c>
      <c r="F70" s="11" t="str">
        <f t="shared" si="12"/>
        <v>N/A</v>
      </c>
      <c r="G70" s="1">
        <v>3603</v>
      </c>
      <c r="H70" s="11" t="str">
        <f t="shared" si="13"/>
        <v>N/A</v>
      </c>
      <c r="I70" s="12">
        <v>4.1609999999999996</v>
      </c>
      <c r="J70" s="12">
        <v>-5.31</v>
      </c>
      <c r="K70" s="41" t="s">
        <v>739</v>
      </c>
      <c r="L70" s="9" t="str">
        <f t="shared" si="14"/>
        <v>Yes</v>
      </c>
    </row>
    <row r="71" spans="1:12" x14ac:dyDescent="0.25">
      <c r="A71" s="4" t="s">
        <v>1443</v>
      </c>
      <c r="B71" s="41" t="s">
        <v>213</v>
      </c>
      <c r="C71" s="14">
        <v>230.92417191000001</v>
      </c>
      <c r="D71" s="11" t="str">
        <f t="shared" si="11"/>
        <v>N/A</v>
      </c>
      <c r="E71" s="14">
        <v>227.17792377999999</v>
      </c>
      <c r="F71" s="11" t="str">
        <f t="shared" si="12"/>
        <v>N/A</v>
      </c>
      <c r="G71" s="14">
        <v>230.60616153000001</v>
      </c>
      <c r="H71" s="11" t="str">
        <f t="shared" si="13"/>
        <v>N/A</v>
      </c>
      <c r="I71" s="12">
        <v>-1.62</v>
      </c>
      <c r="J71" s="12">
        <v>1.5089999999999999</v>
      </c>
      <c r="K71" s="41" t="s">
        <v>739</v>
      </c>
      <c r="L71" s="9" t="str">
        <f t="shared" si="14"/>
        <v>Yes</v>
      </c>
    </row>
    <row r="72" spans="1:12" x14ac:dyDescent="0.25">
      <c r="A72" s="4" t="s">
        <v>609</v>
      </c>
      <c r="B72" s="41" t="s">
        <v>213</v>
      </c>
      <c r="C72" s="14">
        <v>691131</v>
      </c>
      <c r="D72" s="11" t="str">
        <f t="shared" si="11"/>
        <v>N/A</v>
      </c>
      <c r="E72" s="14">
        <v>706738</v>
      </c>
      <c r="F72" s="11" t="str">
        <f t="shared" si="12"/>
        <v>N/A</v>
      </c>
      <c r="G72" s="14">
        <v>733926</v>
      </c>
      <c r="H72" s="11" t="str">
        <f t="shared" si="13"/>
        <v>N/A</v>
      </c>
      <c r="I72" s="12">
        <v>2.258</v>
      </c>
      <c r="J72" s="12">
        <v>3.847</v>
      </c>
      <c r="K72" s="41" t="s">
        <v>739</v>
      </c>
      <c r="L72" s="9" t="str">
        <f t="shared" si="14"/>
        <v>Yes</v>
      </c>
    </row>
    <row r="73" spans="1:12" x14ac:dyDescent="0.25">
      <c r="A73" s="4" t="s">
        <v>610</v>
      </c>
      <c r="B73" s="41" t="s">
        <v>213</v>
      </c>
      <c r="C73" s="1">
        <v>1558</v>
      </c>
      <c r="D73" s="11" t="str">
        <f t="shared" si="11"/>
        <v>N/A</v>
      </c>
      <c r="E73" s="1">
        <v>1593</v>
      </c>
      <c r="F73" s="11" t="str">
        <f t="shared" si="12"/>
        <v>N/A</v>
      </c>
      <c r="G73" s="1">
        <v>1668</v>
      </c>
      <c r="H73" s="11" t="str">
        <f t="shared" si="13"/>
        <v>N/A</v>
      </c>
      <c r="I73" s="12">
        <v>2.246</v>
      </c>
      <c r="J73" s="12">
        <v>4.7080000000000002</v>
      </c>
      <c r="K73" s="41" t="s">
        <v>739</v>
      </c>
      <c r="L73" s="9" t="str">
        <f t="shared" si="14"/>
        <v>Yes</v>
      </c>
    </row>
    <row r="74" spans="1:12" x14ac:dyDescent="0.25">
      <c r="A74" s="4" t="s">
        <v>1444</v>
      </c>
      <c r="B74" s="41" t="s">
        <v>213</v>
      </c>
      <c r="C74" s="14">
        <v>443.60141206999998</v>
      </c>
      <c r="D74" s="11" t="str">
        <f t="shared" si="11"/>
        <v>N/A</v>
      </c>
      <c r="E74" s="14">
        <v>443.65222849999998</v>
      </c>
      <c r="F74" s="11" t="str">
        <f t="shared" si="12"/>
        <v>N/A</v>
      </c>
      <c r="G74" s="14">
        <v>440.00359711999999</v>
      </c>
      <c r="H74" s="11" t="str">
        <f t="shared" si="13"/>
        <v>N/A</v>
      </c>
      <c r="I74" s="12">
        <v>1.15E-2</v>
      </c>
      <c r="J74" s="12">
        <v>-0.82199999999999995</v>
      </c>
      <c r="K74" s="41" t="s">
        <v>739</v>
      </c>
      <c r="L74" s="9" t="str">
        <f t="shared" si="14"/>
        <v>Yes</v>
      </c>
    </row>
    <row r="75" spans="1:12" ht="25" x14ac:dyDescent="0.25">
      <c r="A75" s="4" t="s">
        <v>611</v>
      </c>
      <c r="B75" s="41" t="s">
        <v>213</v>
      </c>
      <c r="C75" s="14">
        <v>81331</v>
      </c>
      <c r="D75" s="11" t="str">
        <f t="shared" si="11"/>
        <v>N/A</v>
      </c>
      <c r="E75" s="14">
        <v>82455</v>
      </c>
      <c r="F75" s="11" t="str">
        <f t="shared" si="12"/>
        <v>N/A</v>
      </c>
      <c r="G75" s="14">
        <v>67033</v>
      </c>
      <c r="H75" s="11" t="str">
        <f t="shared" si="13"/>
        <v>N/A</v>
      </c>
      <c r="I75" s="12">
        <v>1.3819999999999999</v>
      </c>
      <c r="J75" s="12">
        <v>-18.7</v>
      </c>
      <c r="K75" s="41" t="s">
        <v>739</v>
      </c>
      <c r="L75" s="9" t="str">
        <f t="shared" si="14"/>
        <v>Yes</v>
      </c>
    </row>
    <row r="76" spans="1:12" x14ac:dyDescent="0.25">
      <c r="A76" s="42" t="s">
        <v>612</v>
      </c>
      <c r="B76" s="33" t="s">
        <v>213</v>
      </c>
      <c r="C76" s="34">
        <v>1157</v>
      </c>
      <c r="D76" s="11" t="str">
        <f t="shared" si="11"/>
        <v>N/A</v>
      </c>
      <c r="E76" s="34">
        <v>1180</v>
      </c>
      <c r="F76" s="11" t="str">
        <f t="shared" si="12"/>
        <v>N/A</v>
      </c>
      <c r="G76" s="34">
        <v>1162</v>
      </c>
      <c r="H76" s="11" t="str">
        <f t="shared" si="13"/>
        <v>N/A</v>
      </c>
      <c r="I76" s="12">
        <v>1.988</v>
      </c>
      <c r="J76" s="12">
        <v>-1.53</v>
      </c>
      <c r="K76" s="41" t="s">
        <v>739</v>
      </c>
      <c r="L76" s="9" t="str">
        <f t="shared" si="14"/>
        <v>Yes</v>
      </c>
    </row>
    <row r="77" spans="1:12" ht="25" x14ac:dyDescent="0.25">
      <c r="A77" s="42" t="s">
        <v>1445</v>
      </c>
      <c r="B77" s="33" t="s">
        <v>213</v>
      </c>
      <c r="C77" s="43">
        <v>70.294727743999999</v>
      </c>
      <c r="D77" s="11" t="str">
        <f t="shared" si="11"/>
        <v>N/A</v>
      </c>
      <c r="E77" s="43">
        <v>69.877118644000006</v>
      </c>
      <c r="F77" s="11" t="str">
        <f t="shared" si="12"/>
        <v>N/A</v>
      </c>
      <c r="G77" s="43">
        <v>57.687607573000001</v>
      </c>
      <c r="H77" s="11" t="str">
        <f t="shared" si="13"/>
        <v>N/A</v>
      </c>
      <c r="I77" s="12">
        <v>-0.59399999999999997</v>
      </c>
      <c r="J77" s="12">
        <v>-17.399999999999999</v>
      </c>
      <c r="K77" s="41" t="s">
        <v>739</v>
      </c>
      <c r="L77" s="9" t="str">
        <f t="shared" si="14"/>
        <v>Yes</v>
      </c>
    </row>
    <row r="78" spans="1:12" ht="25" x14ac:dyDescent="0.25">
      <c r="A78" s="42" t="s">
        <v>613</v>
      </c>
      <c r="B78" s="33" t="s">
        <v>213</v>
      </c>
      <c r="C78" s="43">
        <v>758928</v>
      </c>
      <c r="D78" s="11" t="str">
        <f t="shared" si="11"/>
        <v>N/A</v>
      </c>
      <c r="E78" s="43">
        <v>605848</v>
      </c>
      <c r="F78" s="11" t="str">
        <f t="shared" si="12"/>
        <v>N/A</v>
      </c>
      <c r="G78" s="43">
        <v>938906</v>
      </c>
      <c r="H78" s="11" t="str">
        <f t="shared" si="13"/>
        <v>N/A</v>
      </c>
      <c r="I78" s="12">
        <v>-20.2</v>
      </c>
      <c r="J78" s="12">
        <v>54.97</v>
      </c>
      <c r="K78" s="41" t="s">
        <v>739</v>
      </c>
      <c r="L78" s="9" t="str">
        <f t="shared" si="14"/>
        <v>No</v>
      </c>
    </row>
    <row r="79" spans="1:12" x14ac:dyDescent="0.25">
      <c r="A79" s="42" t="s">
        <v>614</v>
      </c>
      <c r="B79" s="33" t="s">
        <v>213</v>
      </c>
      <c r="C79" s="34">
        <v>680</v>
      </c>
      <c r="D79" s="11" t="str">
        <f t="shared" si="11"/>
        <v>N/A</v>
      </c>
      <c r="E79" s="34">
        <v>658</v>
      </c>
      <c r="F79" s="11" t="str">
        <f t="shared" si="12"/>
        <v>N/A</v>
      </c>
      <c r="G79" s="34">
        <v>682</v>
      </c>
      <c r="H79" s="11" t="str">
        <f t="shared" si="13"/>
        <v>N/A</v>
      </c>
      <c r="I79" s="12">
        <v>-3.24</v>
      </c>
      <c r="J79" s="12">
        <v>3.6469999999999998</v>
      </c>
      <c r="K79" s="41" t="s">
        <v>739</v>
      </c>
      <c r="L79" s="9" t="str">
        <f t="shared" si="14"/>
        <v>Yes</v>
      </c>
    </row>
    <row r="80" spans="1:12" x14ac:dyDescent="0.25">
      <c r="A80" s="42" t="s">
        <v>1446</v>
      </c>
      <c r="B80" s="33" t="s">
        <v>213</v>
      </c>
      <c r="C80" s="43">
        <v>1116.0705882</v>
      </c>
      <c r="D80" s="11" t="str">
        <f t="shared" si="11"/>
        <v>N/A</v>
      </c>
      <c r="E80" s="43">
        <v>920.74164134</v>
      </c>
      <c r="F80" s="11" t="str">
        <f t="shared" si="12"/>
        <v>N/A</v>
      </c>
      <c r="G80" s="43">
        <v>1376.6950147</v>
      </c>
      <c r="H80" s="11" t="str">
        <f t="shared" si="13"/>
        <v>N/A</v>
      </c>
      <c r="I80" s="12">
        <v>-17.5</v>
      </c>
      <c r="J80" s="12">
        <v>49.52</v>
      </c>
      <c r="K80" s="41" t="s">
        <v>739</v>
      </c>
      <c r="L80" s="9" t="str">
        <f t="shared" si="14"/>
        <v>No</v>
      </c>
    </row>
    <row r="81" spans="1:12" x14ac:dyDescent="0.25">
      <c r="A81" s="42" t="s">
        <v>615</v>
      </c>
      <c r="B81" s="33" t="s">
        <v>213</v>
      </c>
      <c r="C81" s="43">
        <v>389105</v>
      </c>
      <c r="D81" s="11" t="str">
        <f t="shared" si="11"/>
        <v>N/A</v>
      </c>
      <c r="E81" s="43">
        <v>434894</v>
      </c>
      <c r="F81" s="11" t="str">
        <f t="shared" si="12"/>
        <v>N/A</v>
      </c>
      <c r="G81" s="43">
        <v>287789</v>
      </c>
      <c r="H81" s="11" t="str">
        <f t="shared" si="13"/>
        <v>N/A</v>
      </c>
      <c r="I81" s="12">
        <v>11.77</v>
      </c>
      <c r="J81" s="12">
        <v>-33.799999999999997</v>
      </c>
      <c r="K81" s="41" t="s">
        <v>739</v>
      </c>
      <c r="L81" s="9" t="str">
        <f t="shared" si="14"/>
        <v>No</v>
      </c>
    </row>
    <row r="82" spans="1:12" x14ac:dyDescent="0.25">
      <c r="A82" s="42" t="s">
        <v>616</v>
      </c>
      <c r="B82" s="33" t="s">
        <v>213</v>
      </c>
      <c r="C82" s="34">
        <v>634</v>
      </c>
      <c r="D82" s="11" t="str">
        <f t="shared" si="11"/>
        <v>N/A</v>
      </c>
      <c r="E82" s="34">
        <v>664</v>
      </c>
      <c r="F82" s="11" t="str">
        <f t="shared" si="12"/>
        <v>N/A</v>
      </c>
      <c r="G82" s="34">
        <v>646</v>
      </c>
      <c r="H82" s="11" t="str">
        <f t="shared" si="13"/>
        <v>N/A</v>
      </c>
      <c r="I82" s="12">
        <v>4.7320000000000002</v>
      </c>
      <c r="J82" s="12">
        <v>-2.71</v>
      </c>
      <c r="K82" s="41" t="s">
        <v>739</v>
      </c>
      <c r="L82" s="9" t="str">
        <f t="shared" si="14"/>
        <v>Yes</v>
      </c>
    </row>
    <row r="83" spans="1:12" x14ac:dyDescent="0.25">
      <c r="A83" s="42" t="s">
        <v>1447</v>
      </c>
      <c r="B83" s="33" t="s">
        <v>213</v>
      </c>
      <c r="C83" s="43">
        <v>613.73028391000003</v>
      </c>
      <c r="D83" s="11" t="str">
        <f t="shared" si="11"/>
        <v>N/A</v>
      </c>
      <c r="E83" s="43">
        <v>654.96084337000002</v>
      </c>
      <c r="F83" s="11" t="str">
        <f t="shared" si="12"/>
        <v>N/A</v>
      </c>
      <c r="G83" s="43">
        <v>445.49380804999998</v>
      </c>
      <c r="H83" s="11" t="str">
        <f t="shared" si="13"/>
        <v>N/A</v>
      </c>
      <c r="I83" s="12">
        <v>6.718</v>
      </c>
      <c r="J83" s="12">
        <v>-32</v>
      </c>
      <c r="K83" s="41" t="s">
        <v>739</v>
      </c>
      <c r="L83" s="9" t="str">
        <f t="shared" si="14"/>
        <v>No</v>
      </c>
    </row>
    <row r="84" spans="1:12" ht="25" x14ac:dyDescent="0.25">
      <c r="A84" s="42" t="s">
        <v>617</v>
      </c>
      <c r="B84" s="33" t="s">
        <v>213</v>
      </c>
      <c r="C84" s="43">
        <v>12327</v>
      </c>
      <c r="D84" s="11" t="str">
        <f t="shared" si="11"/>
        <v>N/A</v>
      </c>
      <c r="E84" s="43">
        <v>14597</v>
      </c>
      <c r="F84" s="11" t="str">
        <f t="shared" si="12"/>
        <v>N/A</v>
      </c>
      <c r="G84" s="43">
        <v>22684</v>
      </c>
      <c r="H84" s="11" t="str">
        <f t="shared" si="13"/>
        <v>N/A</v>
      </c>
      <c r="I84" s="12">
        <v>18.41</v>
      </c>
      <c r="J84" s="12">
        <v>55.4</v>
      </c>
      <c r="K84" s="41" t="s">
        <v>739</v>
      </c>
      <c r="L84" s="9" t="str">
        <f t="shared" si="14"/>
        <v>No</v>
      </c>
    </row>
    <row r="85" spans="1:12" x14ac:dyDescent="0.25">
      <c r="A85" s="42" t="s">
        <v>618</v>
      </c>
      <c r="B85" s="33" t="s">
        <v>213</v>
      </c>
      <c r="C85" s="34">
        <v>11</v>
      </c>
      <c r="D85" s="11" t="str">
        <f t="shared" si="11"/>
        <v>N/A</v>
      </c>
      <c r="E85" s="34">
        <v>11</v>
      </c>
      <c r="F85" s="11" t="str">
        <f t="shared" si="12"/>
        <v>N/A</v>
      </c>
      <c r="G85" s="34">
        <v>11</v>
      </c>
      <c r="H85" s="11" t="str">
        <f t="shared" si="13"/>
        <v>N/A</v>
      </c>
      <c r="I85" s="12">
        <v>-9.09</v>
      </c>
      <c r="J85" s="12">
        <v>10</v>
      </c>
      <c r="K85" s="41" t="s">
        <v>739</v>
      </c>
      <c r="L85" s="9" t="str">
        <f t="shared" si="14"/>
        <v>Yes</v>
      </c>
    </row>
    <row r="86" spans="1:12" x14ac:dyDescent="0.25">
      <c r="A86" s="42" t="s">
        <v>1448</v>
      </c>
      <c r="B86" s="33" t="s">
        <v>213</v>
      </c>
      <c r="C86" s="43">
        <v>1120.6363636000001</v>
      </c>
      <c r="D86" s="11" t="str">
        <f t="shared" si="11"/>
        <v>N/A</v>
      </c>
      <c r="E86" s="43">
        <v>1459.7</v>
      </c>
      <c r="F86" s="11" t="str">
        <f t="shared" si="12"/>
        <v>N/A</v>
      </c>
      <c r="G86" s="43">
        <v>2062.1818182000002</v>
      </c>
      <c r="H86" s="11" t="str">
        <f t="shared" si="13"/>
        <v>N/A</v>
      </c>
      <c r="I86" s="12">
        <v>30.26</v>
      </c>
      <c r="J86" s="12">
        <v>41.27</v>
      </c>
      <c r="K86" s="41" t="s">
        <v>739</v>
      </c>
      <c r="L86" s="9" t="str">
        <f t="shared" si="14"/>
        <v>No</v>
      </c>
    </row>
    <row r="87" spans="1:12" x14ac:dyDescent="0.25">
      <c r="A87" s="42" t="s">
        <v>619</v>
      </c>
      <c r="B87" s="33" t="s">
        <v>213</v>
      </c>
      <c r="C87" s="43">
        <v>279061</v>
      </c>
      <c r="D87" s="11" t="str">
        <f t="shared" si="11"/>
        <v>N/A</v>
      </c>
      <c r="E87" s="43">
        <v>256433</v>
      </c>
      <c r="F87" s="11" t="str">
        <f t="shared" si="12"/>
        <v>N/A</v>
      </c>
      <c r="G87" s="43">
        <v>334003</v>
      </c>
      <c r="H87" s="11" t="str">
        <f t="shared" si="13"/>
        <v>N/A</v>
      </c>
      <c r="I87" s="12">
        <v>-8.11</v>
      </c>
      <c r="J87" s="12">
        <v>30.25</v>
      </c>
      <c r="K87" s="41" t="s">
        <v>739</v>
      </c>
      <c r="L87" s="9" t="str">
        <f t="shared" si="14"/>
        <v>No</v>
      </c>
    </row>
    <row r="88" spans="1:12" x14ac:dyDescent="0.25">
      <c r="A88" s="42" t="s">
        <v>620</v>
      </c>
      <c r="B88" s="33" t="s">
        <v>213</v>
      </c>
      <c r="C88" s="34">
        <v>2439</v>
      </c>
      <c r="D88" s="11" t="str">
        <f t="shared" si="11"/>
        <v>N/A</v>
      </c>
      <c r="E88" s="34">
        <v>2462</v>
      </c>
      <c r="F88" s="11" t="str">
        <f t="shared" si="12"/>
        <v>N/A</v>
      </c>
      <c r="G88" s="34">
        <v>2370</v>
      </c>
      <c r="H88" s="11" t="str">
        <f t="shared" si="13"/>
        <v>N/A</v>
      </c>
      <c r="I88" s="12">
        <v>0.94299999999999995</v>
      </c>
      <c r="J88" s="12">
        <v>-3.74</v>
      </c>
      <c r="K88" s="41" t="s">
        <v>739</v>
      </c>
      <c r="L88" s="9" t="str">
        <f t="shared" si="14"/>
        <v>Yes</v>
      </c>
    </row>
    <row r="89" spans="1:12" x14ac:dyDescent="0.25">
      <c r="A89" s="42" t="s">
        <v>1449</v>
      </c>
      <c r="B89" s="33" t="s">
        <v>213</v>
      </c>
      <c r="C89" s="43">
        <v>114.41615416</v>
      </c>
      <c r="D89" s="11" t="str">
        <f t="shared" si="11"/>
        <v>N/A</v>
      </c>
      <c r="E89" s="43">
        <v>104.15637692999999</v>
      </c>
      <c r="F89" s="11" t="str">
        <f t="shared" si="12"/>
        <v>N/A</v>
      </c>
      <c r="G89" s="43">
        <v>140.92953585999999</v>
      </c>
      <c r="H89" s="11" t="str">
        <f t="shared" si="13"/>
        <v>N/A</v>
      </c>
      <c r="I89" s="12">
        <v>-8.9700000000000006</v>
      </c>
      <c r="J89" s="12">
        <v>35.31</v>
      </c>
      <c r="K89" s="41" t="s">
        <v>739</v>
      </c>
      <c r="L89" s="9" t="str">
        <f t="shared" si="14"/>
        <v>No</v>
      </c>
    </row>
    <row r="90" spans="1:12" x14ac:dyDescent="0.25">
      <c r="A90" s="42" t="s">
        <v>621</v>
      </c>
      <c r="B90" s="33" t="s">
        <v>213</v>
      </c>
      <c r="C90" s="43">
        <v>591594</v>
      </c>
      <c r="D90" s="11" t="str">
        <f t="shared" si="11"/>
        <v>N/A</v>
      </c>
      <c r="E90" s="43">
        <v>828605</v>
      </c>
      <c r="F90" s="11" t="str">
        <f t="shared" si="12"/>
        <v>N/A</v>
      </c>
      <c r="G90" s="43">
        <v>915527</v>
      </c>
      <c r="H90" s="11" t="str">
        <f t="shared" si="13"/>
        <v>N/A</v>
      </c>
      <c r="I90" s="12">
        <v>40.06</v>
      </c>
      <c r="J90" s="12">
        <v>10.49</v>
      </c>
      <c r="K90" s="41" t="s">
        <v>739</v>
      </c>
      <c r="L90" s="9" t="str">
        <f t="shared" si="14"/>
        <v>Yes</v>
      </c>
    </row>
    <row r="91" spans="1:12" x14ac:dyDescent="0.25">
      <c r="A91" s="42" t="s">
        <v>622</v>
      </c>
      <c r="B91" s="33" t="s">
        <v>213</v>
      </c>
      <c r="C91" s="34">
        <v>1769</v>
      </c>
      <c r="D91" s="11" t="str">
        <f t="shared" si="11"/>
        <v>N/A</v>
      </c>
      <c r="E91" s="34">
        <v>1932</v>
      </c>
      <c r="F91" s="11" t="str">
        <f t="shared" si="12"/>
        <v>N/A</v>
      </c>
      <c r="G91" s="34">
        <v>1916</v>
      </c>
      <c r="H91" s="11" t="str">
        <f t="shared" si="13"/>
        <v>N/A</v>
      </c>
      <c r="I91" s="12">
        <v>9.2140000000000004</v>
      </c>
      <c r="J91" s="12">
        <v>-0.82799999999999996</v>
      </c>
      <c r="K91" s="41" t="s">
        <v>739</v>
      </c>
      <c r="L91" s="9" t="str">
        <f t="shared" si="14"/>
        <v>Yes</v>
      </c>
    </row>
    <row r="92" spans="1:12" x14ac:dyDescent="0.25">
      <c r="A92" s="42" t="s">
        <v>1450</v>
      </c>
      <c r="B92" s="33" t="s">
        <v>213</v>
      </c>
      <c r="C92" s="43">
        <v>334.42283775999999</v>
      </c>
      <c r="D92" s="11" t="str">
        <f t="shared" si="11"/>
        <v>N/A</v>
      </c>
      <c r="E92" s="43">
        <v>428.88457556999998</v>
      </c>
      <c r="F92" s="11" t="str">
        <f t="shared" si="12"/>
        <v>N/A</v>
      </c>
      <c r="G92" s="43">
        <v>477.83246346999999</v>
      </c>
      <c r="H92" s="11" t="str">
        <f t="shared" si="13"/>
        <v>N/A</v>
      </c>
      <c r="I92" s="12">
        <v>28.25</v>
      </c>
      <c r="J92" s="12">
        <v>11.41</v>
      </c>
      <c r="K92" s="41" t="s">
        <v>739</v>
      </c>
      <c r="L92" s="9" t="str">
        <f t="shared" si="14"/>
        <v>Yes</v>
      </c>
    </row>
    <row r="93" spans="1:12" ht="25" x14ac:dyDescent="0.25">
      <c r="A93" s="42" t="s">
        <v>623</v>
      </c>
      <c r="B93" s="33" t="s">
        <v>213</v>
      </c>
      <c r="C93" s="43">
        <v>75798553</v>
      </c>
      <c r="D93" s="11" t="str">
        <f t="shared" si="11"/>
        <v>N/A</v>
      </c>
      <c r="E93" s="43">
        <v>75462577</v>
      </c>
      <c r="F93" s="11" t="str">
        <f t="shared" si="12"/>
        <v>N/A</v>
      </c>
      <c r="G93" s="43">
        <v>56672881</v>
      </c>
      <c r="H93" s="11" t="str">
        <f t="shared" si="13"/>
        <v>N/A</v>
      </c>
      <c r="I93" s="12">
        <v>-0.443</v>
      </c>
      <c r="J93" s="12">
        <v>-24.9</v>
      </c>
      <c r="K93" s="41" t="s">
        <v>739</v>
      </c>
      <c r="L93" s="9" t="str">
        <f t="shared" si="14"/>
        <v>Yes</v>
      </c>
    </row>
    <row r="94" spans="1:12" x14ac:dyDescent="0.25">
      <c r="A94" s="44" t="s">
        <v>624</v>
      </c>
      <c r="B94" s="34" t="s">
        <v>213</v>
      </c>
      <c r="C94" s="34">
        <v>3184</v>
      </c>
      <c r="D94" s="11" t="str">
        <f t="shared" si="11"/>
        <v>N/A</v>
      </c>
      <c r="E94" s="34">
        <v>3333</v>
      </c>
      <c r="F94" s="11" t="str">
        <f t="shared" si="12"/>
        <v>N/A</v>
      </c>
      <c r="G94" s="34">
        <v>3473</v>
      </c>
      <c r="H94" s="11" t="str">
        <f t="shared" si="13"/>
        <v>N/A</v>
      </c>
      <c r="I94" s="12">
        <v>4.68</v>
      </c>
      <c r="J94" s="12">
        <v>4.2</v>
      </c>
      <c r="K94" s="1" t="s">
        <v>739</v>
      </c>
      <c r="L94" s="9" t="str">
        <f t="shared" si="14"/>
        <v>Yes</v>
      </c>
    </row>
    <row r="95" spans="1:12" x14ac:dyDescent="0.25">
      <c r="A95" s="42" t="s">
        <v>1451</v>
      </c>
      <c r="B95" s="33" t="s">
        <v>213</v>
      </c>
      <c r="C95" s="43">
        <v>23806.078204000001</v>
      </c>
      <c r="D95" s="11" t="str">
        <f t="shared" si="11"/>
        <v>N/A</v>
      </c>
      <c r="E95" s="43">
        <v>22641.037204</v>
      </c>
      <c r="F95" s="11" t="str">
        <f t="shared" si="12"/>
        <v>N/A</v>
      </c>
      <c r="G95" s="43">
        <v>16318.134466</v>
      </c>
      <c r="H95" s="11" t="str">
        <f t="shared" si="13"/>
        <v>N/A</v>
      </c>
      <c r="I95" s="12">
        <v>-4.8899999999999997</v>
      </c>
      <c r="J95" s="12">
        <v>-27.9</v>
      </c>
      <c r="K95" s="41" t="s">
        <v>739</v>
      </c>
      <c r="L95" s="9" t="str">
        <f t="shared" si="14"/>
        <v>Yes</v>
      </c>
    </row>
    <row r="96" spans="1:12" ht="25" x14ac:dyDescent="0.25">
      <c r="A96" s="42" t="s">
        <v>625</v>
      </c>
      <c r="B96" s="33" t="s">
        <v>213</v>
      </c>
      <c r="C96" s="43">
        <v>441058</v>
      </c>
      <c r="D96" s="11" t="str">
        <f t="shared" si="11"/>
        <v>N/A</v>
      </c>
      <c r="E96" s="43">
        <v>434822</v>
      </c>
      <c r="F96" s="11" t="str">
        <f t="shared" si="12"/>
        <v>N/A</v>
      </c>
      <c r="G96" s="43">
        <v>435765</v>
      </c>
      <c r="H96" s="11" t="str">
        <f t="shared" si="13"/>
        <v>N/A</v>
      </c>
      <c r="I96" s="12">
        <v>-1.41</v>
      </c>
      <c r="J96" s="12">
        <v>0.21690000000000001</v>
      </c>
      <c r="K96" s="41" t="s">
        <v>739</v>
      </c>
      <c r="L96" s="9" t="str">
        <f t="shared" si="14"/>
        <v>Yes</v>
      </c>
    </row>
    <row r="97" spans="1:12" x14ac:dyDescent="0.25">
      <c r="A97" s="42" t="s">
        <v>626</v>
      </c>
      <c r="B97" s="33" t="s">
        <v>213</v>
      </c>
      <c r="C97" s="34">
        <v>721</v>
      </c>
      <c r="D97" s="11" t="str">
        <f t="shared" si="11"/>
        <v>N/A</v>
      </c>
      <c r="E97" s="34">
        <v>787</v>
      </c>
      <c r="F97" s="11" t="str">
        <f t="shared" si="12"/>
        <v>N/A</v>
      </c>
      <c r="G97" s="34">
        <v>506</v>
      </c>
      <c r="H97" s="11" t="str">
        <f t="shared" si="13"/>
        <v>N/A</v>
      </c>
      <c r="I97" s="12">
        <v>9.1539999999999999</v>
      </c>
      <c r="J97" s="12">
        <v>-35.700000000000003</v>
      </c>
      <c r="K97" s="41" t="s">
        <v>739</v>
      </c>
      <c r="L97" s="9" t="str">
        <f t="shared" si="14"/>
        <v>No</v>
      </c>
    </row>
    <row r="98" spans="1:12" x14ac:dyDescent="0.25">
      <c r="A98" s="42" t="s">
        <v>1452</v>
      </c>
      <c r="B98" s="33" t="s">
        <v>213</v>
      </c>
      <c r="C98" s="43">
        <v>611.73092926000004</v>
      </c>
      <c r="D98" s="11" t="str">
        <f t="shared" si="11"/>
        <v>N/A</v>
      </c>
      <c r="E98" s="43">
        <v>552.50571792000005</v>
      </c>
      <c r="F98" s="11" t="str">
        <f t="shared" si="12"/>
        <v>N/A</v>
      </c>
      <c r="G98" s="43">
        <v>861.19565217000002</v>
      </c>
      <c r="H98" s="11" t="str">
        <f t="shared" si="13"/>
        <v>N/A</v>
      </c>
      <c r="I98" s="12">
        <v>-9.68</v>
      </c>
      <c r="J98" s="12">
        <v>55.87</v>
      </c>
      <c r="K98" s="41" t="s">
        <v>739</v>
      </c>
      <c r="L98" s="9" t="str">
        <f t="shared" si="14"/>
        <v>No</v>
      </c>
    </row>
    <row r="99" spans="1:12" ht="25" x14ac:dyDescent="0.25">
      <c r="A99" s="42" t="s">
        <v>627</v>
      </c>
      <c r="B99" s="33" t="s">
        <v>213</v>
      </c>
      <c r="C99" s="43">
        <v>20406</v>
      </c>
      <c r="D99" s="11" t="str">
        <f t="shared" si="11"/>
        <v>N/A</v>
      </c>
      <c r="E99" s="43">
        <v>21528</v>
      </c>
      <c r="F99" s="11" t="str">
        <f t="shared" si="12"/>
        <v>N/A</v>
      </c>
      <c r="G99" s="43">
        <v>16968</v>
      </c>
      <c r="H99" s="11" t="str">
        <f t="shared" si="13"/>
        <v>N/A</v>
      </c>
      <c r="I99" s="12">
        <v>5.4980000000000002</v>
      </c>
      <c r="J99" s="12">
        <v>-21.2</v>
      </c>
      <c r="K99" s="41" t="s">
        <v>739</v>
      </c>
      <c r="L99" s="9" t="str">
        <f t="shared" si="14"/>
        <v>Yes</v>
      </c>
    </row>
    <row r="100" spans="1:12" x14ac:dyDescent="0.25">
      <c r="A100" s="42" t="s">
        <v>628</v>
      </c>
      <c r="B100" s="33" t="s">
        <v>213</v>
      </c>
      <c r="C100" s="34">
        <v>22</v>
      </c>
      <c r="D100" s="11" t="str">
        <f t="shared" si="11"/>
        <v>N/A</v>
      </c>
      <c r="E100" s="34">
        <v>29</v>
      </c>
      <c r="F100" s="11" t="str">
        <f t="shared" si="12"/>
        <v>N/A</v>
      </c>
      <c r="G100" s="34">
        <v>25</v>
      </c>
      <c r="H100" s="11" t="str">
        <f t="shared" si="13"/>
        <v>N/A</v>
      </c>
      <c r="I100" s="12">
        <v>31.82</v>
      </c>
      <c r="J100" s="12">
        <v>-13.8</v>
      </c>
      <c r="K100" s="41" t="s">
        <v>739</v>
      </c>
      <c r="L100" s="9" t="str">
        <f t="shared" si="14"/>
        <v>Yes</v>
      </c>
    </row>
    <row r="101" spans="1:12" ht="25" x14ac:dyDescent="0.25">
      <c r="A101" s="42" t="s">
        <v>1453</v>
      </c>
      <c r="B101" s="33" t="s">
        <v>213</v>
      </c>
      <c r="C101" s="43">
        <v>927.54545455000004</v>
      </c>
      <c r="D101" s="11" t="str">
        <f t="shared" si="11"/>
        <v>N/A</v>
      </c>
      <c r="E101" s="43">
        <v>742.34482759000002</v>
      </c>
      <c r="F101" s="11" t="str">
        <f t="shared" si="12"/>
        <v>N/A</v>
      </c>
      <c r="G101" s="43">
        <v>678.72</v>
      </c>
      <c r="H101" s="11" t="str">
        <f t="shared" si="13"/>
        <v>N/A</v>
      </c>
      <c r="I101" s="12">
        <v>-20</v>
      </c>
      <c r="J101" s="12">
        <v>-8.57</v>
      </c>
      <c r="K101" s="41" t="s">
        <v>739</v>
      </c>
      <c r="L101" s="9" t="str">
        <f t="shared" si="14"/>
        <v>Yes</v>
      </c>
    </row>
    <row r="102" spans="1:12" ht="25" x14ac:dyDescent="0.25">
      <c r="A102" s="42" t="s">
        <v>629</v>
      </c>
      <c r="B102" s="33" t="s">
        <v>213</v>
      </c>
      <c r="C102" s="43">
        <v>6011</v>
      </c>
      <c r="D102" s="11" t="str">
        <f t="shared" si="11"/>
        <v>N/A</v>
      </c>
      <c r="E102" s="43">
        <v>4661</v>
      </c>
      <c r="F102" s="11" t="str">
        <f t="shared" si="12"/>
        <v>N/A</v>
      </c>
      <c r="G102" s="43">
        <v>3989</v>
      </c>
      <c r="H102" s="11" t="str">
        <f t="shared" si="13"/>
        <v>N/A</v>
      </c>
      <c r="I102" s="12">
        <v>-22.5</v>
      </c>
      <c r="J102" s="12">
        <v>-14.4</v>
      </c>
      <c r="K102" s="41" t="s">
        <v>739</v>
      </c>
      <c r="L102" s="9" t="str">
        <f t="shared" si="14"/>
        <v>Yes</v>
      </c>
    </row>
    <row r="103" spans="1:12" x14ac:dyDescent="0.25">
      <c r="A103" s="42" t="s">
        <v>630</v>
      </c>
      <c r="B103" s="33" t="s">
        <v>213</v>
      </c>
      <c r="C103" s="34">
        <v>11</v>
      </c>
      <c r="D103" s="11" t="str">
        <f t="shared" si="11"/>
        <v>N/A</v>
      </c>
      <c r="E103" s="34">
        <v>11</v>
      </c>
      <c r="F103" s="11" t="str">
        <f t="shared" si="12"/>
        <v>N/A</v>
      </c>
      <c r="G103" s="34">
        <v>11</v>
      </c>
      <c r="H103" s="11" t="str">
        <f t="shared" si="13"/>
        <v>N/A</v>
      </c>
      <c r="I103" s="12">
        <v>-33.299999999999997</v>
      </c>
      <c r="J103" s="12">
        <v>-50</v>
      </c>
      <c r="K103" s="41" t="s">
        <v>739</v>
      </c>
      <c r="L103" s="9" t="str">
        <f t="shared" si="14"/>
        <v>No</v>
      </c>
    </row>
    <row r="104" spans="1:12" ht="25" x14ac:dyDescent="0.25">
      <c r="A104" s="42" t="s">
        <v>1454</v>
      </c>
      <c r="B104" s="33" t="s">
        <v>213</v>
      </c>
      <c r="C104" s="43">
        <v>1001.8333333</v>
      </c>
      <c r="D104" s="11" t="str">
        <f t="shared" si="11"/>
        <v>N/A</v>
      </c>
      <c r="E104" s="43">
        <v>1165.25</v>
      </c>
      <c r="F104" s="11" t="str">
        <f t="shared" si="12"/>
        <v>N/A</v>
      </c>
      <c r="G104" s="43">
        <v>1994.5</v>
      </c>
      <c r="H104" s="11" t="str">
        <f t="shared" si="13"/>
        <v>N/A</v>
      </c>
      <c r="I104" s="12">
        <v>16.309999999999999</v>
      </c>
      <c r="J104" s="12">
        <v>71.16</v>
      </c>
      <c r="K104" s="41" t="s">
        <v>739</v>
      </c>
      <c r="L104" s="9" t="str">
        <f t="shared" si="14"/>
        <v>No</v>
      </c>
    </row>
    <row r="105" spans="1:12" ht="25" x14ac:dyDescent="0.25">
      <c r="A105" s="42" t="s">
        <v>631</v>
      </c>
      <c r="B105" s="33" t="s">
        <v>213</v>
      </c>
      <c r="C105" s="43">
        <v>1282</v>
      </c>
      <c r="D105" s="11" t="str">
        <f t="shared" si="11"/>
        <v>N/A</v>
      </c>
      <c r="E105" s="43">
        <v>39315</v>
      </c>
      <c r="F105" s="11" t="str">
        <f t="shared" si="12"/>
        <v>N/A</v>
      </c>
      <c r="G105" s="43">
        <v>935</v>
      </c>
      <c r="H105" s="11" t="str">
        <f t="shared" si="13"/>
        <v>N/A</v>
      </c>
      <c r="I105" s="12">
        <v>2967</v>
      </c>
      <c r="J105" s="12">
        <v>-97.6</v>
      </c>
      <c r="K105" s="41" t="s">
        <v>739</v>
      </c>
      <c r="L105" s="9" t="str">
        <f t="shared" si="14"/>
        <v>No</v>
      </c>
    </row>
    <row r="106" spans="1:12" x14ac:dyDescent="0.25">
      <c r="A106" s="42" t="s">
        <v>632</v>
      </c>
      <c r="B106" s="33" t="s">
        <v>213</v>
      </c>
      <c r="C106" s="34">
        <v>11</v>
      </c>
      <c r="D106" s="11" t="str">
        <f t="shared" si="11"/>
        <v>N/A</v>
      </c>
      <c r="E106" s="34">
        <v>11</v>
      </c>
      <c r="F106" s="11" t="str">
        <f t="shared" si="12"/>
        <v>N/A</v>
      </c>
      <c r="G106" s="34">
        <v>11</v>
      </c>
      <c r="H106" s="11" t="str">
        <f t="shared" si="13"/>
        <v>N/A</v>
      </c>
      <c r="I106" s="12">
        <v>100</v>
      </c>
      <c r="J106" s="12">
        <v>-37.5</v>
      </c>
      <c r="K106" s="41" t="s">
        <v>739</v>
      </c>
      <c r="L106" s="9" t="str">
        <f t="shared" si="14"/>
        <v>No</v>
      </c>
    </row>
    <row r="107" spans="1:12" ht="25" x14ac:dyDescent="0.25">
      <c r="A107" s="42" t="s">
        <v>1455</v>
      </c>
      <c r="B107" s="33" t="s">
        <v>213</v>
      </c>
      <c r="C107" s="43">
        <v>320.5</v>
      </c>
      <c r="D107" s="11" t="str">
        <f t="shared" si="11"/>
        <v>N/A</v>
      </c>
      <c r="E107" s="43">
        <v>4914.375</v>
      </c>
      <c r="F107" s="11" t="str">
        <f t="shared" si="12"/>
        <v>N/A</v>
      </c>
      <c r="G107" s="43">
        <v>187</v>
      </c>
      <c r="H107" s="11" t="str">
        <f t="shared" si="13"/>
        <v>N/A</v>
      </c>
      <c r="I107" s="12">
        <v>1433</v>
      </c>
      <c r="J107" s="12">
        <v>-96.2</v>
      </c>
      <c r="K107" s="41" t="s">
        <v>739</v>
      </c>
      <c r="L107" s="9" t="str">
        <f t="shared" si="14"/>
        <v>No</v>
      </c>
    </row>
    <row r="108" spans="1:12" ht="25" x14ac:dyDescent="0.25">
      <c r="A108" s="42" t="s">
        <v>633</v>
      </c>
      <c r="B108" s="33" t="s">
        <v>213</v>
      </c>
      <c r="C108" s="43">
        <v>25944</v>
      </c>
      <c r="D108" s="11" t="str">
        <f t="shared" si="11"/>
        <v>N/A</v>
      </c>
      <c r="E108" s="43">
        <v>35104</v>
      </c>
      <c r="F108" s="11" t="str">
        <f t="shared" si="12"/>
        <v>N/A</v>
      </c>
      <c r="G108" s="43">
        <v>802187</v>
      </c>
      <c r="H108" s="11" t="str">
        <f t="shared" si="13"/>
        <v>N/A</v>
      </c>
      <c r="I108" s="12">
        <v>35.31</v>
      </c>
      <c r="J108" s="12">
        <v>2185</v>
      </c>
      <c r="K108" s="41" t="s">
        <v>739</v>
      </c>
      <c r="L108" s="9" t="str">
        <f t="shared" si="14"/>
        <v>No</v>
      </c>
    </row>
    <row r="109" spans="1:12" x14ac:dyDescent="0.25">
      <c r="A109" s="42" t="s">
        <v>634</v>
      </c>
      <c r="B109" s="33" t="s">
        <v>213</v>
      </c>
      <c r="C109" s="34">
        <v>369</v>
      </c>
      <c r="D109" s="11" t="str">
        <f t="shared" si="11"/>
        <v>N/A</v>
      </c>
      <c r="E109" s="34">
        <v>362</v>
      </c>
      <c r="F109" s="11" t="str">
        <f t="shared" si="12"/>
        <v>N/A</v>
      </c>
      <c r="G109" s="34">
        <v>710</v>
      </c>
      <c r="H109" s="11" t="str">
        <f t="shared" si="13"/>
        <v>N/A</v>
      </c>
      <c r="I109" s="12">
        <v>-1.9</v>
      </c>
      <c r="J109" s="12">
        <v>96.13</v>
      </c>
      <c r="K109" s="41" t="s">
        <v>739</v>
      </c>
      <c r="L109" s="9" t="str">
        <f t="shared" si="14"/>
        <v>No</v>
      </c>
    </row>
    <row r="110" spans="1:12" ht="25" x14ac:dyDescent="0.25">
      <c r="A110" s="42" t="s">
        <v>1456</v>
      </c>
      <c r="B110" s="33" t="s">
        <v>213</v>
      </c>
      <c r="C110" s="43">
        <v>70.308943088999996</v>
      </c>
      <c r="D110" s="11" t="str">
        <f t="shared" si="11"/>
        <v>N/A</v>
      </c>
      <c r="E110" s="43">
        <v>96.972375690999996</v>
      </c>
      <c r="F110" s="11" t="str">
        <f t="shared" si="12"/>
        <v>N/A</v>
      </c>
      <c r="G110" s="43">
        <v>1129.8408451</v>
      </c>
      <c r="H110" s="11" t="str">
        <f t="shared" si="13"/>
        <v>N/A</v>
      </c>
      <c r="I110" s="12">
        <v>37.92</v>
      </c>
      <c r="J110" s="12">
        <v>1065</v>
      </c>
      <c r="K110" s="41" t="s">
        <v>739</v>
      </c>
      <c r="L110" s="9" t="str">
        <f t="shared" si="14"/>
        <v>No</v>
      </c>
    </row>
    <row r="111" spans="1:12" x14ac:dyDescent="0.25">
      <c r="A111" s="42" t="s">
        <v>635</v>
      </c>
      <c r="B111" s="33" t="s">
        <v>213</v>
      </c>
      <c r="C111" s="43">
        <v>351807</v>
      </c>
      <c r="D111" s="11" t="str">
        <f t="shared" si="11"/>
        <v>N/A</v>
      </c>
      <c r="E111" s="43">
        <v>227541</v>
      </c>
      <c r="F111" s="11" t="str">
        <f t="shared" si="12"/>
        <v>N/A</v>
      </c>
      <c r="G111" s="43">
        <v>296196</v>
      </c>
      <c r="H111" s="11" t="str">
        <f t="shared" si="13"/>
        <v>N/A</v>
      </c>
      <c r="I111" s="12">
        <v>-35.299999999999997</v>
      </c>
      <c r="J111" s="12">
        <v>30.17</v>
      </c>
      <c r="K111" s="41" t="s">
        <v>739</v>
      </c>
      <c r="L111" s="9" t="str">
        <f t="shared" si="14"/>
        <v>No</v>
      </c>
    </row>
    <row r="112" spans="1:12" x14ac:dyDescent="0.25">
      <c r="A112" s="42" t="s">
        <v>636</v>
      </c>
      <c r="B112" s="33" t="s">
        <v>213</v>
      </c>
      <c r="C112" s="34">
        <v>57</v>
      </c>
      <c r="D112" s="11" t="str">
        <f t="shared" si="11"/>
        <v>N/A</v>
      </c>
      <c r="E112" s="34">
        <v>39</v>
      </c>
      <c r="F112" s="11" t="str">
        <f t="shared" si="12"/>
        <v>N/A</v>
      </c>
      <c r="G112" s="34">
        <v>34</v>
      </c>
      <c r="H112" s="11" t="str">
        <f t="shared" si="13"/>
        <v>N/A</v>
      </c>
      <c r="I112" s="12">
        <v>-31.6</v>
      </c>
      <c r="J112" s="12">
        <v>-12.8</v>
      </c>
      <c r="K112" s="41" t="s">
        <v>739</v>
      </c>
      <c r="L112" s="9" t="str">
        <f t="shared" si="14"/>
        <v>Yes</v>
      </c>
    </row>
    <row r="113" spans="1:12" x14ac:dyDescent="0.25">
      <c r="A113" s="42" t="s">
        <v>1457</v>
      </c>
      <c r="B113" s="33" t="s">
        <v>213</v>
      </c>
      <c r="C113" s="43">
        <v>6172.0526315999996</v>
      </c>
      <c r="D113" s="11" t="str">
        <f t="shared" si="11"/>
        <v>N/A</v>
      </c>
      <c r="E113" s="43">
        <v>5834.3846154000003</v>
      </c>
      <c r="F113" s="11" t="str">
        <f t="shared" si="12"/>
        <v>N/A</v>
      </c>
      <c r="G113" s="43">
        <v>8711.6470587999993</v>
      </c>
      <c r="H113" s="11" t="str">
        <f t="shared" si="13"/>
        <v>N/A</v>
      </c>
      <c r="I113" s="12">
        <v>-5.47</v>
      </c>
      <c r="J113" s="12">
        <v>49.32</v>
      </c>
      <c r="K113" s="41" t="s">
        <v>739</v>
      </c>
      <c r="L113" s="9" t="str">
        <f t="shared" si="14"/>
        <v>No</v>
      </c>
    </row>
    <row r="114" spans="1:12" ht="25" x14ac:dyDescent="0.25">
      <c r="A114" s="42" t="s">
        <v>637</v>
      </c>
      <c r="B114" s="33" t="s">
        <v>213</v>
      </c>
      <c r="C114" s="43">
        <v>45309</v>
      </c>
      <c r="D114" s="11" t="str">
        <f t="shared" si="11"/>
        <v>N/A</v>
      </c>
      <c r="E114" s="43">
        <v>50082</v>
      </c>
      <c r="F114" s="11" t="str">
        <f t="shared" si="12"/>
        <v>N/A</v>
      </c>
      <c r="G114" s="43">
        <v>49907</v>
      </c>
      <c r="H114" s="11" t="str">
        <f t="shared" si="13"/>
        <v>N/A</v>
      </c>
      <c r="I114" s="12">
        <v>10.53</v>
      </c>
      <c r="J114" s="12">
        <v>-0.34899999999999998</v>
      </c>
      <c r="K114" s="41" t="s">
        <v>739</v>
      </c>
      <c r="L114" s="9" t="str">
        <f>IF(J114="Div by 0", "N/A", IF(OR(J114="N/A",K114="N/A"),"N/A", IF(J114&gt;VALUE(MID(K114,1,2)), "No", IF(J114&lt;-1*VALUE(MID(K114,1,2)), "No", "Yes"))))</f>
        <v>Yes</v>
      </c>
    </row>
    <row r="115" spans="1:12" x14ac:dyDescent="0.25">
      <c r="A115" s="42" t="s">
        <v>638</v>
      </c>
      <c r="B115" s="33" t="s">
        <v>213</v>
      </c>
      <c r="C115" s="34">
        <v>787</v>
      </c>
      <c r="D115" s="11" t="str">
        <f t="shared" si="11"/>
        <v>N/A</v>
      </c>
      <c r="E115" s="34">
        <v>883</v>
      </c>
      <c r="F115" s="11" t="str">
        <f t="shared" si="12"/>
        <v>N/A</v>
      </c>
      <c r="G115" s="34">
        <v>913</v>
      </c>
      <c r="H115" s="11" t="str">
        <f t="shared" si="13"/>
        <v>N/A</v>
      </c>
      <c r="I115" s="12">
        <v>12.2</v>
      </c>
      <c r="J115" s="12">
        <v>3.3980000000000001</v>
      </c>
      <c r="K115" s="41" t="s">
        <v>739</v>
      </c>
      <c r="L115" s="9" t="str">
        <f t="shared" ref="L115:L119" si="15">IF(J115="Div by 0", "N/A", IF(OR(J115="N/A",K115="N/A"),"N/A", IF(J115&gt;VALUE(MID(K115,1,2)), "No", IF(J115&lt;-1*VALUE(MID(K115,1,2)), "No", "Yes"))))</f>
        <v>Yes</v>
      </c>
    </row>
    <row r="116" spans="1:12" ht="25" x14ac:dyDescent="0.25">
      <c r="A116" s="42" t="s">
        <v>1458</v>
      </c>
      <c r="B116" s="33" t="s">
        <v>213</v>
      </c>
      <c r="C116" s="43">
        <v>57.571791613999999</v>
      </c>
      <c r="D116" s="11" t="str">
        <f t="shared" si="11"/>
        <v>N/A</v>
      </c>
      <c r="E116" s="43">
        <v>56.718006795000001</v>
      </c>
      <c r="F116" s="11" t="str">
        <f t="shared" si="12"/>
        <v>N/A</v>
      </c>
      <c r="G116" s="43">
        <v>54.662650601999999</v>
      </c>
      <c r="H116" s="11" t="str">
        <f t="shared" si="13"/>
        <v>N/A</v>
      </c>
      <c r="I116" s="12">
        <v>-1.48</v>
      </c>
      <c r="J116" s="12">
        <v>-3.62</v>
      </c>
      <c r="K116" s="41" t="s">
        <v>739</v>
      </c>
      <c r="L116" s="9" t="str">
        <f t="shared" si="15"/>
        <v>Yes</v>
      </c>
    </row>
    <row r="117" spans="1:12" ht="25" x14ac:dyDescent="0.25">
      <c r="A117" s="42" t="s">
        <v>639</v>
      </c>
      <c r="B117" s="33" t="s">
        <v>213</v>
      </c>
      <c r="C117" s="43">
        <v>37587</v>
      </c>
      <c r="D117" s="11" t="str">
        <f t="shared" si="11"/>
        <v>N/A</v>
      </c>
      <c r="E117" s="43">
        <v>7106</v>
      </c>
      <c r="F117" s="11" t="str">
        <f t="shared" si="12"/>
        <v>N/A</v>
      </c>
      <c r="G117" s="43">
        <v>0</v>
      </c>
      <c r="H117" s="11" t="str">
        <f t="shared" si="13"/>
        <v>N/A</v>
      </c>
      <c r="I117" s="12">
        <v>-81.099999999999994</v>
      </c>
      <c r="J117" s="12">
        <v>-100</v>
      </c>
      <c r="K117" s="41" t="s">
        <v>739</v>
      </c>
      <c r="L117" s="9" t="str">
        <f t="shared" si="15"/>
        <v>No</v>
      </c>
    </row>
    <row r="118" spans="1:12" x14ac:dyDescent="0.25">
      <c r="A118" s="42" t="s">
        <v>640</v>
      </c>
      <c r="B118" s="33" t="s">
        <v>213</v>
      </c>
      <c r="C118" s="34">
        <v>11</v>
      </c>
      <c r="D118" s="11" t="str">
        <f t="shared" si="11"/>
        <v>N/A</v>
      </c>
      <c r="E118" s="34">
        <v>11</v>
      </c>
      <c r="F118" s="11" t="str">
        <f t="shared" si="12"/>
        <v>N/A</v>
      </c>
      <c r="G118" s="34">
        <v>0</v>
      </c>
      <c r="H118" s="11" t="str">
        <f t="shared" si="13"/>
        <v>N/A</v>
      </c>
      <c r="I118" s="12">
        <v>0</v>
      </c>
      <c r="J118" s="12">
        <v>-100</v>
      </c>
      <c r="K118" s="41" t="s">
        <v>739</v>
      </c>
      <c r="L118" s="9" t="str">
        <f t="shared" si="15"/>
        <v>No</v>
      </c>
    </row>
    <row r="119" spans="1:12" ht="25" x14ac:dyDescent="0.25">
      <c r="A119" s="42" t="s">
        <v>1459</v>
      </c>
      <c r="B119" s="33" t="s">
        <v>213</v>
      </c>
      <c r="C119" s="43">
        <v>37587</v>
      </c>
      <c r="D119" s="11" t="str">
        <f t="shared" si="11"/>
        <v>N/A</v>
      </c>
      <c r="E119" s="43">
        <v>7106</v>
      </c>
      <c r="F119" s="11" t="str">
        <f t="shared" si="12"/>
        <v>N/A</v>
      </c>
      <c r="G119" s="43" t="s">
        <v>1746</v>
      </c>
      <c r="H119" s="11" t="str">
        <f t="shared" si="13"/>
        <v>N/A</v>
      </c>
      <c r="I119" s="12">
        <v>-81.099999999999994</v>
      </c>
      <c r="J119" s="12" t="s">
        <v>1746</v>
      </c>
      <c r="K119" s="41" t="s">
        <v>739</v>
      </c>
      <c r="L119" s="9" t="str">
        <f t="shared" si="15"/>
        <v>N/A</v>
      </c>
    </row>
    <row r="120" spans="1:12" ht="25" x14ac:dyDescent="0.25">
      <c r="A120" s="42" t="s">
        <v>641</v>
      </c>
      <c r="B120" s="33" t="s">
        <v>213</v>
      </c>
      <c r="C120" s="43">
        <v>4752317</v>
      </c>
      <c r="D120" s="11" t="str">
        <f t="shared" si="11"/>
        <v>N/A</v>
      </c>
      <c r="E120" s="43">
        <v>3674956</v>
      </c>
      <c r="F120" s="11" t="str">
        <f t="shared" si="12"/>
        <v>N/A</v>
      </c>
      <c r="G120" s="43">
        <v>2348797</v>
      </c>
      <c r="H120" s="11" t="str">
        <f t="shared" si="13"/>
        <v>N/A</v>
      </c>
      <c r="I120" s="12">
        <v>-22.7</v>
      </c>
      <c r="J120" s="12">
        <v>-36.1</v>
      </c>
      <c r="K120" s="41" t="s">
        <v>739</v>
      </c>
      <c r="L120" s="9" t="str">
        <f t="shared" ref="L120:L131" si="16">IF(J120="Div by 0", "N/A", IF(K120="N/A","N/A", IF(J120&gt;VALUE(MID(K120,1,2)), "No", IF(J120&lt;-1*VALUE(MID(K120,1,2)), "No", "Yes"))))</f>
        <v>No</v>
      </c>
    </row>
    <row r="121" spans="1:12" x14ac:dyDescent="0.25">
      <c r="A121" s="42" t="s">
        <v>642</v>
      </c>
      <c r="B121" s="33" t="s">
        <v>213</v>
      </c>
      <c r="C121" s="34">
        <v>2415</v>
      </c>
      <c r="D121" s="11" t="str">
        <f t="shared" si="11"/>
        <v>N/A</v>
      </c>
      <c r="E121" s="34">
        <v>2280</v>
      </c>
      <c r="F121" s="11" t="str">
        <f t="shared" si="12"/>
        <v>N/A</v>
      </c>
      <c r="G121" s="34">
        <v>2050</v>
      </c>
      <c r="H121" s="11" t="str">
        <f t="shared" si="13"/>
        <v>N/A</v>
      </c>
      <c r="I121" s="12">
        <v>-5.59</v>
      </c>
      <c r="J121" s="12">
        <v>-10.1</v>
      </c>
      <c r="K121" s="41" t="s">
        <v>739</v>
      </c>
      <c r="L121" s="9" t="str">
        <f t="shared" si="16"/>
        <v>Yes</v>
      </c>
    </row>
    <row r="122" spans="1:12" ht="25" x14ac:dyDescent="0.25">
      <c r="A122" s="42" t="s">
        <v>1460</v>
      </c>
      <c r="B122" s="33" t="s">
        <v>213</v>
      </c>
      <c r="C122" s="43">
        <v>1967.8331263</v>
      </c>
      <c r="D122" s="11" t="str">
        <f t="shared" si="11"/>
        <v>N/A</v>
      </c>
      <c r="E122" s="43">
        <v>1611.822807</v>
      </c>
      <c r="F122" s="11" t="str">
        <f t="shared" si="12"/>
        <v>N/A</v>
      </c>
      <c r="G122" s="43">
        <v>1145.7546341</v>
      </c>
      <c r="H122" s="11" t="str">
        <f t="shared" si="13"/>
        <v>N/A</v>
      </c>
      <c r="I122" s="12">
        <v>-18.100000000000001</v>
      </c>
      <c r="J122" s="12">
        <v>-28.9</v>
      </c>
      <c r="K122" s="41" t="s">
        <v>739</v>
      </c>
      <c r="L122" s="9" t="str">
        <f t="shared" si="16"/>
        <v>Yes</v>
      </c>
    </row>
    <row r="123" spans="1:12" ht="25" x14ac:dyDescent="0.25">
      <c r="A123" s="42" t="s">
        <v>643</v>
      </c>
      <c r="B123" s="33" t="s">
        <v>213</v>
      </c>
      <c r="C123" s="43">
        <v>93594917</v>
      </c>
      <c r="D123" s="11" t="str">
        <f t="shared" ref="D123:D131" si="17">IF($B123="N/A","N/A",IF(C123&gt;10,"No",IF(C123&lt;-10,"No","Yes")))</f>
        <v>N/A</v>
      </c>
      <c r="E123" s="43">
        <v>90372123</v>
      </c>
      <c r="F123" s="11" t="str">
        <f t="shared" ref="F123:F131" si="18">IF($B123="N/A","N/A",IF(E123&gt;10,"No",IF(E123&lt;-10,"No","Yes")))</f>
        <v>N/A</v>
      </c>
      <c r="G123" s="43">
        <v>98825793</v>
      </c>
      <c r="H123" s="11" t="str">
        <f t="shared" ref="H123:H131" si="19">IF($B123="N/A","N/A",IF(G123&gt;10,"No",IF(G123&lt;-10,"No","Yes")))</f>
        <v>N/A</v>
      </c>
      <c r="I123" s="12">
        <v>-3.44</v>
      </c>
      <c r="J123" s="12">
        <v>9.3539999999999992</v>
      </c>
      <c r="K123" s="41" t="s">
        <v>739</v>
      </c>
      <c r="L123" s="9" t="str">
        <f t="shared" si="16"/>
        <v>Yes</v>
      </c>
    </row>
    <row r="124" spans="1:12" x14ac:dyDescent="0.25">
      <c r="A124" s="42" t="s">
        <v>644</v>
      </c>
      <c r="B124" s="33" t="s">
        <v>213</v>
      </c>
      <c r="C124" s="34">
        <v>1602</v>
      </c>
      <c r="D124" s="11" t="str">
        <f t="shared" si="17"/>
        <v>N/A</v>
      </c>
      <c r="E124" s="34">
        <v>1649</v>
      </c>
      <c r="F124" s="11" t="str">
        <f t="shared" si="18"/>
        <v>N/A</v>
      </c>
      <c r="G124" s="34">
        <v>1929</v>
      </c>
      <c r="H124" s="11" t="str">
        <f t="shared" si="19"/>
        <v>N/A</v>
      </c>
      <c r="I124" s="12">
        <v>2.9340000000000002</v>
      </c>
      <c r="J124" s="12">
        <v>16.98</v>
      </c>
      <c r="K124" s="41" t="s">
        <v>739</v>
      </c>
      <c r="L124" s="9" t="str">
        <f t="shared" si="16"/>
        <v>Yes</v>
      </c>
    </row>
    <row r="125" spans="1:12" ht="25" x14ac:dyDescent="0.25">
      <c r="A125" s="42" t="s">
        <v>1461</v>
      </c>
      <c r="B125" s="33" t="s">
        <v>213</v>
      </c>
      <c r="C125" s="43">
        <v>58423.793382999997</v>
      </c>
      <c r="D125" s="11" t="str">
        <f t="shared" si="17"/>
        <v>N/A</v>
      </c>
      <c r="E125" s="43">
        <v>54804.198301999997</v>
      </c>
      <c r="F125" s="11" t="str">
        <f t="shared" si="18"/>
        <v>N/A</v>
      </c>
      <c r="G125" s="43">
        <v>51231.618973999997</v>
      </c>
      <c r="H125" s="11" t="str">
        <f t="shared" si="19"/>
        <v>N/A</v>
      </c>
      <c r="I125" s="12">
        <v>-6.2</v>
      </c>
      <c r="J125" s="12">
        <v>-6.52</v>
      </c>
      <c r="K125" s="41" t="s">
        <v>739</v>
      </c>
      <c r="L125" s="9" t="str">
        <f t="shared" si="16"/>
        <v>Yes</v>
      </c>
    </row>
    <row r="126" spans="1:12" ht="25" x14ac:dyDescent="0.25">
      <c r="A126" s="42" t="s">
        <v>645</v>
      </c>
      <c r="B126" s="33" t="s">
        <v>213</v>
      </c>
      <c r="C126" s="43">
        <v>9255973</v>
      </c>
      <c r="D126" s="11" t="str">
        <f t="shared" si="17"/>
        <v>N/A</v>
      </c>
      <c r="E126" s="43">
        <v>8550239</v>
      </c>
      <c r="F126" s="11" t="str">
        <f t="shared" si="18"/>
        <v>N/A</v>
      </c>
      <c r="G126" s="43">
        <v>9642134</v>
      </c>
      <c r="H126" s="11" t="str">
        <f t="shared" si="19"/>
        <v>N/A</v>
      </c>
      <c r="I126" s="12">
        <v>-7.62</v>
      </c>
      <c r="J126" s="12">
        <v>12.77</v>
      </c>
      <c r="K126" s="41" t="s">
        <v>739</v>
      </c>
      <c r="L126" s="9" t="str">
        <f t="shared" si="16"/>
        <v>Yes</v>
      </c>
    </row>
    <row r="127" spans="1:12" x14ac:dyDescent="0.25">
      <c r="A127" s="42" t="s">
        <v>646</v>
      </c>
      <c r="B127" s="33" t="s">
        <v>213</v>
      </c>
      <c r="C127" s="34">
        <v>1738</v>
      </c>
      <c r="D127" s="11" t="str">
        <f t="shared" si="17"/>
        <v>N/A</v>
      </c>
      <c r="E127" s="34">
        <v>1799</v>
      </c>
      <c r="F127" s="11" t="str">
        <f t="shared" si="18"/>
        <v>N/A</v>
      </c>
      <c r="G127" s="34">
        <v>1913</v>
      </c>
      <c r="H127" s="11" t="str">
        <f t="shared" si="19"/>
        <v>N/A</v>
      </c>
      <c r="I127" s="12">
        <v>3.51</v>
      </c>
      <c r="J127" s="12">
        <v>6.3369999999999997</v>
      </c>
      <c r="K127" s="41" t="s">
        <v>739</v>
      </c>
      <c r="L127" s="9" t="str">
        <f t="shared" si="16"/>
        <v>Yes</v>
      </c>
    </row>
    <row r="128" spans="1:12" ht="25" x14ac:dyDescent="0.25">
      <c r="A128" s="42" t="s">
        <v>1462</v>
      </c>
      <c r="B128" s="33" t="s">
        <v>213</v>
      </c>
      <c r="C128" s="43">
        <v>5325.6461449999997</v>
      </c>
      <c r="D128" s="11" t="str">
        <f t="shared" si="17"/>
        <v>N/A</v>
      </c>
      <c r="E128" s="43">
        <v>4752.7732072999997</v>
      </c>
      <c r="F128" s="11" t="str">
        <f t="shared" si="18"/>
        <v>N/A</v>
      </c>
      <c r="G128" s="43">
        <v>5040.3209618000001</v>
      </c>
      <c r="H128" s="11" t="str">
        <f t="shared" si="19"/>
        <v>N/A</v>
      </c>
      <c r="I128" s="12">
        <v>-10.8</v>
      </c>
      <c r="J128" s="12">
        <v>6.05</v>
      </c>
      <c r="K128" s="41" t="s">
        <v>739</v>
      </c>
      <c r="L128" s="9" t="str">
        <f t="shared" si="16"/>
        <v>Yes</v>
      </c>
    </row>
    <row r="129" spans="1:12" ht="25" x14ac:dyDescent="0.25">
      <c r="A129" s="42" t="s">
        <v>647</v>
      </c>
      <c r="B129" s="33" t="s">
        <v>213</v>
      </c>
      <c r="C129" s="43">
        <v>0</v>
      </c>
      <c r="D129" s="11" t="str">
        <f t="shared" si="17"/>
        <v>N/A</v>
      </c>
      <c r="E129" s="43">
        <v>5893</v>
      </c>
      <c r="F129" s="11" t="str">
        <f t="shared" si="18"/>
        <v>N/A</v>
      </c>
      <c r="G129" s="43">
        <v>18303389</v>
      </c>
      <c r="H129" s="11" t="str">
        <f t="shared" si="19"/>
        <v>N/A</v>
      </c>
      <c r="I129" s="12" t="s">
        <v>1746</v>
      </c>
      <c r="J129" s="12">
        <v>310000</v>
      </c>
      <c r="K129" s="41" t="s">
        <v>739</v>
      </c>
      <c r="L129" s="9" t="str">
        <f t="shared" si="16"/>
        <v>No</v>
      </c>
    </row>
    <row r="130" spans="1:12" x14ac:dyDescent="0.25">
      <c r="A130" s="42" t="s">
        <v>648</v>
      </c>
      <c r="B130" s="33" t="s">
        <v>213</v>
      </c>
      <c r="C130" s="34">
        <v>0</v>
      </c>
      <c r="D130" s="11" t="str">
        <f t="shared" si="17"/>
        <v>N/A</v>
      </c>
      <c r="E130" s="34">
        <v>11</v>
      </c>
      <c r="F130" s="11" t="str">
        <f t="shared" si="18"/>
        <v>N/A</v>
      </c>
      <c r="G130" s="34">
        <v>1390</v>
      </c>
      <c r="H130" s="11" t="str">
        <f t="shared" si="19"/>
        <v>N/A</v>
      </c>
      <c r="I130" s="12" t="s">
        <v>1746</v>
      </c>
      <c r="J130" s="12">
        <v>46233</v>
      </c>
      <c r="K130" s="41" t="s">
        <v>739</v>
      </c>
      <c r="L130" s="9" t="str">
        <f t="shared" si="16"/>
        <v>No</v>
      </c>
    </row>
    <row r="131" spans="1:12" ht="25" x14ac:dyDescent="0.25">
      <c r="A131" s="42" t="s">
        <v>1463</v>
      </c>
      <c r="B131" s="33" t="s">
        <v>213</v>
      </c>
      <c r="C131" s="43" t="s">
        <v>1746</v>
      </c>
      <c r="D131" s="11" t="str">
        <f t="shared" si="17"/>
        <v>N/A</v>
      </c>
      <c r="E131" s="43">
        <v>1964.3333333</v>
      </c>
      <c r="F131" s="11" t="str">
        <f t="shared" si="18"/>
        <v>N/A</v>
      </c>
      <c r="G131" s="43">
        <v>13167.905755</v>
      </c>
      <c r="H131" s="11" t="str">
        <f t="shared" si="19"/>
        <v>N/A</v>
      </c>
      <c r="I131" s="12" t="s">
        <v>1746</v>
      </c>
      <c r="J131" s="12">
        <v>570.29999999999995</v>
      </c>
      <c r="K131" s="41" t="s">
        <v>739</v>
      </c>
      <c r="L131" s="9" t="str">
        <f t="shared" si="16"/>
        <v>No</v>
      </c>
    </row>
    <row r="132" spans="1:12" x14ac:dyDescent="0.25">
      <c r="A132" s="42" t="s">
        <v>1464</v>
      </c>
      <c r="B132" s="33" t="s">
        <v>213</v>
      </c>
      <c r="C132" s="43">
        <v>71.312793855999999</v>
      </c>
      <c r="D132" s="11" t="str">
        <f t="shared" ref="D132:D143" si="20">IF($B132="N/A","N/A",IF(C132&gt;10,"No",IF(C132&lt;-10,"No","Yes")))</f>
        <v>N/A</v>
      </c>
      <c r="E132" s="43">
        <v>47.355325712999999</v>
      </c>
      <c r="F132" s="11" t="str">
        <f t="shared" ref="F132:F143" si="21">IF($B132="N/A","N/A",IF(E132&gt;10,"No",IF(E132&lt;-10,"No","Yes")))</f>
        <v>N/A</v>
      </c>
      <c r="G132" s="43">
        <v>43.382638888999999</v>
      </c>
      <c r="H132" s="11" t="str">
        <f t="shared" ref="H132:H143" si="22">IF($B132="N/A","N/A",IF(G132&gt;10,"No",IF(G132&lt;-10,"No","Yes")))</f>
        <v>N/A</v>
      </c>
      <c r="I132" s="12">
        <v>-33.6</v>
      </c>
      <c r="J132" s="12">
        <v>-8.39</v>
      </c>
      <c r="K132" s="41" t="s">
        <v>739</v>
      </c>
      <c r="L132" s="9" t="str">
        <f t="shared" ref="L132:L143" si="23">IF(J132="Div by 0", "N/A", IF(K132="N/A","N/A", IF(J132&gt;VALUE(MID(K132,1,2)), "No", IF(J132&lt;-1*VALUE(MID(K132,1,2)), "No", "Yes"))))</f>
        <v>Yes</v>
      </c>
    </row>
    <row r="133" spans="1:12" x14ac:dyDescent="0.25">
      <c r="A133" s="42" t="s">
        <v>1465</v>
      </c>
      <c r="B133" s="33" t="s">
        <v>213</v>
      </c>
      <c r="C133" s="43">
        <v>29.815585117000001</v>
      </c>
      <c r="D133" s="11" t="str">
        <f t="shared" si="20"/>
        <v>N/A</v>
      </c>
      <c r="E133" s="43">
        <v>27.626540159000001</v>
      </c>
      <c r="F133" s="11" t="str">
        <f t="shared" si="21"/>
        <v>N/A</v>
      </c>
      <c r="G133" s="43">
        <v>23.824187533</v>
      </c>
      <c r="H133" s="11" t="str">
        <f t="shared" si="22"/>
        <v>N/A</v>
      </c>
      <c r="I133" s="12">
        <v>-7.34</v>
      </c>
      <c r="J133" s="12">
        <v>-13.8</v>
      </c>
      <c r="K133" s="41" t="s">
        <v>739</v>
      </c>
      <c r="L133" s="9" t="str">
        <f t="shared" si="23"/>
        <v>Yes</v>
      </c>
    </row>
    <row r="134" spans="1:12" x14ac:dyDescent="0.25">
      <c r="A134" s="42" t="s">
        <v>1466</v>
      </c>
      <c r="B134" s="33" t="s">
        <v>213</v>
      </c>
      <c r="C134" s="43">
        <v>97.691727389999997</v>
      </c>
      <c r="D134" s="11" t="str">
        <f t="shared" si="20"/>
        <v>N/A</v>
      </c>
      <c r="E134" s="43">
        <v>54.504169763</v>
      </c>
      <c r="F134" s="11" t="str">
        <f t="shared" si="21"/>
        <v>N/A</v>
      </c>
      <c r="G134" s="43">
        <v>54.079753381000003</v>
      </c>
      <c r="H134" s="11" t="str">
        <f t="shared" si="22"/>
        <v>N/A</v>
      </c>
      <c r="I134" s="12">
        <v>-44.2</v>
      </c>
      <c r="J134" s="12">
        <v>-0.77900000000000003</v>
      </c>
      <c r="K134" s="41" t="s">
        <v>739</v>
      </c>
      <c r="L134" s="9" t="str">
        <f t="shared" si="23"/>
        <v>Yes</v>
      </c>
    </row>
    <row r="135" spans="1:12" x14ac:dyDescent="0.25">
      <c r="A135" s="42" t="s">
        <v>1467</v>
      </c>
      <c r="B135" s="33" t="s">
        <v>213</v>
      </c>
      <c r="C135" s="43">
        <v>479.71818514</v>
      </c>
      <c r="D135" s="11" t="str">
        <f t="shared" si="20"/>
        <v>N/A</v>
      </c>
      <c r="E135" s="43">
        <v>453.08775035000002</v>
      </c>
      <c r="F135" s="11" t="str">
        <f t="shared" si="21"/>
        <v>N/A</v>
      </c>
      <c r="G135" s="43">
        <v>434.42693451999997</v>
      </c>
      <c r="H135" s="11" t="str">
        <f t="shared" si="22"/>
        <v>N/A</v>
      </c>
      <c r="I135" s="12">
        <v>-5.55</v>
      </c>
      <c r="J135" s="12">
        <v>-4.12</v>
      </c>
      <c r="K135" s="41" t="s">
        <v>739</v>
      </c>
      <c r="L135" s="9" t="str">
        <f t="shared" si="23"/>
        <v>Yes</v>
      </c>
    </row>
    <row r="136" spans="1:12" x14ac:dyDescent="0.25">
      <c r="A136" s="42" t="s">
        <v>1468</v>
      </c>
      <c r="B136" s="33" t="s">
        <v>213</v>
      </c>
      <c r="C136" s="43">
        <v>131.18367208999999</v>
      </c>
      <c r="D136" s="11" t="str">
        <f t="shared" si="20"/>
        <v>N/A</v>
      </c>
      <c r="E136" s="43">
        <v>121.45423997</v>
      </c>
      <c r="F136" s="11" t="str">
        <f t="shared" si="21"/>
        <v>N/A</v>
      </c>
      <c r="G136" s="43">
        <v>108.51105487</v>
      </c>
      <c r="H136" s="11" t="str">
        <f t="shared" si="22"/>
        <v>N/A</v>
      </c>
      <c r="I136" s="12">
        <v>-7.42</v>
      </c>
      <c r="J136" s="12">
        <v>-10.7</v>
      </c>
      <c r="K136" s="41" t="s">
        <v>739</v>
      </c>
      <c r="L136" s="9" t="str">
        <f t="shared" si="23"/>
        <v>Yes</v>
      </c>
    </row>
    <row r="137" spans="1:12" x14ac:dyDescent="0.25">
      <c r="A137" s="42" t="s">
        <v>1469</v>
      </c>
      <c r="B137" s="33" t="s">
        <v>213</v>
      </c>
      <c r="C137" s="43">
        <v>703.93621945999996</v>
      </c>
      <c r="D137" s="11" t="str">
        <f t="shared" si="20"/>
        <v>N/A</v>
      </c>
      <c r="E137" s="43">
        <v>663.59470728999997</v>
      </c>
      <c r="F137" s="11" t="str">
        <f t="shared" si="21"/>
        <v>N/A</v>
      </c>
      <c r="G137" s="43">
        <v>631.92887828000005</v>
      </c>
      <c r="H137" s="11" t="str">
        <f t="shared" si="22"/>
        <v>N/A</v>
      </c>
      <c r="I137" s="12">
        <v>-5.73</v>
      </c>
      <c r="J137" s="12">
        <v>-4.7699999999999996</v>
      </c>
      <c r="K137" s="41" t="s">
        <v>739</v>
      </c>
      <c r="L137" s="9" t="str">
        <f t="shared" si="23"/>
        <v>Yes</v>
      </c>
    </row>
    <row r="138" spans="1:12" x14ac:dyDescent="0.25">
      <c r="A138" s="42" t="s">
        <v>1470</v>
      </c>
      <c r="B138" s="33" t="s">
        <v>213</v>
      </c>
      <c r="C138" s="43">
        <v>15.452774005</v>
      </c>
      <c r="D138" s="11" t="str">
        <f t="shared" si="20"/>
        <v>N/A</v>
      </c>
      <c r="E138" s="43">
        <v>20.954000607000001</v>
      </c>
      <c r="F138" s="11" t="str">
        <f t="shared" si="21"/>
        <v>N/A</v>
      </c>
      <c r="G138" s="43">
        <v>22.706522817</v>
      </c>
      <c r="H138" s="11" t="str">
        <f t="shared" si="22"/>
        <v>N/A</v>
      </c>
      <c r="I138" s="12">
        <v>35.6</v>
      </c>
      <c r="J138" s="12">
        <v>8.3640000000000008</v>
      </c>
      <c r="K138" s="41" t="s">
        <v>739</v>
      </c>
      <c r="L138" s="9" t="str">
        <f t="shared" si="23"/>
        <v>Yes</v>
      </c>
    </row>
    <row r="139" spans="1:12" x14ac:dyDescent="0.25">
      <c r="A139" s="42" t="s">
        <v>1471</v>
      </c>
      <c r="B139" s="33" t="s">
        <v>213</v>
      </c>
      <c r="C139" s="43">
        <v>9.6997771625000002</v>
      </c>
      <c r="D139" s="11" t="str">
        <f t="shared" si="20"/>
        <v>N/A</v>
      </c>
      <c r="E139" s="43">
        <v>6.4618831125999998</v>
      </c>
      <c r="F139" s="11" t="str">
        <f t="shared" si="21"/>
        <v>N/A</v>
      </c>
      <c r="G139" s="43">
        <v>4.2440063932000003</v>
      </c>
      <c r="H139" s="11" t="str">
        <f t="shared" si="22"/>
        <v>N/A</v>
      </c>
      <c r="I139" s="12">
        <v>-33.4</v>
      </c>
      <c r="J139" s="12">
        <v>-34.299999999999997</v>
      </c>
      <c r="K139" s="41" t="s">
        <v>739</v>
      </c>
      <c r="L139" s="9" t="str">
        <f t="shared" si="23"/>
        <v>No</v>
      </c>
    </row>
    <row r="140" spans="1:12" x14ac:dyDescent="0.25">
      <c r="A140" s="42" t="s">
        <v>1472</v>
      </c>
      <c r="B140" s="33" t="s">
        <v>213</v>
      </c>
      <c r="C140" s="43">
        <v>17.860265752</v>
      </c>
      <c r="D140" s="11" t="str">
        <f t="shared" si="20"/>
        <v>N/A</v>
      </c>
      <c r="E140" s="43">
        <v>26.410453307000001</v>
      </c>
      <c r="F140" s="11" t="str">
        <f t="shared" si="21"/>
        <v>N/A</v>
      </c>
      <c r="G140" s="43">
        <v>29.902704852999999</v>
      </c>
      <c r="H140" s="11" t="str">
        <f t="shared" si="22"/>
        <v>N/A</v>
      </c>
      <c r="I140" s="12">
        <v>47.87</v>
      </c>
      <c r="J140" s="12">
        <v>13.22</v>
      </c>
      <c r="K140" s="41" t="s">
        <v>739</v>
      </c>
      <c r="L140" s="9" t="str">
        <f t="shared" si="23"/>
        <v>Yes</v>
      </c>
    </row>
    <row r="141" spans="1:12" x14ac:dyDescent="0.25">
      <c r="A141" s="42" t="s">
        <v>1473</v>
      </c>
      <c r="B141" s="33" t="s">
        <v>213</v>
      </c>
      <c r="C141" s="43">
        <v>4914.0375352999999</v>
      </c>
      <c r="D141" s="11" t="str">
        <f t="shared" si="20"/>
        <v>N/A</v>
      </c>
      <c r="E141" s="43">
        <v>4618.6998786000004</v>
      </c>
      <c r="F141" s="11" t="str">
        <f t="shared" si="21"/>
        <v>N/A</v>
      </c>
      <c r="G141" s="43">
        <v>4748.3327877000002</v>
      </c>
      <c r="H141" s="11" t="str">
        <f t="shared" si="22"/>
        <v>N/A</v>
      </c>
      <c r="I141" s="12">
        <v>-6.01</v>
      </c>
      <c r="J141" s="12">
        <v>2.8069999999999999</v>
      </c>
      <c r="K141" s="41" t="s">
        <v>739</v>
      </c>
      <c r="L141" s="9" t="str">
        <f t="shared" si="23"/>
        <v>Yes</v>
      </c>
    </row>
    <row r="142" spans="1:12" x14ac:dyDescent="0.25">
      <c r="A142" s="42" t="s">
        <v>1474</v>
      </c>
      <c r="B142" s="33" t="s">
        <v>213</v>
      </c>
      <c r="C142" s="43">
        <v>469.94564115999998</v>
      </c>
      <c r="D142" s="11" t="str">
        <f t="shared" si="20"/>
        <v>N/A</v>
      </c>
      <c r="E142" s="43">
        <v>491.14442907</v>
      </c>
      <c r="F142" s="11" t="str">
        <f t="shared" si="21"/>
        <v>N/A</v>
      </c>
      <c r="G142" s="43">
        <v>564.45644646000005</v>
      </c>
      <c r="H142" s="11" t="str">
        <f t="shared" si="22"/>
        <v>N/A</v>
      </c>
      <c r="I142" s="12">
        <v>4.5110000000000001</v>
      </c>
      <c r="J142" s="12">
        <v>14.93</v>
      </c>
      <c r="K142" s="41" t="s">
        <v>739</v>
      </c>
      <c r="L142" s="9" t="str">
        <f t="shared" si="23"/>
        <v>Yes</v>
      </c>
    </row>
    <row r="143" spans="1:12" x14ac:dyDescent="0.25">
      <c r="A143" s="42" t="s">
        <v>1475</v>
      </c>
      <c r="B143" s="33" t="s">
        <v>213</v>
      </c>
      <c r="C143" s="43">
        <v>7759.2685812</v>
      </c>
      <c r="D143" s="11" t="str">
        <f t="shared" si="20"/>
        <v>N/A</v>
      </c>
      <c r="E143" s="43">
        <v>7225.6575839999996</v>
      </c>
      <c r="F143" s="11" t="str">
        <f t="shared" si="21"/>
        <v>N/A</v>
      </c>
      <c r="G143" s="43">
        <v>7271.0986874</v>
      </c>
      <c r="H143" s="11" t="str">
        <f t="shared" si="22"/>
        <v>N/A</v>
      </c>
      <c r="I143" s="12">
        <v>-6.88</v>
      </c>
      <c r="J143" s="12">
        <v>0.62890000000000001</v>
      </c>
      <c r="K143" s="41" t="s">
        <v>739</v>
      </c>
      <c r="L143" s="9" t="str">
        <f t="shared" si="23"/>
        <v>Yes</v>
      </c>
    </row>
    <row r="144" spans="1:12" x14ac:dyDescent="0.25">
      <c r="A144" s="42" t="s">
        <v>89</v>
      </c>
      <c r="B144" s="33" t="s">
        <v>213</v>
      </c>
      <c r="C144" s="8">
        <v>0.88026329540000003</v>
      </c>
      <c r="D144" s="11" t="str">
        <f t="shared" ref="D144:D161" si="24">IF($B144="N/A","N/A",IF(C144&gt;10,"No",IF(C144&lt;-10,"No","Yes")))</f>
        <v>N/A</v>
      </c>
      <c r="E144" s="8">
        <v>0.88003236900000004</v>
      </c>
      <c r="F144" s="11" t="str">
        <f t="shared" ref="F144:F161" si="25">IF($B144="N/A","N/A",IF(E144&gt;10,"No",IF(E144&lt;-10,"No","Yes")))</f>
        <v>N/A</v>
      </c>
      <c r="G144" s="8">
        <v>0.78373015869999996</v>
      </c>
      <c r="H144" s="11" t="str">
        <f t="shared" ref="H144:H161" si="26">IF($B144="N/A","N/A",IF(G144&gt;10,"No",IF(G144&lt;-10,"No","Yes")))</f>
        <v>N/A</v>
      </c>
      <c r="I144" s="12">
        <v>-2.5999999999999999E-2</v>
      </c>
      <c r="J144" s="12">
        <v>-10.9</v>
      </c>
      <c r="K144" s="41" t="s">
        <v>739</v>
      </c>
      <c r="L144" s="9" t="str">
        <f t="shared" ref="L144:L161" si="27">IF(J144="Div by 0", "N/A", IF(K144="N/A","N/A", IF(J144&gt;VALUE(MID(K144,1,2)), "No", IF(J144&lt;-1*VALUE(MID(K144,1,2)), "No", "Yes"))))</f>
        <v>Yes</v>
      </c>
    </row>
    <row r="145" spans="1:12" x14ac:dyDescent="0.25">
      <c r="A145" s="42" t="s">
        <v>477</v>
      </c>
      <c r="B145" s="33" t="s">
        <v>213</v>
      </c>
      <c r="C145" s="8">
        <v>0.82382335070000001</v>
      </c>
      <c r="D145" s="11" t="str">
        <f t="shared" si="24"/>
        <v>N/A</v>
      </c>
      <c r="E145" s="8">
        <v>0.83679251499999996</v>
      </c>
      <c r="F145" s="11" t="str">
        <f t="shared" si="25"/>
        <v>N/A</v>
      </c>
      <c r="G145" s="8">
        <v>0.73921150769999999</v>
      </c>
      <c r="H145" s="11" t="str">
        <f t="shared" si="26"/>
        <v>N/A</v>
      </c>
      <c r="I145" s="12">
        <v>1.5740000000000001</v>
      </c>
      <c r="J145" s="12">
        <v>-11.7</v>
      </c>
      <c r="K145" s="41" t="s">
        <v>739</v>
      </c>
      <c r="L145" s="9" t="str">
        <f t="shared" si="27"/>
        <v>Yes</v>
      </c>
    </row>
    <row r="146" spans="1:12" x14ac:dyDescent="0.25">
      <c r="A146" s="42" t="s">
        <v>478</v>
      </c>
      <c r="B146" s="33" t="s">
        <v>213</v>
      </c>
      <c r="C146" s="8">
        <v>0.90441491640000005</v>
      </c>
      <c r="D146" s="11" t="str">
        <f t="shared" si="24"/>
        <v>N/A</v>
      </c>
      <c r="E146" s="8">
        <v>0.88762282219999999</v>
      </c>
      <c r="F146" s="11" t="str">
        <f t="shared" si="25"/>
        <v>N/A</v>
      </c>
      <c r="G146" s="8">
        <v>0.79952267300000002</v>
      </c>
      <c r="H146" s="11" t="str">
        <f t="shared" si="26"/>
        <v>N/A</v>
      </c>
      <c r="I146" s="12">
        <v>-1.86</v>
      </c>
      <c r="J146" s="12">
        <v>-9.93</v>
      </c>
      <c r="K146" s="41" t="s">
        <v>739</v>
      </c>
      <c r="L146" s="9" t="str">
        <f t="shared" si="27"/>
        <v>Yes</v>
      </c>
    </row>
    <row r="147" spans="1:12" x14ac:dyDescent="0.25">
      <c r="A147" s="42" t="s">
        <v>1476</v>
      </c>
      <c r="B147" s="33" t="s">
        <v>213</v>
      </c>
      <c r="C147" s="8">
        <v>1.4732002926000001</v>
      </c>
      <c r="D147" s="11" t="str">
        <f t="shared" si="24"/>
        <v>N/A</v>
      </c>
      <c r="E147" s="8">
        <v>1.3200485534999999</v>
      </c>
      <c r="F147" s="11" t="str">
        <f t="shared" si="25"/>
        <v>N/A</v>
      </c>
      <c r="G147" s="8">
        <v>1.3293650794</v>
      </c>
      <c r="H147" s="11" t="str">
        <f t="shared" si="26"/>
        <v>N/A</v>
      </c>
      <c r="I147" s="12">
        <v>-10.4</v>
      </c>
      <c r="J147" s="12">
        <v>0.70579999999999998</v>
      </c>
      <c r="K147" s="41" t="s">
        <v>739</v>
      </c>
      <c r="L147" s="9" t="str">
        <f t="shared" si="27"/>
        <v>Yes</v>
      </c>
    </row>
    <row r="148" spans="1:12" x14ac:dyDescent="0.25">
      <c r="A148" s="42" t="s">
        <v>1477</v>
      </c>
      <c r="B148" s="33" t="s">
        <v>213</v>
      </c>
      <c r="C148" s="8">
        <v>2.1203322303999999</v>
      </c>
      <c r="D148" s="11" t="str">
        <f t="shared" si="24"/>
        <v>N/A</v>
      </c>
      <c r="E148" s="8">
        <v>1.7855966265000001</v>
      </c>
      <c r="F148" s="11" t="str">
        <f t="shared" si="25"/>
        <v>N/A</v>
      </c>
      <c r="G148" s="8">
        <v>1.8846563665</v>
      </c>
      <c r="H148" s="11" t="str">
        <f t="shared" si="26"/>
        <v>N/A</v>
      </c>
      <c r="I148" s="12">
        <v>-15.8</v>
      </c>
      <c r="J148" s="12">
        <v>5.548</v>
      </c>
      <c r="K148" s="41" t="s">
        <v>739</v>
      </c>
      <c r="L148" s="9" t="str">
        <f t="shared" si="27"/>
        <v>Yes</v>
      </c>
    </row>
    <row r="149" spans="1:12" x14ac:dyDescent="0.25">
      <c r="A149" s="42" t="s">
        <v>1478</v>
      </c>
      <c r="B149" s="33" t="s">
        <v>213</v>
      </c>
      <c r="C149" s="8">
        <v>1.0715816545000001</v>
      </c>
      <c r="D149" s="11" t="str">
        <f t="shared" si="24"/>
        <v>N/A</v>
      </c>
      <c r="E149" s="8">
        <v>1.036248039</v>
      </c>
      <c r="F149" s="11" t="str">
        <f t="shared" si="25"/>
        <v>N/A</v>
      </c>
      <c r="G149" s="8">
        <v>1.0063643596</v>
      </c>
      <c r="H149" s="11" t="str">
        <f t="shared" si="26"/>
        <v>N/A</v>
      </c>
      <c r="I149" s="12">
        <v>-3.3</v>
      </c>
      <c r="J149" s="12">
        <v>-2.88</v>
      </c>
      <c r="K149" s="41" t="s">
        <v>739</v>
      </c>
      <c r="L149" s="9" t="str">
        <f t="shared" si="27"/>
        <v>Yes</v>
      </c>
    </row>
    <row r="150" spans="1:12" x14ac:dyDescent="0.25">
      <c r="A150" s="42" t="s">
        <v>90</v>
      </c>
      <c r="B150" s="33" t="s">
        <v>213</v>
      </c>
      <c r="C150" s="8">
        <v>4.6207292863999996</v>
      </c>
      <c r="D150" s="11" t="str">
        <f t="shared" si="24"/>
        <v>N/A</v>
      </c>
      <c r="E150" s="8">
        <v>4.8856969452000003</v>
      </c>
      <c r="F150" s="11" t="str">
        <f t="shared" si="25"/>
        <v>N/A</v>
      </c>
      <c r="G150" s="8">
        <v>4.7519841270000001</v>
      </c>
      <c r="H150" s="11" t="str">
        <f t="shared" si="26"/>
        <v>N/A</v>
      </c>
      <c r="I150" s="12">
        <v>5.734</v>
      </c>
      <c r="J150" s="12">
        <v>-2.74</v>
      </c>
      <c r="K150" s="41" t="s">
        <v>739</v>
      </c>
      <c r="L150" s="9" t="str">
        <f t="shared" si="27"/>
        <v>Yes</v>
      </c>
    </row>
    <row r="151" spans="1:12" x14ac:dyDescent="0.25">
      <c r="A151" s="42" t="s">
        <v>479</v>
      </c>
      <c r="B151" s="33" t="s">
        <v>213</v>
      </c>
      <c r="C151" s="8">
        <v>2.8496184752999998</v>
      </c>
      <c r="D151" s="11" t="str">
        <f t="shared" si="24"/>
        <v>N/A</v>
      </c>
      <c r="E151" s="8">
        <v>2.9584239309</v>
      </c>
      <c r="F151" s="11" t="str">
        <f t="shared" si="25"/>
        <v>N/A</v>
      </c>
      <c r="G151" s="8">
        <v>2.3375066595999998</v>
      </c>
      <c r="H151" s="11" t="str">
        <f t="shared" si="26"/>
        <v>N/A</v>
      </c>
      <c r="I151" s="12">
        <v>3.8180000000000001</v>
      </c>
      <c r="J151" s="12">
        <v>-21</v>
      </c>
      <c r="K151" s="41" t="s">
        <v>739</v>
      </c>
      <c r="L151" s="9" t="str">
        <f t="shared" si="27"/>
        <v>Yes</v>
      </c>
    </row>
    <row r="152" spans="1:12" x14ac:dyDescent="0.25">
      <c r="A152" s="42" t="s">
        <v>480</v>
      </c>
      <c r="B152" s="33" t="s">
        <v>213</v>
      </c>
      <c r="C152" s="8">
        <v>5.6365195027999997</v>
      </c>
      <c r="D152" s="11" t="str">
        <f t="shared" si="24"/>
        <v>N/A</v>
      </c>
      <c r="E152" s="8">
        <v>6.0069358434</v>
      </c>
      <c r="F152" s="11" t="str">
        <f t="shared" si="25"/>
        <v>N/A</v>
      </c>
      <c r="G152" s="8">
        <v>6.0421638822999997</v>
      </c>
      <c r="H152" s="11" t="str">
        <f t="shared" si="26"/>
        <v>N/A</v>
      </c>
      <c r="I152" s="12">
        <v>6.5720000000000001</v>
      </c>
      <c r="J152" s="12">
        <v>0.58650000000000002</v>
      </c>
      <c r="K152" s="41" t="s">
        <v>739</v>
      </c>
      <c r="L152" s="9" t="str">
        <f t="shared" si="27"/>
        <v>Yes</v>
      </c>
    </row>
    <row r="153" spans="1:12" x14ac:dyDescent="0.25">
      <c r="A153" s="42" t="s">
        <v>117</v>
      </c>
      <c r="B153" s="33" t="s">
        <v>213</v>
      </c>
      <c r="C153" s="8">
        <v>14.483857486</v>
      </c>
      <c r="D153" s="11" t="str">
        <f t="shared" si="24"/>
        <v>N/A</v>
      </c>
      <c r="E153" s="8">
        <v>15.117337649</v>
      </c>
      <c r="F153" s="11" t="str">
        <f t="shared" si="25"/>
        <v>N/A</v>
      </c>
      <c r="G153" s="8">
        <v>14.31547619</v>
      </c>
      <c r="H153" s="11" t="str">
        <f t="shared" si="26"/>
        <v>N/A</v>
      </c>
      <c r="I153" s="12">
        <v>4.3739999999999997</v>
      </c>
      <c r="J153" s="12">
        <v>-5.3</v>
      </c>
      <c r="K153" s="41" t="s">
        <v>739</v>
      </c>
      <c r="L153" s="9" t="str">
        <f t="shared" si="27"/>
        <v>Yes</v>
      </c>
    </row>
    <row r="154" spans="1:12" x14ac:dyDescent="0.25">
      <c r="A154" s="42" t="s">
        <v>481</v>
      </c>
      <c r="B154" s="33" t="s">
        <v>213</v>
      </c>
      <c r="C154" s="8">
        <v>8.5556080762000004</v>
      </c>
      <c r="D154" s="11" t="str">
        <f t="shared" si="24"/>
        <v>N/A</v>
      </c>
      <c r="E154" s="8">
        <v>10.107399354</v>
      </c>
      <c r="F154" s="11" t="str">
        <f t="shared" si="25"/>
        <v>N/A</v>
      </c>
      <c r="G154" s="8">
        <v>8.8305807138999999</v>
      </c>
      <c r="H154" s="11" t="str">
        <f t="shared" si="26"/>
        <v>N/A</v>
      </c>
      <c r="I154" s="12">
        <v>18.14</v>
      </c>
      <c r="J154" s="12">
        <v>-12.6</v>
      </c>
      <c r="K154" s="41" t="s">
        <v>739</v>
      </c>
      <c r="L154" s="9" t="str">
        <f t="shared" si="27"/>
        <v>Yes</v>
      </c>
    </row>
    <row r="155" spans="1:12" x14ac:dyDescent="0.25">
      <c r="A155" s="42" t="s">
        <v>482</v>
      </c>
      <c r="B155" s="33" t="s">
        <v>213</v>
      </c>
      <c r="C155" s="8">
        <v>18.019717102000001</v>
      </c>
      <c r="D155" s="11" t="str">
        <f t="shared" si="24"/>
        <v>N/A</v>
      </c>
      <c r="E155" s="8">
        <v>18.095120138999999</v>
      </c>
      <c r="F155" s="11" t="str">
        <f t="shared" si="25"/>
        <v>N/A</v>
      </c>
      <c r="G155" s="8">
        <v>17.398568018999999</v>
      </c>
      <c r="H155" s="11" t="str">
        <f t="shared" si="26"/>
        <v>N/A</v>
      </c>
      <c r="I155" s="12">
        <v>0.41839999999999999</v>
      </c>
      <c r="J155" s="12">
        <v>-3.85</v>
      </c>
      <c r="K155" s="41" t="s">
        <v>739</v>
      </c>
      <c r="L155" s="9" t="str">
        <f t="shared" si="27"/>
        <v>Yes</v>
      </c>
    </row>
    <row r="156" spans="1:12" x14ac:dyDescent="0.25">
      <c r="A156" s="42" t="s">
        <v>1479</v>
      </c>
      <c r="B156" s="33" t="s">
        <v>213</v>
      </c>
      <c r="C156" s="34">
        <v>4.9881305638000004</v>
      </c>
      <c r="D156" s="11" t="str">
        <f t="shared" si="24"/>
        <v>N/A</v>
      </c>
      <c r="E156" s="34">
        <v>5.3936781609000004</v>
      </c>
      <c r="F156" s="11" t="str">
        <f t="shared" si="25"/>
        <v>N/A</v>
      </c>
      <c r="G156" s="34">
        <v>3.8449367089000002</v>
      </c>
      <c r="H156" s="11" t="str">
        <f t="shared" si="26"/>
        <v>N/A</v>
      </c>
      <c r="I156" s="12">
        <v>8.1300000000000008</v>
      </c>
      <c r="J156" s="12">
        <v>-28.7</v>
      </c>
      <c r="K156" s="41" t="s">
        <v>739</v>
      </c>
      <c r="L156" s="9" t="str">
        <f t="shared" si="27"/>
        <v>Yes</v>
      </c>
    </row>
    <row r="157" spans="1:12" x14ac:dyDescent="0.25">
      <c r="A157" s="42" t="s">
        <v>1480</v>
      </c>
      <c r="B157" s="33" t="s">
        <v>213</v>
      </c>
      <c r="C157" s="34">
        <v>5.5409836066000002</v>
      </c>
      <c r="D157" s="11" t="str">
        <f t="shared" si="24"/>
        <v>N/A</v>
      </c>
      <c r="E157" s="34">
        <v>6.1181102361999997</v>
      </c>
      <c r="F157" s="11" t="str">
        <f t="shared" si="25"/>
        <v>N/A</v>
      </c>
      <c r="G157" s="34">
        <v>2.7567567568000002</v>
      </c>
      <c r="H157" s="11" t="str">
        <f t="shared" si="26"/>
        <v>N/A</v>
      </c>
      <c r="I157" s="12">
        <v>10.42</v>
      </c>
      <c r="J157" s="12">
        <v>-54.9</v>
      </c>
      <c r="K157" s="41" t="s">
        <v>739</v>
      </c>
      <c r="L157" s="9" t="str">
        <f t="shared" si="27"/>
        <v>No</v>
      </c>
    </row>
    <row r="158" spans="1:12" x14ac:dyDescent="0.25">
      <c r="A158" s="42" t="s">
        <v>1481</v>
      </c>
      <c r="B158" s="33" t="s">
        <v>213</v>
      </c>
      <c r="C158" s="34">
        <v>4.6966824645000003</v>
      </c>
      <c r="D158" s="11" t="str">
        <f t="shared" si="24"/>
        <v>N/A</v>
      </c>
      <c r="E158" s="34">
        <v>4.7627906976999999</v>
      </c>
      <c r="F158" s="11" t="str">
        <f t="shared" si="25"/>
        <v>N/A</v>
      </c>
      <c r="G158" s="34">
        <v>4.4577114428</v>
      </c>
      <c r="H158" s="11" t="str">
        <f t="shared" si="26"/>
        <v>N/A</v>
      </c>
      <c r="I158" s="12">
        <v>1.4079999999999999</v>
      </c>
      <c r="J158" s="12">
        <v>-6.41</v>
      </c>
      <c r="K158" s="41" t="s">
        <v>739</v>
      </c>
      <c r="L158" s="9" t="str">
        <f t="shared" si="27"/>
        <v>Yes</v>
      </c>
    </row>
    <row r="159" spans="1:12" x14ac:dyDescent="0.25">
      <c r="A159" s="42" t="s">
        <v>1482</v>
      </c>
      <c r="B159" s="33" t="s">
        <v>213</v>
      </c>
      <c r="C159" s="34">
        <v>131.10815603</v>
      </c>
      <c r="D159" s="11" t="str">
        <f t="shared" si="24"/>
        <v>N/A</v>
      </c>
      <c r="E159" s="34">
        <v>133.25095784999999</v>
      </c>
      <c r="F159" s="11" t="str">
        <f t="shared" si="25"/>
        <v>N/A</v>
      </c>
      <c r="G159" s="34">
        <v>126.24626866</v>
      </c>
      <c r="H159" s="11" t="str">
        <f t="shared" si="26"/>
        <v>N/A</v>
      </c>
      <c r="I159" s="12">
        <v>1.6339999999999999</v>
      </c>
      <c r="J159" s="12">
        <v>-5.26</v>
      </c>
      <c r="K159" s="41" t="s">
        <v>739</v>
      </c>
      <c r="L159" s="9" t="str">
        <f t="shared" si="27"/>
        <v>Yes</v>
      </c>
    </row>
    <row r="160" spans="1:12" x14ac:dyDescent="0.25">
      <c r="A160" s="42" t="s">
        <v>1483</v>
      </c>
      <c r="B160" s="33" t="s">
        <v>213</v>
      </c>
      <c r="C160" s="34">
        <v>26.267515924000001</v>
      </c>
      <c r="D160" s="11" t="str">
        <f t="shared" si="24"/>
        <v>N/A</v>
      </c>
      <c r="E160" s="34">
        <v>24.948339483000002</v>
      </c>
      <c r="F160" s="11" t="str">
        <f t="shared" si="25"/>
        <v>N/A</v>
      </c>
      <c r="G160" s="34">
        <v>19.095406359999998</v>
      </c>
      <c r="H160" s="11" t="str">
        <f t="shared" si="26"/>
        <v>N/A</v>
      </c>
      <c r="I160" s="12">
        <v>-5.0199999999999996</v>
      </c>
      <c r="J160" s="12">
        <v>-23.5</v>
      </c>
      <c r="K160" s="41" t="s">
        <v>739</v>
      </c>
      <c r="L160" s="9" t="str">
        <f t="shared" si="27"/>
        <v>Yes</v>
      </c>
    </row>
    <row r="161" spans="1:12" x14ac:dyDescent="0.25">
      <c r="A161" s="42" t="s">
        <v>1484</v>
      </c>
      <c r="B161" s="33" t="s">
        <v>213</v>
      </c>
      <c r="C161" s="34">
        <v>262.78800000000001</v>
      </c>
      <c r="D161" s="11" t="str">
        <f t="shared" si="24"/>
        <v>N/A</v>
      </c>
      <c r="E161" s="34">
        <v>250.18326693</v>
      </c>
      <c r="F161" s="11" t="str">
        <f t="shared" si="25"/>
        <v>N/A</v>
      </c>
      <c r="G161" s="34">
        <v>246.10276680000001</v>
      </c>
      <c r="H161" s="11" t="str">
        <f t="shared" si="26"/>
        <v>N/A</v>
      </c>
      <c r="I161" s="12">
        <v>-4.8</v>
      </c>
      <c r="J161" s="12">
        <v>-1.63</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0</v>
      </c>
      <c r="H163" s="11" t="str">
        <f t="shared" si="30"/>
        <v>N/A</v>
      </c>
      <c r="I163" s="12">
        <v>-100</v>
      </c>
      <c r="J163" s="12" t="s">
        <v>1746</v>
      </c>
      <c r="K163" s="14" t="s">
        <v>213</v>
      </c>
      <c r="L163" s="9" t="str">
        <f t="shared" si="31"/>
        <v>N/A</v>
      </c>
    </row>
    <row r="164" spans="1:12" ht="25" x14ac:dyDescent="0.25">
      <c r="A164" s="42" t="s">
        <v>1618</v>
      </c>
      <c r="B164" s="33" t="s">
        <v>213</v>
      </c>
      <c r="C164" s="34">
        <v>11</v>
      </c>
      <c r="D164" s="11" t="str">
        <f t="shared" si="28"/>
        <v>N/A</v>
      </c>
      <c r="E164" s="34">
        <v>0</v>
      </c>
      <c r="F164" s="11" t="str">
        <f t="shared" si="29"/>
        <v>N/A</v>
      </c>
      <c r="G164" s="34">
        <v>0</v>
      </c>
      <c r="H164" s="11" t="str">
        <f t="shared" si="30"/>
        <v>N/A</v>
      </c>
      <c r="I164" s="12">
        <v>-100</v>
      </c>
      <c r="J164" s="12" t="s">
        <v>1746</v>
      </c>
      <c r="K164" s="14" t="s">
        <v>213</v>
      </c>
      <c r="L164" s="9" t="str">
        <f t="shared" si="31"/>
        <v>N/A</v>
      </c>
    </row>
    <row r="165" spans="1:12" ht="25" x14ac:dyDescent="0.25">
      <c r="A165" s="42" t="s">
        <v>1485</v>
      </c>
      <c r="B165" s="33" t="s">
        <v>213</v>
      </c>
      <c r="C165" s="34">
        <v>11</v>
      </c>
      <c r="D165" s="11" t="str">
        <f t="shared" si="28"/>
        <v>N/A</v>
      </c>
      <c r="E165" s="34">
        <v>11</v>
      </c>
      <c r="F165" s="11" t="str">
        <f t="shared" si="29"/>
        <v>N/A</v>
      </c>
      <c r="G165" s="34">
        <v>11</v>
      </c>
      <c r="H165" s="11" t="str">
        <f t="shared" si="30"/>
        <v>N/A</v>
      </c>
      <c r="I165" s="12">
        <v>0</v>
      </c>
      <c r="J165" s="12">
        <v>-50</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18</v>
      </c>
      <c r="D167" s="11" t="str">
        <f t="shared" si="28"/>
        <v>N/A</v>
      </c>
      <c r="E167" s="34">
        <v>11</v>
      </c>
      <c r="F167" s="11" t="str">
        <f t="shared" si="29"/>
        <v>N/A</v>
      </c>
      <c r="G167" s="34">
        <v>11</v>
      </c>
      <c r="H167" s="11" t="str">
        <f t="shared" si="30"/>
        <v>N/A</v>
      </c>
      <c r="I167" s="12">
        <v>-88.9</v>
      </c>
      <c r="J167" s="12">
        <v>50</v>
      </c>
      <c r="K167" s="14" t="s">
        <v>213</v>
      </c>
      <c r="L167" s="9" t="str">
        <f t="shared" si="31"/>
        <v>N/A</v>
      </c>
    </row>
    <row r="168" spans="1:12" x14ac:dyDescent="0.25">
      <c r="A168" s="42" t="s">
        <v>125</v>
      </c>
      <c r="B168" s="33" t="s">
        <v>213</v>
      </c>
      <c r="C168" s="43">
        <v>510078</v>
      </c>
      <c r="D168" s="11" t="str">
        <f t="shared" si="28"/>
        <v>N/A</v>
      </c>
      <c r="E168" s="43">
        <v>391139</v>
      </c>
      <c r="F168" s="11" t="str">
        <f t="shared" si="29"/>
        <v>N/A</v>
      </c>
      <c r="G168" s="43">
        <v>297063</v>
      </c>
      <c r="H168" s="11" t="str">
        <f t="shared" si="30"/>
        <v>N/A</v>
      </c>
      <c r="I168" s="12">
        <v>-23.3</v>
      </c>
      <c r="J168" s="12">
        <v>-24.1</v>
      </c>
      <c r="K168" s="14" t="s">
        <v>213</v>
      </c>
      <c r="L168" s="9" t="str">
        <f t="shared" si="31"/>
        <v>N/A</v>
      </c>
    </row>
    <row r="169" spans="1:12" x14ac:dyDescent="0.25">
      <c r="A169" s="42" t="s">
        <v>1621</v>
      </c>
      <c r="B169" s="33" t="s">
        <v>213</v>
      </c>
      <c r="C169" s="43">
        <v>509215</v>
      </c>
      <c r="D169" s="11" t="str">
        <f t="shared" si="28"/>
        <v>N/A</v>
      </c>
      <c r="E169" s="43">
        <v>116667</v>
      </c>
      <c r="F169" s="11" t="str">
        <f t="shared" si="29"/>
        <v>N/A</v>
      </c>
      <c r="G169" s="43">
        <v>99590</v>
      </c>
      <c r="H169" s="11" t="str">
        <f t="shared" si="30"/>
        <v>N/A</v>
      </c>
      <c r="I169" s="12">
        <v>-77.099999999999994</v>
      </c>
      <c r="J169" s="12">
        <v>-14.6</v>
      </c>
      <c r="K169" s="14" t="s">
        <v>213</v>
      </c>
      <c r="L169" s="9" t="str">
        <f t="shared" si="31"/>
        <v>N/A</v>
      </c>
    </row>
    <row r="170" spans="1:12" x14ac:dyDescent="0.25">
      <c r="A170" s="42" t="s">
        <v>1378</v>
      </c>
      <c r="B170" s="33" t="s">
        <v>213</v>
      </c>
      <c r="C170" s="43">
        <v>453862</v>
      </c>
      <c r="D170" s="11" t="str">
        <f t="shared" si="28"/>
        <v>N/A</v>
      </c>
      <c r="E170" s="43">
        <v>388696</v>
      </c>
      <c r="F170" s="11" t="str">
        <f t="shared" si="29"/>
        <v>N/A</v>
      </c>
      <c r="G170" s="43">
        <v>259295</v>
      </c>
      <c r="H170" s="11" t="str">
        <f t="shared" si="30"/>
        <v>N/A</v>
      </c>
      <c r="I170" s="12">
        <v>-14.4</v>
      </c>
      <c r="J170" s="12">
        <v>-33.299999999999997</v>
      </c>
      <c r="K170" s="14" t="s">
        <v>213</v>
      </c>
      <c r="L170" s="9" t="str">
        <f t="shared" si="31"/>
        <v>N/A</v>
      </c>
    </row>
    <row r="171" spans="1:12" x14ac:dyDescent="0.25">
      <c r="A171" s="42" t="s">
        <v>1615</v>
      </c>
      <c r="B171" s="33" t="s">
        <v>213</v>
      </c>
      <c r="C171" s="43">
        <v>12777</v>
      </c>
      <c r="D171" s="11" t="str">
        <f t="shared" si="28"/>
        <v>N/A</v>
      </c>
      <c r="E171" s="43">
        <v>43979</v>
      </c>
      <c r="F171" s="11" t="str">
        <f t="shared" si="29"/>
        <v>N/A</v>
      </c>
      <c r="G171" s="43">
        <v>47873</v>
      </c>
      <c r="H171" s="11" t="str">
        <f t="shared" si="30"/>
        <v>N/A</v>
      </c>
      <c r="I171" s="12">
        <v>244.2</v>
      </c>
      <c r="J171" s="12">
        <v>8.8539999999999992</v>
      </c>
      <c r="K171" s="14" t="s">
        <v>213</v>
      </c>
      <c r="L171" s="9" t="str">
        <f t="shared" si="31"/>
        <v>N/A</v>
      </c>
    </row>
    <row r="172" spans="1:12" x14ac:dyDescent="0.25">
      <c r="A172" s="42" t="s">
        <v>1616</v>
      </c>
      <c r="B172" s="33" t="s">
        <v>213</v>
      </c>
      <c r="C172" s="43">
        <v>287540</v>
      </c>
      <c r="D172" s="11" t="str">
        <f t="shared" si="28"/>
        <v>N/A</v>
      </c>
      <c r="E172" s="43">
        <v>272214</v>
      </c>
      <c r="F172" s="11" t="str">
        <f t="shared" si="29"/>
        <v>N/A</v>
      </c>
      <c r="G172" s="43">
        <v>297063</v>
      </c>
      <c r="H172" s="11" t="str">
        <f t="shared" si="30"/>
        <v>N/A</v>
      </c>
      <c r="I172" s="12">
        <v>-5.33</v>
      </c>
      <c r="J172" s="12">
        <v>9.1280000000000001</v>
      </c>
      <c r="K172" s="14" t="s">
        <v>213</v>
      </c>
      <c r="L172" s="9" t="str">
        <f t="shared" si="31"/>
        <v>N/A</v>
      </c>
    </row>
    <row r="173" spans="1:12" ht="25" x14ac:dyDescent="0.25">
      <c r="A173" s="42" t="s">
        <v>1379</v>
      </c>
      <c r="B173" s="33" t="s">
        <v>213</v>
      </c>
      <c r="C173" s="43">
        <v>16641</v>
      </c>
      <c r="D173" s="11" t="str">
        <f t="shared" ref="D173:D187" si="32">IF($B173="N/A","N/A",IF(C173&gt;10,"No",IF(C173&lt;-10,"No","Yes")))</f>
        <v>N/A</v>
      </c>
      <c r="E173" s="43">
        <v>14294</v>
      </c>
      <c r="F173" s="11" t="str">
        <f t="shared" ref="F173:F187" si="33">IF($B173="N/A","N/A",IF(E173&gt;10,"No",IF(E173&lt;-10,"No","Yes")))</f>
        <v>N/A</v>
      </c>
      <c r="G173" s="43">
        <v>24000</v>
      </c>
      <c r="H173" s="11" t="str">
        <f t="shared" ref="H173:H187" si="34">IF($B173="N/A","N/A",IF(G173&gt;10,"No",IF(G173&lt;-10,"No","Yes")))</f>
        <v>N/A</v>
      </c>
      <c r="I173" s="12">
        <v>-14.1</v>
      </c>
      <c r="J173" s="12">
        <v>67.900000000000006</v>
      </c>
      <c r="K173" s="41" t="s">
        <v>739</v>
      </c>
      <c r="L173" s="9" t="str">
        <f t="shared" ref="L173:L187" si="35">IF(J173="Div by 0", "N/A", IF(K173="N/A","N/A", IF(J173&gt;VALUE(MID(K173,1,2)), "No", IF(J173&lt;-1*VALUE(MID(K173,1,2)), "No", "Yes"))))</f>
        <v>No</v>
      </c>
    </row>
    <row r="174" spans="1:12" x14ac:dyDescent="0.25">
      <c r="A174" s="42" t="s">
        <v>649</v>
      </c>
      <c r="B174" s="33" t="s">
        <v>213</v>
      </c>
      <c r="C174" s="34">
        <v>90</v>
      </c>
      <c r="D174" s="11" t="str">
        <f t="shared" si="32"/>
        <v>N/A</v>
      </c>
      <c r="E174" s="34">
        <v>85</v>
      </c>
      <c r="F174" s="11" t="str">
        <f t="shared" si="33"/>
        <v>N/A</v>
      </c>
      <c r="G174" s="34">
        <v>102</v>
      </c>
      <c r="H174" s="11" t="str">
        <f t="shared" si="34"/>
        <v>N/A</v>
      </c>
      <c r="I174" s="12">
        <v>-5.56</v>
      </c>
      <c r="J174" s="12">
        <v>20</v>
      </c>
      <c r="K174" s="41" t="s">
        <v>739</v>
      </c>
      <c r="L174" s="9" t="str">
        <f t="shared" si="35"/>
        <v>Yes</v>
      </c>
    </row>
    <row r="175" spans="1:12" x14ac:dyDescent="0.25">
      <c r="A175" s="42" t="s">
        <v>1380</v>
      </c>
      <c r="B175" s="33" t="s">
        <v>213</v>
      </c>
      <c r="C175" s="43">
        <v>184.9</v>
      </c>
      <c r="D175" s="11" t="str">
        <f t="shared" si="32"/>
        <v>N/A</v>
      </c>
      <c r="E175" s="43">
        <v>168.16470588000001</v>
      </c>
      <c r="F175" s="11" t="str">
        <f t="shared" si="33"/>
        <v>N/A</v>
      </c>
      <c r="G175" s="43">
        <v>235.29411765</v>
      </c>
      <c r="H175" s="11" t="str">
        <f t="shared" si="34"/>
        <v>N/A</v>
      </c>
      <c r="I175" s="12">
        <v>-9.0500000000000007</v>
      </c>
      <c r="J175" s="12">
        <v>39.92</v>
      </c>
      <c r="K175" s="41" t="s">
        <v>739</v>
      </c>
      <c r="L175" s="9" t="str">
        <f t="shared" si="35"/>
        <v>No</v>
      </c>
    </row>
    <row r="176" spans="1:12" ht="25" x14ac:dyDescent="0.25">
      <c r="A176" s="42" t="s">
        <v>1381</v>
      </c>
      <c r="B176" s="33" t="s">
        <v>213</v>
      </c>
      <c r="C176" s="43">
        <v>527</v>
      </c>
      <c r="D176" s="11" t="str">
        <f t="shared" si="32"/>
        <v>N/A</v>
      </c>
      <c r="E176" s="43">
        <v>899</v>
      </c>
      <c r="F176" s="11" t="str">
        <f t="shared" si="33"/>
        <v>N/A</v>
      </c>
      <c r="G176" s="43">
        <v>2046</v>
      </c>
      <c r="H176" s="11" t="str">
        <f t="shared" si="34"/>
        <v>N/A</v>
      </c>
      <c r="I176" s="12">
        <v>70.59</v>
      </c>
      <c r="J176" s="12">
        <v>127.6</v>
      </c>
      <c r="K176" s="41" t="s">
        <v>739</v>
      </c>
      <c r="L176" s="9" t="str">
        <f t="shared" si="35"/>
        <v>No</v>
      </c>
    </row>
    <row r="177" spans="1:12" x14ac:dyDescent="0.25">
      <c r="A177" s="42" t="s">
        <v>516</v>
      </c>
      <c r="B177" s="33" t="s">
        <v>213</v>
      </c>
      <c r="C177" s="34">
        <v>17</v>
      </c>
      <c r="D177" s="11" t="str">
        <f t="shared" si="32"/>
        <v>N/A</v>
      </c>
      <c r="E177" s="34">
        <v>11</v>
      </c>
      <c r="F177" s="11" t="str">
        <f t="shared" si="33"/>
        <v>N/A</v>
      </c>
      <c r="G177" s="34">
        <v>11</v>
      </c>
      <c r="H177" s="11" t="str">
        <f t="shared" si="34"/>
        <v>N/A</v>
      </c>
      <c r="I177" s="12">
        <v>-52.9</v>
      </c>
      <c r="J177" s="12">
        <v>-25</v>
      </c>
      <c r="K177" s="41" t="s">
        <v>739</v>
      </c>
      <c r="L177" s="9" t="str">
        <f t="shared" si="35"/>
        <v>Yes</v>
      </c>
    </row>
    <row r="178" spans="1:12" x14ac:dyDescent="0.25">
      <c r="A178" s="42" t="s">
        <v>1382</v>
      </c>
      <c r="B178" s="33" t="s">
        <v>213</v>
      </c>
      <c r="C178" s="43">
        <v>31</v>
      </c>
      <c r="D178" s="11" t="str">
        <f t="shared" si="32"/>
        <v>N/A</v>
      </c>
      <c r="E178" s="43">
        <v>112.375</v>
      </c>
      <c r="F178" s="11" t="str">
        <f t="shared" si="33"/>
        <v>N/A</v>
      </c>
      <c r="G178" s="43">
        <v>341</v>
      </c>
      <c r="H178" s="11" t="str">
        <f t="shared" si="34"/>
        <v>N/A</v>
      </c>
      <c r="I178" s="12">
        <v>262.5</v>
      </c>
      <c r="J178" s="12">
        <v>203.4</v>
      </c>
      <c r="K178" s="41" t="s">
        <v>739</v>
      </c>
      <c r="L178" s="9" t="str">
        <f t="shared" si="35"/>
        <v>No</v>
      </c>
    </row>
    <row r="179" spans="1:12" ht="25" x14ac:dyDescent="0.25">
      <c r="A179" s="42" t="s">
        <v>1383</v>
      </c>
      <c r="B179" s="33" t="s">
        <v>213</v>
      </c>
      <c r="C179" s="43">
        <v>153717</v>
      </c>
      <c r="D179" s="11" t="str">
        <f t="shared" si="32"/>
        <v>N/A</v>
      </c>
      <c r="E179" s="43">
        <v>154785</v>
      </c>
      <c r="F179" s="11" t="str">
        <f t="shared" si="33"/>
        <v>N/A</v>
      </c>
      <c r="G179" s="43">
        <v>173777</v>
      </c>
      <c r="H179" s="11" t="str">
        <f t="shared" si="34"/>
        <v>N/A</v>
      </c>
      <c r="I179" s="12">
        <v>0.69479999999999997</v>
      </c>
      <c r="J179" s="12">
        <v>12.27</v>
      </c>
      <c r="K179" s="41" t="s">
        <v>739</v>
      </c>
      <c r="L179" s="9" t="str">
        <f t="shared" si="35"/>
        <v>Yes</v>
      </c>
    </row>
    <row r="180" spans="1:12" x14ac:dyDescent="0.25">
      <c r="A180" s="42" t="s">
        <v>517</v>
      </c>
      <c r="B180" s="33" t="s">
        <v>213</v>
      </c>
      <c r="C180" s="34">
        <v>506</v>
      </c>
      <c r="D180" s="11" t="str">
        <f t="shared" si="32"/>
        <v>N/A</v>
      </c>
      <c r="E180" s="34">
        <v>527</v>
      </c>
      <c r="F180" s="11" t="str">
        <f t="shared" si="33"/>
        <v>N/A</v>
      </c>
      <c r="G180" s="34">
        <v>544</v>
      </c>
      <c r="H180" s="11" t="str">
        <f t="shared" si="34"/>
        <v>N/A</v>
      </c>
      <c r="I180" s="12">
        <v>4.1500000000000004</v>
      </c>
      <c r="J180" s="12">
        <v>3.226</v>
      </c>
      <c r="K180" s="41" t="s">
        <v>739</v>
      </c>
      <c r="L180" s="9" t="str">
        <f t="shared" si="35"/>
        <v>Yes</v>
      </c>
    </row>
    <row r="181" spans="1:12" ht="25" x14ac:dyDescent="0.25">
      <c r="A181" s="42" t="s">
        <v>1384</v>
      </c>
      <c r="B181" s="33" t="s">
        <v>213</v>
      </c>
      <c r="C181" s="43">
        <v>303.78853755</v>
      </c>
      <c r="D181" s="11" t="str">
        <f t="shared" si="32"/>
        <v>N/A</v>
      </c>
      <c r="E181" s="43">
        <v>293.70967741999999</v>
      </c>
      <c r="F181" s="11" t="str">
        <f t="shared" si="33"/>
        <v>N/A</v>
      </c>
      <c r="G181" s="43">
        <v>319.44301471</v>
      </c>
      <c r="H181" s="11" t="str">
        <f t="shared" si="34"/>
        <v>N/A</v>
      </c>
      <c r="I181" s="12">
        <v>-3.32</v>
      </c>
      <c r="J181" s="12">
        <v>8.7609999999999992</v>
      </c>
      <c r="K181" s="41" t="s">
        <v>739</v>
      </c>
      <c r="L181" s="9" t="str">
        <f t="shared" si="35"/>
        <v>Yes</v>
      </c>
    </row>
    <row r="182" spans="1:12" ht="25" x14ac:dyDescent="0.25">
      <c r="A182" s="42" t="s">
        <v>1385</v>
      </c>
      <c r="B182" s="33" t="s">
        <v>213</v>
      </c>
      <c r="C182" s="43">
        <v>731833</v>
      </c>
      <c r="D182" s="11" t="str">
        <f t="shared" si="32"/>
        <v>N/A</v>
      </c>
      <c r="E182" s="43">
        <v>818756</v>
      </c>
      <c r="F182" s="11" t="str">
        <f t="shared" si="33"/>
        <v>N/A</v>
      </c>
      <c r="G182" s="43">
        <v>802779</v>
      </c>
      <c r="H182" s="11" t="str">
        <f t="shared" si="34"/>
        <v>N/A</v>
      </c>
      <c r="I182" s="12">
        <v>11.88</v>
      </c>
      <c r="J182" s="12">
        <v>-1.95</v>
      </c>
      <c r="K182" s="41" t="s">
        <v>739</v>
      </c>
      <c r="L182" s="9" t="str">
        <f t="shared" si="35"/>
        <v>Yes</v>
      </c>
    </row>
    <row r="183" spans="1:12" x14ac:dyDescent="0.25">
      <c r="A183" s="42" t="s">
        <v>518</v>
      </c>
      <c r="B183" s="33" t="s">
        <v>213</v>
      </c>
      <c r="C183" s="34">
        <v>501</v>
      </c>
      <c r="D183" s="11" t="str">
        <f t="shared" si="32"/>
        <v>N/A</v>
      </c>
      <c r="E183" s="34">
        <v>536</v>
      </c>
      <c r="F183" s="11" t="str">
        <f t="shared" si="33"/>
        <v>N/A</v>
      </c>
      <c r="G183" s="34">
        <v>525</v>
      </c>
      <c r="H183" s="11" t="str">
        <f t="shared" si="34"/>
        <v>N/A</v>
      </c>
      <c r="I183" s="12">
        <v>6.9859999999999998</v>
      </c>
      <c r="J183" s="12">
        <v>-2.0499999999999998</v>
      </c>
      <c r="K183" s="41" t="s">
        <v>739</v>
      </c>
      <c r="L183" s="9" t="str">
        <f t="shared" si="35"/>
        <v>Yes</v>
      </c>
    </row>
    <row r="184" spans="1:12" x14ac:dyDescent="0.25">
      <c r="A184" s="42" t="s">
        <v>1386</v>
      </c>
      <c r="B184" s="33" t="s">
        <v>213</v>
      </c>
      <c r="C184" s="43">
        <v>1460.7445110000001</v>
      </c>
      <c r="D184" s="11" t="str">
        <f t="shared" si="32"/>
        <v>N/A</v>
      </c>
      <c r="E184" s="43">
        <v>1527.5298507</v>
      </c>
      <c r="F184" s="11" t="str">
        <f t="shared" si="33"/>
        <v>N/A</v>
      </c>
      <c r="G184" s="43">
        <v>1529.1028570999999</v>
      </c>
      <c r="H184" s="11" t="str">
        <f t="shared" si="34"/>
        <v>N/A</v>
      </c>
      <c r="I184" s="12">
        <v>4.5720000000000001</v>
      </c>
      <c r="J184" s="12">
        <v>0.10299999999999999</v>
      </c>
      <c r="K184" s="41" t="s">
        <v>739</v>
      </c>
      <c r="L184" s="9" t="str">
        <f t="shared" si="35"/>
        <v>Yes</v>
      </c>
    </row>
    <row r="185" spans="1:12" ht="25" x14ac:dyDescent="0.25">
      <c r="A185" s="42" t="s">
        <v>1387</v>
      </c>
      <c r="B185" s="33" t="s">
        <v>213</v>
      </c>
      <c r="C185" s="43">
        <v>182430496</v>
      </c>
      <c r="D185" s="11" t="str">
        <f t="shared" si="32"/>
        <v>N/A</v>
      </c>
      <c r="E185" s="43">
        <v>176983987</v>
      </c>
      <c r="F185" s="11" t="str">
        <f t="shared" si="33"/>
        <v>N/A</v>
      </c>
      <c r="G185" s="43">
        <v>185484277</v>
      </c>
      <c r="H185" s="11" t="str">
        <f t="shared" si="34"/>
        <v>N/A</v>
      </c>
      <c r="I185" s="12">
        <v>-2.99</v>
      </c>
      <c r="J185" s="12">
        <v>4.8029999999999999</v>
      </c>
      <c r="K185" s="41" t="s">
        <v>739</v>
      </c>
      <c r="L185" s="9" t="str">
        <f t="shared" si="35"/>
        <v>Yes</v>
      </c>
    </row>
    <row r="186" spans="1:12" ht="25" x14ac:dyDescent="0.25">
      <c r="A186" s="42" t="s">
        <v>519</v>
      </c>
      <c r="B186" s="33" t="s">
        <v>213</v>
      </c>
      <c r="C186" s="34">
        <v>2726</v>
      </c>
      <c r="D186" s="11" t="str">
        <f t="shared" si="32"/>
        <v>N/A</v>
      </c>
      <c r="E186" s="34">
        <v>2750</v>
      </c>
      <c r="F186" s="11" t="str">
        <f t="shared" si="33"/>
        <v>N/A</v>
      </c>
      <c r="G186" s="34">
        <v>2918</v>
      </c>
      <c r="H186" s="11" t="str">
        <f t="shared" si="34"/>
        <v>N/A</v>
      </c>
      <c r="I186" s="12">
        <v>0.88039999999999996</v>
      </c>
      <c r="J186" s="12">
        <v>6.109</v>
      </c>
      <c r="K186" s="41" t="s">
        <v>739</v>
      </c>
      <c r="L186" s="9" t="str">
        <f t="shared" si="35"/>
        <v>Yes</v>
      </c>
    </row>
    <row r="187" spans="1:12" ht="25" x14ac:dyDescent="0.25">
      <c r="A187" s="42" t="s">
        <v>1388</v>
      </c>
      <c r="B187" s="33" t="s">
        <v>213</v>
      </c>
      <c r="C187" s="43">
        <v>66922.412326000005</v>
      </c>
      <c r="D187" s="11" t="str">
        <f t="shared" si="32"/>
        <v>N/A</v>
      </c>
      <c r="E187" s="43">
        <v>64357.813455000003</v>
      </c>
      <c r="F187" s="11" t="str">
        <f t="shared" si="33"/>
        <v>N/A</v>
      </c>
      <c r="G187" s="43">
        <v>63565.550719999999</v>
      </c>
      <c r="H187" s="11" t="str">
        <f t="shared" si="34"/>
        <v>N/A</v>
      </c>
      <c r="I187" s="12">
        <v>-3.83</v>
      </c>
      <c r="J187" s="12">
        <v>-1.23</v>
      </c>
      <c r="K187" s="41" t="s">
        <v>739</v>
      </c>
      <c r="L187" s="9" t="str">
        <f t="shared" si="35"/>
        <v>Yes</v>
      </c>
    </row>
    <row r="188" spans="1:12" x14ac:dyDescent="0.25">
      <c r="A188" s="4" t="s">
        <v>1389</v>
      </c>
      <c r="B188" s="33" t="s">
        <v>213</v>
      </c>
      <c r="C188" s="43">
        <v>182500816</v>
      </c>
      <c r="D188" s="11" t="str">
        <f t="shared" ref="D188:D203" si="36">IF($B188="N/A","N/A",IF(C188&gt;10,"No",IF(C188&lt;-10,"No","Yes")))</f>
        <v>N/A</v>
      </c>
      <c r="E188" s="43">
        <v>177027218</v>
      </c>
      <c r="F188" s="11" t="str">
        <f t="shared" ref="F188:F203" si="37">IF($B188="N/A","N/A",IF(E188&gt;10,"No",IF(E188&lt;-10,"No","Yes")))</f>
        <v>N/A</v>
      </c>
      <c r="G188" s="43">
        <v>185523929</v>
      </c>
      <c r="H188" s="11" t="str">
        <f t="shared" ref="H188:H203" si="38">IF($B188="N/A","N/A",IF(G188&gt;10,"No",IF(G188&lt;-10,"No","Yes")))</f>
        <v>N/A</v>
      </c>
      <c r="I188" s="12">
        <v>-3</v>
      </c>
      <c r="J188" s="12">
        <v>4.8</v>
      </c>
      <c r="K188" s="41" t="s">
        <v>739</v>
      </c>
      <c r="L188" s="9" t="str">
        <f t="shared" ref="L188:L203" si="39">IF(J188="Div by 0", "N/A", IF(K188="N/A","N/A", IF(J188&gt;VALUE(MID(K188,1,2)), "No", IF(J188&lt;-1*VALUE(MID(K188,1,2)), "No", "Yes"))))</f>
        <v>Yes</v>
      </c>
    </row>
    <row r="189" spans="1:12" x14ac:dyDescent="0.25">
      <c r="A189" s="4" t="s">
        <v>1486</v>
      </c>
      <c r="B189" s="33" t="s">
        <v>213</v>
      </c>
      <c r="C189" s="34">
        <v>2756</v>
      </c>
      <c r="D189" s="11" t="str">
        <f t="shared" si="36"/>
        <v>N/A</v>
      </c>
      <c r="E189" s="34">
        <v>2789</v>
      </c>
      <c r="F189" s="11" t="str">
        <f t="shared" si="37"/>
        <v>N/A</v>
      </c>
      <c r="G189" s="34">
        <v>2952</v>
      </c>
      <c r="H189" s="11" t="str">
        <f t="shared" si="38"/>
        <v>N/A</v>
      </c>
      <c r="I189" s="12">
        <v>1.1970000000000001</v>
      </c>
      <c r="J189" s="12">
        <v>5.8440000000000003</v>
      </c>
      <c r="K189" s="41" t="s">
        <v>739</v>
      </c>
      <c r="L189" s="9" t="str">
        <f t="shared" si="39"/>
        <v>Yes</v>
      </c>
    </row>
    <row r="190" spans="1:12" x14ac:dyDescent="0.25">
      <c r="A190" s="4" t="s">
        <v>1487</v>
      </c>
      <c r="B190" s="33" t="s">
        <v>213</v>
      </c>
      <c r="C190" s="43">
        <v>66219.454282000006</v>
      </c>
      <c r="D190" s="11" t="str">
        <f t="shared" si="36"/>
        <v>N/A</v>
      </c>
      <c r="E190" s="43">
        <v>63473.366081</v>
      </c>
      <c r="F190" s="11" t="str">
        <f t="shared" si="37"/>
        <v>N/A</v>
      </c>
      <c r="G190" s="43">
        <v>62846.859417</v>
      </c>
      <c r="H190" s="11" t="str">
        <f t="shared" si="38"/>
        <v>N/A</v>
      </c>
      <c r="I190" s="12">
        <v>-4.1500000000000004</v>
      </c>
      <c r="J190" s="12">
        <v>-0.98699999999999999</v>
      </c>
      <c r="K190" s="41" t="s">
        <v>739</v>
      </c>
      <c r="L190" s="9" t="str">
        <f t="shared" si="39"/>
        <v>Yes</v>
      </c>
    </row>
    <row r="191" spans="1:12" x14ac:dyDescent="0.25">
      <c r="A191" s="4" t="s">
        <v>1488</v>
      </c>
      <c r="B191" s="33" t="s">
        <v>213</v>
      </c>
      <c r="C191" s="43">
        <v>23050.916667000001</v>
      </c>
      <c r="D191" s="11" t="str">
        <f t="shared" si="36"/>
        <v>N/A</v>
      </c>
      <c r="E191" s="43">
        <v>25786.1875</v>
      </c>
      <c r="F191" s="11" t="str">
        <f t="shared" si="37"/>
        <v>N/A</v>
      </c>
      <c r="G191" s="43">
        <v>28925.628788000002</v>
      </c>
      <c r="H191" s="11" t="str">
        <f t="shared" si="38"/>
        <v>N/A</v>
      </c>
      <c r="I191" s="12">
        <v>11.87</v>
      </c>
      <c r="J191" s="12">
        <v>12.17</v>
      </c>
      <c r="K191" s="41" t="s">
        <v>739</v>
      </c>
      <c r="L191" s="9" t="str">
        <f t="shared" si="39"/>
        <v>Yes</v>
      </c>
    </row>
    <row r="192" spans="1:12" x14ac:dyDescent="0.25">
      <c r="A192" s="4" t="s">
        <v>1489</v>
      </c>
      <c r="B192" s="33" t="s">
        <v>213</v>
      </c>
      <c r="C192" s="43">
        <v>70820.701725999999</v>
      </c>
      <c r="D192" s="11" t="str">
        <f t="shared" si="36"/>
        <v>N/A</v>
      </c>
      <c r="E192" s="43">
        <v>67334.432239999995</v>
      </c>
      <c r="F192" s="11" t="str">
        <f t="shared" si="37"/>
        <v>N/A</v>
      </c>
      <c r="G192" s="43">
        <v>66178.408853999994</v>
      </c>
      <c r="H192" s="11" t="str">
        <f t="shared" si="38"/>
        <v>N/A</v>
      </c>
      <c r="I192" s="12">
        <v>-4.92</v>
      </c>
      <c r="J192" s="12">
        <v>-1.72</v>
      </c>
      <c r="K192" s="41" t="s">
        <v>739</v>
      </c>
      <c r="L192" s="9" t="str">
        <f t="shared" si="39"/>
        <v>Yes</v>
      </c>
    </row>
    <row r="193" spans="1:12" x14ac:dyDescent="0.25">
      <c r="A193" s="42" t="s">
        <v>1490</v>
      </c>
      <c r="B193" s="33" t="s">
        <v>213</v>
      </c>
      <c r="C193" s="9">
        <v>7.1988297983000002</v>
      </c>
      <c r="D193" s="11" t="str">
        <f t="shared" si="36"/>
        <v>N/A</v>
      </c>
      <c r="E193" s="9">
        <v>7.0529030952999996</v>
      </c>
      <c r="F193" s="11" t="str">
        <f t="shared" si="37"/>
        <v>N/A</v>
      </c>
      <c r="G193" s="9">
        <v>7.3214285714000003</v>
      </c>
      <c r="H193" s="11" t="str">
        <f t="shared" si="38"/>
        <v>N/A</v>
      </c>
      <c r="I193" s="12">
        <v>-2.0299999999999998</v>
      </c>
      <c r="J193" s="12">
        <v>3.8069999999999999</v>
      </c>
      <c r="K193" s="41" t="s">
        <v>739</v>
      </c>
      <c r="L193" s="9" t="str">
        <f t="shared" si="39"/>
        <v>Yes</v>
      </c>
    </row>
    <row r="194" spans="1:12" x14ac:dyDescent="0.25">
      <c r="A194" s="42" t="s">
        <v>1491</v>
      </c>
      <c r="B194" s="33" t="s">
        <v>213</v>
      </c>
      <c r="C194" s="9">
        <v>1.7826997095999999</v>
      </c>
      <c r="D194" s="11" t="str">
        <f t="shared" si="36"/>
        <v>N/A</v>
      </c>
      <c r="E194" s="9">
        <v>1.6867628648999999</v>
      </c>
      <c r="F194" s="11" t="str">
        <f t="shared" si="37"/>
        <v>N/A</v>
      </c>
      <c r="G194" s="9">
        <v>1.7581246669999999</v>
      </c>
      <c r="H194" s="11" t="str">
        <f t="shared" si="38"/>
        <v>N/A</v>
      </c>
      <c r="I194" s="12">
        <v>-5.38</v>
      </c>
      <c r="J194" s="12">
        <v>4.2309999999999999</v>
      </c>
      <c r="K194" s="41" t="s">
        <v>739</v>
      </c>
      <c r="L194" s="9" t="str">
        <f t="shared" si="39"/>
        <v>Yes</v>
      </c>
    </row>
    <row r="195" spans="1:12" x14ac:dyDescent="0.25">
      <c r="A195" s="42" t="s">
        <v>1492</v>
      </c>
      <c r="B195" s="33" t="s">
        <v>213</v>
      </c>
      <c r="C195" s="9">
        <v>10.677239606000001</v>
      </c>
      <c r="D195" s="11" t="str">
        <f t="shared" si="36"/>
        <v>N/A</v>
      </c>
      <c r="E195" s="9">
        <v>10.449178433</v>
      </c>
      <c r="F195" s="11" t="str">
        <f t="shared" si="37"/>
        <v>N/A</v>
      </c>
      <c r="G195" s="9">
        <v>10.692124105</v>
      </c>
      <c r="H195" s="11" t="str">
        <f t="shared" si="38"/>
        <v>N/A</v>
      </c>
      <c r="I195" s="12">
        <v>-2.14</v>
      </c>
      <c r="J195" s="12">
        <v>2.3250000000000002</v>
      </c>
      <c r="K195" s="41" t="s">
        <v>739</v>
      </c>
      <c r="L195" s="9" t="str">
        <f t="shared" si="39"/>
        <v>Yes</v>
      </c>
    </row>
    <row r="196" spans="1:12" x14ac:dyDescent="0.25">
      <c r="A196" s="4" t="s">
        <v>1401</v>
      </c>
      <c r="B196" s="33" t="s">
        <v>213</v>
      </c>
      <c r="C196" s="43">
        <v>182430496</v>
      </c>
      <c r="D196" s="11" t="str">
        <f t="shared" si="36"/>
        <v>N/A</v>
      </c>
      <c r="E196" s="43">
        <v>176983987</v>
      </c>
      <c r="F196" s="11" t="str">
        <f t="shared" si="37"/>
        <v>N/A</v>
      </c>
      <c r="G196" s="43">
        <v>185484277</v>
      </c>
      <c r="H196" s="11" t="str">
        <f t="shared" si="38"/>
        <v>N/A</v>
      </c>
      <c r="I196" s="12">
        <v>-2.99</v>
      </c>
      <c r="J196" s="12">
        <v>4.8029999999999999</v>
      </c>
      <c r="K196" s="41" t="s">
        <v>739</v>
      </c>
      <c r="L196" s="9" t="str">
        <f t="shared" si="39"/>
        <v>Yes</v>
      </c>
    </row>
    <row r="197" spans="1:12" x14ac:dyDescent="0.25">
      <c r="A197" s="4" t="s">
        <v>1493</v>
      </c>
      <c r="B197" s="33" t="s">
        <v>213</v>
      </c>
      <c r="C197" s="34">
        <v>2726</v>
      </c>
      <c r="D197" s="11" t="str">
        <f t="shared" si="36"/>
        <v>N/A</v>
      </c>
      <c r="E197" s="34">
        <v>2750</v>
      </c>
      <c r="F197" s="11" t="str">
        <f t="shared" si="37"/>
        <v>N/A</v>
      </c>
      <c r="G197" s="34">
        <v>2918</v>
      </c>
      <c r="H197" s="11" t="str">
        <f t="shared" si="38"/>
        <v>N/A</v>
      </c>
      <c r="I197" s="12">
        <v>0.88039999999999996</v>
      </c>
      <c r="J197" s="12">
        <v>6.109</v>
      </c>
      <c r="K197" s="41" t="s">
        <v>739</v>
      </c>
      <c r="L197" s="9" t="str">
        <f t="shared" si="39"/>
        <v>Yes</v>
      </c>
    </row>
    <row r="198" spans="1:12" ht="25" x14ac:dyDescent="0.25">
      <c r="A198" s="4" t="s">
        <v>1494</v>
      </c>
      <c r="B198" s="33" t="s">
        <v>213</v>
      </c>
      <c r="C198" s="43">
        <v>66922.412326000005</v>
      </c>
      <c r="D198" s="11" t="str">
        <f t="shared" si="36"/>
        <v>N/A</v>
      </c>
      <c r="E198" s="43">
        <v>64357.813455000003</v>
      </c>
      <c r="F198" s="11" t="str">
        <f t="shared" si="37"/>
        <v>N/A</v>
      </c>
      <c r="G198" s="43">
        <v>63565.550719999999</v>
      </c>
      <c r="H198" s="11" t="str">
        <f t="shared" si="38"/>
        <v>N/A</v>
      </c>
      <c r="I198" s="12">
        <v>-3.83</v>
      </c>
      <c r="J198" s="12">
        <v>-1.23</v>
      </c>
      <c r="K198" s="41" t="s">
        <v>739</v>
      </c>
      <c r="L198" s="9" t="str">
        <f t="shared" si="39"/>
        <v>Yes</v>
      </c>
    </row>
    <row r="199" spans="1:12" ht="25" x14ac:dyDescent="0.25">
      <c r="A199" s="4" t="s">
        <v>1495</v>
      </c>
      <c r="B199" s="33" t="s">
        <v>213</v>
      </c>
      <c r="C199" s="43">
        <v>23739.832031000002</v>
      </c>
      <c r="D199" s="11" t="str">
        <f t="shared" si="36"/>
        <v>N/A</v>
      </c>
      <c r="E199" s="43">
        <v>26793.012194999999</v>
      </c>
      <c r="F199" s="11" t="str">
        <f t="shared" si="37"/>
        <v>N/A</v>
      </c>
      <c r="G199" s="43">
        <v>30028.940944999998</v>
      </c>
      <c r="H199" s="11" t="str">
        <f t="shared" si="38"/>
        <v>N/A</v>
      </c>
      <c r="I199" s="12">
        <v>12.86</v>
      </c>
      <c r="J199" s="12">
        <v>12.08</v>
      </c>
      <c r="K199" s="41" t="s">
        <v>739</v>
      </c>
      <c r="L199" s="9" t="str">
        <f t="shared" si="39"/>
        <v>Yes</v>
      </c>
    </row>
    <row r="200" spans="1:12" ht="25" x14ac:dyDescent="0.25">
      <c r="A200" s="4" t="s">
        <v>1496</v>
      </c>
      <c r="B200" s="33" t="s">
        <v>213</v>
      </c>
      <c r="C200" s="43">
        <v>71398.015788999997</v>
      </c>
      <c r="D200" s="11" t="str">
        <f t="shared" si="36"/>
        <v>N/A</v>
      </c>
      <c r="E200" s="43">
        <v>68048.285143999994</v>
      </c>
      <c r="F200" s="11" t="str">
        <f t="shared" si="37"/>
        <v>N/A</v>
      </c>
      <c r="G200" s="43">
        <v>66763.110360000006</v>
      </c>
      <c r="H200" s="11" t="str">
        <f t="shared" si="38"/>
        <v>N/A</v>
      </c>
      <c r="I200" s="12">
        <v>-4.6900000000000004</v>
      </c>
      <c r="J200" s="12">
        <v>-1.89</v>
      </c>
      <c r="K200" s="41" t="s">
        <v>739</v>
      </c>
      <c r="L200" s="9" t="str">
        <f t="shared" si="39"/>
        <v>Yes</v>
      </c>
    </row>
    <row r="201" spans="1:12" ht="25" x14ac:dyDescent="0.25">
      <c r="A201" s="4" t="s">
        <v>1497</v>
      </c>
      <c r="B201" s="33" t="s">
        <v>213</v>
      </c>
      <c r="C201" s="9">
        <v>7.1204680807000003</v>
      </c>
      <c r="D201" s="11" t="str">
        <f t="shared" si="36"/>
        <v>N/A</v>
      </c>
      <c r="E201" s="9">
        <v>6.9542787780999999</v>
      </c>
      <c r="F201" s="11" t="str">
        <f t="shared" si="37"/>
        <v>N/A</v>
      </c>
      <c r="G201" s="9">
        <v>7.2371031745999996</v>
      </c>
      <c r="H201" s="11" t="str">
        <f t="shared" si="38"/>
        <v>N/A</v>
      </c>
      <c r="I201" s="12">
        <v>-2.33</v>
      </c>
      <c r="J201" s="12">
        <v>4.0670000000000002</v>
      </c>
      <c r="K201" s="41" t="s">
        <v>739</v>
      </c>
      <c r="L201" s="9" t="str">
        <f t="shared" si="39"/>
        <v>Yes</v>
      </c>
    </row>
    <row r="202" spans="1:12" ht="25" x14ac:dyDescent="0.25">
      <c r="A202" s="4" t="s">
        <v>1498</v>
      </c>
      <c r="B202" s="33" t="s">
        <v>213</v>
      </c>
      <c r="C202" s="9">
        <v>1.7286785063000001</v>
      </c>
      <c r="D202" s="11" t="str">
        <f t="shared" si="36"/>
        <v>N/A</v>
      </c>
      <c r="E202" s="9">
        <v>1.6208736905000001</v>
      </c>
      <c r="F202" s="11" t="str">
        <f t="shared" si="37"/>
        <v>N/A</v>
      </c>
      <c r="G202" s="9">
        <v>1.6915290356999999</v>
      </c>
      <c r="H202" s="11" t="str">
        <f t="shared" si="38"/>
        <v>N/A</v>
      </c>
      <c r="I202" s="12">
        <v>-6.24</v>
      </c>
      <c r="J202" s="12">
        <v>4.359</v>
      </c>
      <c r="K202" s="41" t="s">
        <v>739</v>
      </c>
      <c r="L202" s="9" t="str">
        <f t="shared" si="39"/>
        <v>Yes</v>
      </c>
    </row>
    <row r="203" spans="1:12" ht="25" x14ac:dyDescent="0.25">
      <c r="A203" s="4" t="s">
        <v>1499</v>
      </c>
      <c r="B203" s="33" t="s">
        <v>213</v>
      </c>
      <c r="C203" s="9">
        <v>10.587226747000001</v>
      </c>
      <c r="D203" s="11" t="str">
        <f t="shared" si="36"/>
        <v>N/A</v>
      </c>
      <c r="E203" s="9">
        <v>10.337709520000001</v>
      </c>
      <c r="F203" s="11" t="str">
        <f t="shared" si="37"/>
        <v>N/A</v>
      </c>
      <c r="G203" s="9">
        <v>10.596658711</v>
      </c>
      <c r="H203" s="11" t="str">
        <f t="shared" si="38"/>
        <v>N/A</v>
      </c>
      <c r="I203" s="12">
        <v>-2.36</v>
      </c>
      <c r="J203" s="12">
        <v>2.5049999999999999</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127397</v>
      </c>
      <c r="D6" s="11" t="str">
        <f>IF($B6="N/A","N/A",IF(C6&gt;10,"No",IF(C6&lt;-10,"No","Yes")))</f>
        <v>N/A</v>
      </c>
      <c r="E6" s="34">
        <v>129209</v>
      </c>
      <c r="F6" s="11" t="str">
        <f>IF($B6="N/A","N/A",IF(E6&gt;10,"No",IF(E6&lt;-10,"No","Yes")))</f>
        <v>N/A</v>
      </c>
      <c r="G6" s="34">
        <v>129408</v>
      </c>
      <c r="H6" s="11" t="str">
        <f>IF($B6="N/A","N/A",IF(G6&gt;10,"No",IF(G6&lt;-10,"No","Yes")))</f>
        <v>N/A</v>
      </c>
      <c r="I6" s="12">
        <v>1.4219999999999999</v>
      </c>
      <c r="J6" s="12">
        <v>0.154</v>
      </c>
      <c r="K6" s="41" t="s">
        <v>739</v>
      </c>
      <c r="L6" s="9" t="str">
        <f t="shared" ref="L6:L46" si="0">IF(J6="Div by 0", "N/A", IF(K6="N/A","N/A", IF(J6&gt;VALUE(MID(K6,1,2)), "No", IF(J6&lt;-1*VALUE(MID(K6,1,2)), "No", "Yes"))))</f>
        <v>Yes</v>
      </c>
    </row>
    <row r="7" spans="1:12" x14ac:dyDescent="0.25">
      <c r="A7" s="42" t="s">
        <v>10</v>
      </c>
      <c r="B7" s="33" t="s">
        <v>213</v>
      </c>
      <c r="C7" s="34">
        <v>73157</v>
      </c>
      <c r="D7" s="11" t="str">
        <f>IF($B7="N/A","N/A",IF(C7&gt;10,"No",IF(C7&lt;-10,"No","Yes")))</f>
        <v>N/A</v>
      </c>
      <c r="E7" s="34">
        <v>74624</v>
      </c>
      <c r="F7" s="11" t="str">
        <f>IF($B7="N/A","N/A",IF(E7&gt;10,"No",IF(E7&lt;-10,"No","Yes")))</f>
        <v>N/A</v>
      </c>
      <c r="G7" s="34">
        <v>74590</v>
      </c>
      <c r="H7" s="11" t="str">
        <f>IF($B7="N/A","N/A",IF(G7&gt;10,"No",IF(G7&lt;-10,"No","Yes")))</f>
        <v>N/A</v>
      </c>
      <c r="I7" s="12">
        <v>2.0049999999999999</v>
      </c>
      <c r="J7" s="12">
        <v>-4.5999999999999999E-2</v>
      </c>
      <c r="K7" s="41" t="s">
        <v>739</v>
      </c>
      <c r="L7" s="9" t="str">
        <f t="shared" si="0"/>
        <v>Yes</v>
      </c>
    </row>
    <row r="8" spans="1:12" x14ac:dyDescent="0.25">
      <c r="A8" s="42" t="s">
        <v>91</v>
      </c>
      <c r="B8" s="9" t="s">
        <v>297</v>
      </c>
      <c r="C8" s="8">
        <v>57.424429146999998</v>
      </c>
      <c r="D8" s="11" t="str">
        <f>IF($B8="N/A","N/A",IF(C8&gt;90,"No",IF(C8&lt;65,"No","Yes")))</f>
        <v>No</v>
      </c>
      <c r="E8" s="8">
        <v>57.754490785999998</v>
      </c>
      <c r="F8" s="11" t="str">
        <f>IF($B8="N/A","N/A",IF(E8&gt;90,"No",IF(E8&lt;65,"No","Yes")))</f>
        <v>No</v>
      </c>
      <c r="G8" s="8">
        <v>57.639404055</v>
      </c>
      <c r="H8" s="11" t="str">
        <f>IF($B8="N/A","N/A",IF(G8&gt;90,"No",IF(G8&lt;65,"No","Yes")))</f>
        <v>No</v>
      </c>
      <c r="I8" s="12">
        <v>0.57479999999999998</v>
      </c>
      <c r="J8" s="12">
        <v>-0.19900000000000001</v>
      </c>
      <c r="K8" s="41" t="s">
        <v>739</v>
      </c>
      <c r="L8" s="9" t="str">
        <f t="shared" si="0"/>
        <v>Yes</v>
      </c>
    </row>
    <row r="9" spans="1:12" x14ac:dyDescent="0.25">
      <c r="A9" s="42" t="s">
        <v>92</v>
      </c>
      <c r="B9" s="9" t="s">
        <v>298</v>
      </c>
      <c r="C9" s="8">
        <v>10.919275124</v>
      </c>
      <c r="D9" s="11" t="str">
        <f>IF($B9="N/A","N/A",IF(C9&gt;100,"No",IF(C9&lt;90,"No","Yes")))</f>
        <v>No</v>
      </c>
      <c r="E9" s="8">
        <v>12.677053824</v>
      </c>
      <c r="F9" s="11" t="str">
        <f>IF($B9="N/A","N/A",IF(E9&gt;100,"No",IF(E9&lt;90,"No","Yes")))</f>
        <v>No</v>
      </c>
      <c r="G9" s="8">
        <v>10.934341787999999</v>
      </c>
      <c r="H9" s="11" t="str">
        <f>IF($B9="N/A","N/A",IF(G9&gt;100,"No",IF(G9&lt;90,"No","Yes")))</f>
        <v>No</v>
      </c>
      <c r="I9" s="12">
        <v>16.100000000000001</v>
      </c>
      <c r="J9" s="12">
        <v>-13.7</v>
      </c>
      <c r="K9" s="41" t="s">
        <v>739</v>
      </c>
      <c r="L9" s="9" t="str">
        <f t="shared" si="0"/>
        <v>Yes</v>
      </c>
    </row>
    <row r="10" spans="1:12" x14ac:dyDescent="0.25">
      <c r="A10" s="42" t="s">
        <v>93</v>
      </c>
      <c r="B10" s="9" t="s">
        <v>299</v>
      </c>
      <c r="C10" s="8">
        <v>28.385841417000002</v>
      </c>
      <c r="D10" s="11" t="str">
        <f>IF($B10="N/A","N/A",IF(C10&gt;100,"No",IF(C10&lt;85,"No","Yes")))</f>
        <v>No</v>
      </c>
      <c r="E10" s="8">
        <v>27.976060936</v>
      </c>
      <c r="F10" s="11" t="str">
        <f>IF($B10="N/A","N/A",IF(E10&gt;100,"No",IF(E10&lt;85,"No","Yes")))</f>
        <v>No</v>
      </c>
      <c r="G10" s="8">
        <v>27.525151974</v>
      </c>
      <c r="H10" s="11" t="str">
        <f>IF($B10="N/A","N/A",IF(G10&gt;100,"No",IF(G10&lt;85,"No","Yes")))</f>
        <v>No</v>
      </c>
      <c r="I10" s="12">
        <v>-1.44</v>
      </c>
      <c r="J10" s="12">
        <v>-1.61</v>
      </c>
      <c r="K10" s="41" t="s">
        <v>739</v>
      </c>
      <c r="L10" s="9" t="str">
        <f t="shared" si="0"/>
        <v>Yes</v>
      </c>
    </row>
    <row r="11" spans="1:12" x14ac:dyDescent="0.25">
      <c r="A11" s="42" t="s">
        <v>94</v>
      </c>
      <c r="B11" s="9" t="s">
        <v>300</v>
      </c>
      <c r="C11" s="8">
        <v>82.076502731999994</v>
      </c>
      <c r="D11" s="11" t="str">
        <f>IF($B11="N/A","N/A",IF(C11&gt;100,"No",IF(C11&lt;80,"No","Yes")))</f>
        <v>Yes</v>
      </c>
      <c r="E11" s="8">
        <v>84.095821963999995</v>
      </c>
      <c r="F11" s="11" t="str">
        <f>IF($B11="N/A","N/A",IF(E11&gt;100,"No",IF(E11&lt;80,"No","Yes")))</f>
        <v>Yes</v>
      </c>
      <c r="G11" s="8">
        <v>84.788124156999999</v>
      </c>
      <c r="H11" s="11" t="str">
        <f>IF($B11="N/A","N/A",IF(G11&gt;100,"No",IF(G11&lt;80,"No","Yes")))</f>
        <v>Yes</v>
      </c>
      <c r="I11" s="12">
        <v>2.46</v>
      </c>
      <c r="J11" s="12">
        <v>0.82320000000000004</v>
      </c>
      <c r="K11" s="41" t="s">
        <v>739</v>
      </c>
      <c r="L11" s="9" t="str">
        <f t="shared" si="0"/>
        <v>Yes</v>
      </c>
    </row>
    <row r="12" spans="1:12" x14ac:dyDescent="0.25">
      <c r="A12" s="42" t="s">
        <v>95</v>
      </c>
      <c r="B12" s="9" t="s">
        <v>300</v>
      </c>
      <c r="C12" s="8">
        <v>72.679572084</v>
      </c>
      <c r="D12" s="11" t="str">
        <f>IF($B12="N/A","N/A",IF(C12&gt;100,"No",IF(C12&lt;80,"No","Yes")))</f>
        <v>No</v>
      </c>
      <c r="E12" s="8">
        <v>72.801406318999994</v>
      </c>
      <c r="F12" s="11" t="str">
        <f>IF($B12="N/A","N/A",IF(E12&gt;100,"No",IF(E12&lt;80,"No","Yes")))</f>
        <v>No</v>
      </c>
      <c r="G12" s="8">
        <v>74.060024010000006</v>
      </c>
      <c r="H12" s="11" t="str">
        <f>IF($B12="N/A","N/A",IF(G12&gt;100,"No",IF(G12&lt;80,"No","Yes")))</f>
        <v>No</v>
      </c>
      <c r="I12" s="12">
        <v>0.1676</v>
      </c>
      <c r="J12" s="12">
        <v>1.7290000000000001</v>
      </c>
      <c r="K12" s="41" t="s">
        <v>739</v>
      </c>
      <c r="L12" s="9" t="str">
        <f t="shared" si="0"/>
        <v>Yes</v>
      </c>
    </row>
    <row r="13" spans="1:12" x14ac:dyDescent="0.25">
      <c r="A13" s="3" t="s">
        <v>96</v>
      </c>
      <c r="B13" s="33" t="s">
        <v>213</v>
      </c>
      <c r="C13" s="34">
        <v>103987.3</v>
      </c>
      <c r="D13" s="11" t="str">
        <f t="shared" ref="D13:D44" si="1">IF($B13="N/A","N/A",IF(C13&gt;10,"No",IF(C13&lt;-10,"No","Yes")))</f>
        <v>N/A</v>
      </c>
      <c r="E13" s="34">
        <v>106123.11</v>
      </c>
      <c r="F13" s="11" t="str">
        <f t="shared" ref="F13:F44" si="2">IF($B13="N/A","N/A",IF(E13&gt;10,"No",IF(E13&lt;-10,"No","Yes")))</f>
        <v>N/A</v>
      </c>
      <c r="G13" s="34">
        <v>107403.37</v>
      </c>
      <c r="H13" s="11" t="str">
        <f t="shared" ref="H13:H44" si="3">IF($B13="N/A","N/A",IF(G13&gt;10,"No",IF(G13&lt;-10,"No","Yes")))</f>
        <v>N/A</v>
      </c>
      <c r="I13" s="12">
        <v>2.0539999999999998</v>
      </c>
      <c r="J13" s="12">
        <v>1.206</v>
      </c>
      <c r="K13" s="41" t="s">
        <v>739</v>
      </c>
      <c r="L13" s="9" t="str">
        <f t="shared" si="0"/>
        <v>Yes</v>
      </c>
    </row>
    <row r="14" spans="1:12" x14ac:dyDescent="0.25">
      <c r="A14" s="3" t="s">
        <v>100</v>
      </c>
      <c r="B14" s="33" t="s">
        <v>213</v>
      </c>
      <c r="C14" s="34">
        <v>15175</v>
      </c>
      <c r="D14" s="11" t="str">
        <f t="shared" si="1"/>
        <v>N/A</v>
      </c>
      <c r="E14" s="34">
        <v>15532</v>
      </c>
      <c r="F14" s="11" t="str">
        <f t="shared" si="2"/>
        <v>N/A</v>
      </c>
      <c r="G14" s="34">
        <v>15337</v>
      </c>
      <c r="H14" s="11" t="str">
        <f t="shared" si="3"/>
        <v>N/A</v>
      </c>
      <c r="I14" s="12">
        <v>2.3530000000000002</v>
      </c>
      <c r="J14" s="12">
        <v>-1.26</v>
      </c>
      <c r="K14" s="41" t="s">
        <v>739</v>
      </c>
      <c r="L14" s="9" t="str">
        <f t="shared" si="0"/>
        <v>Yes</v>
      </c>
    </row>
    <row r="15" spans="1:12" x14ac:dyDescent="0.25">
      <c r="A15" s="3" t="s">
        <v>990</v>
      </c>
      <c r="B15" s="33" t="s">
        <v>213</v>
      </c>
      <c r="C15" s="34">
        <v>8987</v>
      </c>
      <c r="D15" s="11" t="str">
        <f t="shared" si="1"/>
        <v>N/A</v>
      </c>
      <c r="E15" s="34">
        <v>9415</v>
      </c>
      <c r="F15" s="11" t="str">
        <f t="shared" si="2"/>
        <v>N/A</v>
      </c>
      <c r="G15" s="34">
        <v>9424</v>
      </c>
      <c r="H15" s="11" t="str">
        <f t="shared" si="3"/>
        <v>N/A</v>
      </c>
      <c r="I15" s="12">
        <v>4.7619999999999996</v>
      </c>
      <c r="J15" s="12">
        <v>9.5600000000000004E-2</v>
      </c>
      <c r="K15" s="41" t="s">
        <v>739</v>
      </c>
      <c r="L15" s="9" t="str">
        <f t="shared" si="0"/>
        <v>Yes</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233</v>
      </c>
      <c r="D17" s="11" t="str">
        <f t="shared" si="1"/>
        <v>N/A</v>
      </c>
      <c r="E17" s="34">
        <v>270</v>
      </c>
      <c r="F17" s="11" t="str">
        <f t="shared" si="2"/>
        <v>N/A</v>
      </c>
      <c r="G17" s="34">
        <v>288</v>
      </c>
      <c r="H17" s="11" t="str">
        <f t="shared" si="3"/>
        <v>N/A</v>
      </c>
      <c r="I17" s="12">
        <v>15.88</v>
      </c>
      <c r="J17" s="12">
        <v>6.6669999999999998</v>
      </c>
      <c r="K17" s="41" t="s">
        <v>739</v>
      </c>
      <c r="L17" s="9" t="str">
        <f t="shared" si="0"/>
        <v>Yes</v>
      </c>
    </row>
    <row r="18" spans="1:12" x14ac:dyDescent="0.25">
      <c r="A18" s="3" t="s">
        <v>993</v>
      </c>
      <c r="B18" s="33" t="s">
        <v>213</v>
      </c>
      <c r="C18" s="34">
        <v>5955</v>
      </c>
      <c r="D18" s="11" t="str">
        <f t="shared" si="1"/>
        <v>N/A</v>
      </c>
      <c r="E18" s="34">
        <v>5847</v>
      </c>
      <c r="F18" s="11" t="str">
        <f t="shared" si="2"/>
        <v>N/A</v>
      </c>
      <c r="G18" s="34">
        <v>5625</v>
      </c>
      <c r="H18" s="11" t="str">
        <f t="shared" si="3"/>
        <v>N/A</v>
      </c>
      <c r="I18" s="12">
        <v>-1.81</v>
      </c>
      <c r="J18" s="12">
        <v>-3.8</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34947</v>
      </c>
      <c r="D20" s="11" t="str">
        <f t="shared" si="1"/>
        <v>N/A</v>
      </c>
      <c r="E20" s="34">
        <v>36760</v>
      </c>
      <c r="F20" s="11" t="str">
        <f t="shared" si="2"/>
        <v>N/A</v>
      </c>
      <c r="G20" s="34">
        <v>37671</v>
      </c>
      <c r="H20" s="11" t="str">
        <f t="shared" si="3"/>
        <v>N/A</v>
      </c>
      <c r="I20" s="12">
        <v>5.1879999999999997</v>
      </c>
      <c r="J20" s="12">
        <v>2.4780000000000002</v>
      </c>
      <c r="K20" s="41" t="s">
        <v>739</v>
      </c>
      <c r="L20" s="9" t="str">
        <f t="shared" si="0"/>
        <v>Yes</v>
      </c>
    </row>
    <row r="21" spans="1:12" x14ac:dyDescent="0.25">
      <c r="A21" s="3" t="s">
        <v>995</v>
      </c>
      <c r="B21" s="33" t="s">
        <v>213</v>
      </c>
      <c r="C21" s="34">
        <v>29631</v>
      </c>
      <c r="D21" s="11" t="str">
        <f t="shared" si="1"/>
        <v>N/A</v>
      </c>
      <c r="E21" s="34">
        <v>31251</v>
      </c>
      <c r="F21" s="11" t="str">
        <f t="shared" si="2"/>
        <v>N/A</v>
      </c>
      <c r="G21" s="34">
        <v>31911</v>
      </c>
      <c r="H21" s="11" t="str">
        <f t="shared" si="3"/>
        <v>N/A</v>
      </c>
      <c r="I21" s="12">
        <v>5.4669999999999996</v>
      </c>
      <c r="J21" s="12">
        <v>2.1120000000000001</v>
      </c>
      <c r="K21" s="41" t="s">
        <v>739</v>
      </c>
      <c r="L21" s="9" t="str">
        <f t="shared" si="0"/>
        <v>Yes</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861</v>
      </c>
      <c r="D23" s="11" t="str">
        <f t="shared" si="1"/>
        <v>N/A</v>
      </c>
      <c r="E23" s="34">
        <v>876</v>
      </c>
      <c r="F23" s="11" t="str">
        <f t="shared" si="2"/>
        <v>N/A</v>
      </c>
      <c r="G23" s="34">
        <v>947</v>
      </c>
      <c r="H23" s="11" t="str">
        <f t="shared" si="3"/>
        <v>N/A</v>
      </c>
      <c r="I23" s="12">
        <v>1.742</v>
      </c>
      <c r="J23" s="12">
        <v>8.1050000000000004</v>
      </c>
      <c r="K23" s="41" t="s">
        <v>739</v>
      </c>
      <c r="L23" s="9" t="str">
        <f t="shared" si="0"/>
        <v>Yes</v>
      </c>
    </row>
    <row r="24" spans="1:12" x14ac:dyDescent="0.25">
      <c r="A24" s="3" t="s">
        <v>998</v>
      </c>
      <c r="B24" s="33" t="s">
        <v>213</v>
      </c>
      <c r="C24" s="34">
        <v>4455</v>
      </c>
      <c r="D24" s="11" t="str">
        <f t="shared" si="1"/>
        <v>N/A</v>
      </c>
      <c r="E24" s="34">
        <v>4633</v>
      </c>
      <c r="F24" s="11" t="str">
        <f t="shared" si="2"/>
        <v>N/A</v>
      </c>
      <c r="G24" s="34">
        <v>4813</v>
      </c>
      <c r="H24" s="11" t="str">
        <f t="shared" si="3"/>
        <v>N/A</v>
      </c>
      <c r="I24" s="12">
        <v>3.996</v>
      </c>
      <c r="J24" s="12">
        <v>3.8849999999999998</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57645</v>
      </c>
      <c r="D26" s="11" t="str">
        <f t="shared" si="1"/>
        <v>N/A</v>
      </c>
      <c r="E26" s="34">
        <v>56438</v>
      </c>
      <c r="F26" s="11" t="str">
        <f t="shared" si="2"/>
        <v>N/A</v>
      </c>
      <c r="G26" s="34">
        <v>55575</v>
      </c>
      <c r="H26" s="11" t="str">
        <f t="shared" si="3"/>
        <v>N/A</v>
      </c>
      <c r="I26" s="12">
        <v>-2.09</v>
      </c>
      <c r="J26" s="12">
        <v>-1.53</v>
      </c>
      <c r="K26" s="41" t="s">
        <v>739</v>
      </c>
      <c r="L26" s="9" t="str">
        <f t="shared" si="0"/>
        <v>Yes</v>
      </c>
    </row>
    <row r="27" spans="1:12" x14ac:dyDescent="0.25">
      <c r="A27" s="3" t="s">
        <v>1000</v>
      </c>
      <c r="B27" s="33" t="s">
        <v>213</v>
      </c>
      <c r="C27" s="34">
        <v>14992</v>
      </c>
      <c r="D27" s="11" t="str">
        <f t="shared" si="1"/>
        <v>N/A</v>
      </c>
      <c r="E27" s="34">
        <v>16162</v>
      </c>
      <c r="F27" s="11" t="str">
        <f t="shared" si="2"/>
        <v>N/A</v>
      </c>
      <c r="G27" s="34">
        <v>15811</v>
      </c>
      <c r="H27" s="11" t="str">
        <f t="shared" si="3"/>
        <v>N/A</v>
      </c>
      <c r="I27" s="12">
        <v>7.8040000000000003</v>
      </c>
      <c r="J27" s="12">
        <v>-2.17</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0</v>
      </c>
      <c r="D29" s="11" t="str">
        <f t="shared" si="1"/>
        <v>N/A</v>
      </c>
      <c r="E29" s="34">
        <v>0</v>
      </c>
      <c r="F29" s="11" t="str">
        <f t="shared" si="2"/>
        <v>N/A</v>
      </c>
      <c r="G29" s="105">
        <v>0</v>
      </c>
      <c r="H29" s="11" t="str">
        <f t="shared" si="3"/>
        <v>N/A</v>
      </c>
      <c r="I29" s="12" t="s">
        <v>1746</v>
      </c>
      <c r="J29" s="12" t="s">
        <v>1746</v>
      </c>
      <c r="K29" s="41" t="s">
        <v>739</v>
      </c>
      <c r="L29" s="9" t="str">
        <f t="shared" si="0"/>
        <v>N/A</v>
      </c>
    </row>
    <row r="30" spans="1:12" x14ac:dyDescent="0.25">
      <c r="A30" s="3" t="s">
        <v>1003</v>
      </c>
      <c r="B30" s="33" t="s">
        <v>213</v>
      </c>
      <c r="C30" s="34">
        <v>36749</v>
      </c>
      <c r="D30" s="11" t="str">
        <f t="shared" si="1"/>
        <v>N/A</v>
      </c>
      <c r="E30" s="34">
        <v>34734</v>
      </c>
      <c r="F30" s="11" t="str">
        <f t="shared" si="2"/>
        <v>N/A</v>
      </c>
      <c r="G30" s="34">
        <v>33442</v>
      </c>
      <c r="H30" s="11" t="str">
        <f t="shared" si="3"/>
        <v>N/A</v>
      </c>
      <c r="I30" s="12">
        <v>-5.48</v>
      </c>
      <c r="J30" s="12">
        <v>-3.72</v>
      </c>
      <c r="K30" s="41" t="s">
        <v>739</v>
      </c>
      <c r="L30" s="9" t="str">
        <f t="shared" si="0"/>
        <v>Yes</v>
      </c>
    </row>
    <row r="31" spans="1:12" x14ac:dyDescent="0.25">
      <c r="A31" s="3" t="s">
        <v>1004</v>
      </c>
      <c r="B31" s="33" t="s">
        <v>213</v>
      </c>
      <c r="C31" s="34">
        <v>3608</v>
      </c>
      <c r="D31" s="11" t="str">
        <f t="shared" si="1"/>
        <v>N/A</v>
      </c>
      <c r="E31" s="34">
        <v>3175</v>
      </c>
      <c r="F31" s="11" t="str">
        <f t="shared" si="2"/>
        <v>N/A</v>
      </c>
      <c r="G31" s="34">
        <v>3990</v>
      </c>
      <c r="H31" s="11" t="str">
        <f t="shared" si="3"/>
        <v>N/A</v>
      </c>
      <c r="I31" s="12">
        <v>-12</v>
      </c>
      <c r="J31" s="12">
        <v>25.67</v>
      </c>
      <c r="K31" s="41" t="s">
        <v>739</v>
      </c>
      <c r="L31" s="9" t="str">
        <f t="shared" si="0"/>
        <v>Yes</v>
      </c>
    </row>
    <row r="32" spans="1:12" x14ac:dyDescent="0.25">
      <c r="A32" s="3" t="s">
        <v>1005</v>
      </c>
      <c r="B32" s="33" t="s">
        <v>213</v>
      </c>
      <c r="C32" s="34">
        <v>969</v>
      </c>
      <c r="D32" s="11" t="str">
        <f t="shared" si="1"/>
        <v>N/A</v>
      </c>
      <c r="E32" s="34">
        <v>1015</v>
      </c>
      <c r="F32" s="11" t="str">
        <f t="shared" si="2"/>
        <v>N/A</v>
      </c>
      <c r="G32" s="34">
        <v>1017</v>
      </c>
      <c r="H32" s="11" t="str">
        <f t="shared" si="3"/>
        <v>N/A</v>
      </c>
      <c r="I32" s="12">
        <v>4.7469999999999999</v>
      </c>
      <c r="J32" s="12">
        <v>0.19700000000000001</v>
      </c>
      <c r="K32" s="41" t="s">
        <v>739</v>
      </c>
      <c r="L32" s="9" t="str">
        <f t="shared" si="0"/>
        <v>Yes</v>
      </c>
    </row>
    <row r="33" spans="1:12" x14ac:dyDescent="0.25">
      <c r="A33" s="3" t="s">
        <v>1006</v>
      </c>
      <c r="B33" s="33" t="s">
        <v>213</v>
      </c>
      <c r="C33" s="34">
        <v>1327</v>
      </c>
      <c r="D33" s="11" t="str">
        <f t="shared" si="1"/>
        <v>N/A</v>
      </c>
      <c r="E33" s="34">
        <v>1352</v>
      </c>
      <c r="F33" s="11" t="str">
        <f t="shared" si="2"/>
        <v>N/A</v>
      </c>
      <c r="G33" s="34">
        <v>1315</v>
      </c>
      <c r="H33" s="11" t="str">
        <f t="shared" si="3"/>
        <v>N/A</v>
      </c>
      <c r="I33" s="12">
        <v>1.8839999999999999</v>
      </c>
      <c r="J33" s="12">
        <v>-2.74</v>
      </c>
      <c r="K33" s="41" t="s">
        <v>739</v>
      </c>
      <c r="L33" s="9" t="str">
        <f t="shared" si="0"/>
        <v>Yes</v>
      </c>
    </row>
    <row r="34" spans="1:12" x14ac:dyDescent="0.25">
      <c r="A34" s="3" t="s">
        <v>105</v>
      </c>
      <c r="B34" s="33" t="s">
        <v>213</v>
      </c>
      <c r="C34" s="34">
        <v>19630</v>
      </c>
      <c r="D34" s="11" t="str">
        <f t="shared" si="1"/>
        <v>N/A</v>
      </c>
      <c r="E34" s="34">
        <v>20479</v>
      </c>
      <c r="F34" s="11" t="str">
        <f t="shared" si="2"/>
        <v>N/A</v>
      </c>
      <c r="G34" s="34">
        <v>20825</v>
      </c>
      <c r="H34" s="11" t="str">
        <f t="shared" si="3"/>
        <v>N/A</v>
      </c>
      <c r="I34" s="12">
        <v>4.3250000000000002</v>
      </c>
      <c r="J34" s="12">
        <v>1.69</v>
      </c>
      <c r="K34" s="41" t="s">
        <v>739</v>
      </c>
      <c r="L34" s="9" t="str">
        <f t="shared" si="0"/>
        <v>Yes</v>
      </c>
    </row>
    <row r="35" spans="1:12" x14ac:dyDescent="0.25">
      <c r="A35" s="3" t="s">
        <v>1007</v>
      </c>
      <c r="B35" s="33" t="s">
        <v>213</v>
      </c>
      <c r="C35" s="34">
        <v>11845</v>
      </c>
      <c r="D35" s="11" t="str">
        <f t="shared" si="1"/>
        <v>N/A</v>
      </c>
      <c r="E35" s="34">
        <v>12955</v>
      </c>
      <c r="F35" s="11" t="str">
        <f t="shared" si="2"/>
        <v>N/A</v>
      </c>
      <c r="G35" s="34">
        <v>12550</v>
      </c>
      <c r="H35" s="11" t="str">
        <f t="shared" si="3"/>
        <v>N/A</v>
      </c>
      <c r="I35" s="12">
        <v>9.3710000000000004</v>
      </c>
      <c r="J35" s="12">
        <v>-3.13</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0</v>
      </c>
      <c r="D37" s="11" t="str">
        <f t="shared" si="1"/>
        <v>N/A</v>
      </c>
      <c r="E37" s="34">
        <v>0</v>
      </c>
      <c r="F37" s="11" t="str">
        <f t="shared" si="2"/>
        <v>N/A</v>
      </c>
      <c r="G37" s="34">
        <v>0</v>
      </c>
      <c r="H37" s="11" t="str">
        <f t="shared" si="3"/>
        <v>N/A</v>
      </c>
      <c r="I37" s="12" t="s">
        <v>1746</v>
      </c>
      <c r="J37" s="12" t="s">
        <v>1746</v>
      </c>
      <c r="K37" s="41" t="s">
        <v>739</v>
      </c>
      <c r="L37" s="9" t="str">
        <f t="shared" si="0"/>
        <v>N/A</v>
      </c>
    </row>
    <row r="38" spans="1:12" x14ac:dyDescent="0.25">
      <c r="A38" s="3" t="s">
        <v>1010</v>
      </c>
      <c r="B38" s="33" t="s">
        <v>213</v>
      </c>
      <c r="C38" s="34">
        <v>3177</v>
      </c>
      <c r="D38" s="11" t="str">
        <f t="shared" si="1"/>
        <v>N/A</v>
      </c>
      <c r="E38" s="34">
        <v>5617</v>
      </c>
      <c r="F38" s="11" t="str">
        <f t="shared" si="2"/>
        <v>N/A</v>
      </c>
      <c r="G38" s="34">
        <v>5943</v>
      </c>
      <c r="H38" s="11" t="str">
        <f t="shared" si="3"/>
        <v>N/A</v>
      </c>
      <c r="I38" s="12">
        <v>76.8</v>
      </c>
      <c r="J38" s="12">
        <v>5.8040000000000003</v>
      </c>
      <c r="K38" s="41" t="s">
        <v>739</v>
      </c>
      <c r="L38" s="9" t="str">
        <f t="shared" si="0"/>
        <v>Yes</v>
      </c>
    </row>
    <row r="39" spans="1:12" x14ac:dyDescent="0.25">
      <c r="A39" s="3" t="s">
        <v>1011</v>
      </c>
      <c r="B39" s="33" t="s">
        <v>213</v>
      </c>
      <c r="C39" s="34">
        <v>2052</v>
      </c>
      <c r="D39" s="11" t="str">
        <f t="shared" si="1"/>
        <v>N/A</v>
      </c>
      <c r="E39" s="34">
        <v>1907</v>
      </c>
      <c r="F39" s="11" t="str">
        <f t="shared" si="2"/>
        <v>N/A</v>
      </c>
      <c r="G39" s="34">
        <v>2332</v>
      </c>
      <c r="H39" s="11" t="str">
        <f t="shared" si="3"/>
        <v>N/A</v>
      </c>
      <c r="I39" s="12">
        <v>-7.07</v>
      </c>
      <c r="J39" s="12">
        <v>22.29</v>
      </c>
      <c r="K39" s="41" t="s">
        <v>739</v>
      </c>
      <c r="L39" s="9" t="str">
        <f t="shared" si="0"/>
        <v>Yes</v>
      </c>
    </row>
    <row r="40" spans="1:12" x14ac:dyDescent="0.25">
      <c r="A40" s="3" t="s">
        <v>1012</v>
      </c>
      <c r="B40" s="33" t="s">
        <v>213</v>
      </c>
      <c r="C40" s="34">
        <v>2556</v>
      </c>
      <c r="D40" s="11" t="str">
        <f t="shared" si="1"/>
        <v>N/A</v>
      </c>
      <c r="E40" s="34">
        <v>0</v>
      </c>
      <c r="F40" s="11" t="str">
        <f t="shared" si="2"/>
        <v>N/A</v>
      </c>
      <c r="G40" s="34">
        <v>0</v>
      </c>
      <c r="H40" s="11" t="str">
        <f t="shared" si="3"/>
        <v>N/A</v>
      </c>
      <c r="I40" s="12">
        <v>-100</v>
      </c>
      <c r="J40" s="12" t="s">
        <v>1746</v>
      </c>
      <c r="K40" s="41" t="s">
        <v>739</v>
      </c>
      <c r="L40" s="9" t="str">
        <f t="shared" si="0"/>
        <v>N/A</v>
      </c>
    </row>
    <row r="41" spans="1:12" x14ac:dyDescent="0.25">
      <c r="A41" s="42" t="s">
        <v>84</v>
      </c>
      <c r="B41" s="33" t="s">
        <v>213</v>
      </c>
      <c r="C41" s="43">
        <v>436477870</v>
      </c>
      <c r="D41" s="11" t="str">
        <f t="shared" si="1"/>
        <v>N/A</v>
      </c>
      <c r="E41" s="43">
        <v>429476843</v>
      </c>
      <c r="F41" s="11" t="str">
        <f t="shared" si="2"/>
        <v>N/A</v>
      </c>
      <c r="G41" s="43">
        <v>450410067</v>
      </c>
      <c r="H41" s="11" t="str">
        <f t="shared" si="3"/>
        <v>N/A</v>
      </c>
      <c r="I41" s="12">
        <v>-1.6</v>
      </c>
      <c r="J41" s="12">
        <v>4.8739999999999997</v>
      </c>
      <c r="K41" s="41" t="s">
        <v>739</v>
      </c>
      <c r="L41" s="9" t="str">
        <f t="shared" si="0"/>
        <v>Yes</v>
      </c>
    </row>
    <row r="42" spans="1:12" x14ac:dyDescent="0.25">
      <c r="A42" s="42" t="s">
        <v>1500</v>
      </c>
      <c r="B42" s="33" t="s">
        <v>213</v>
      </c>
      <c r="C42" s="43">
        <v>3426.1236136000002</v>
      </c>
      <c r="D42" s="11" t="str">
        <f t="shared" si="1"/>
        <v>N/A</v>
      </c>
      <c r="E42" s="43">
        <v>3323.8926313000002</v>
      </c>
      <c r="F42" s="11" t="str">
        <f t="shared" si="2"/>
        <v>N/A</v>
      </c>
      <c r="G42" s="43">
        <v>3480.5426790000001</v>
      </c>
      <c r="H42" s="11" t="str">
        <f t="shared" si="3"/>
        <v>N/A</v>
      </c>
      <c r="I42" s="12">
        <v>-2.98</v>
      </c>
      <c r="J42" s="12">
        <v>4.7130000000000001</v>
      </c>
      <c r="K42" s="41" t="s">
        <v>739</v>
      </c>
      <c r="L42" s="9" t="str">
        <f t="shared" si="0"/>
        <v>Yes</v>
      </c>
    </row>
    <row r="43" spans="1:12" x14ac:dyDescent="0.25">
      <c r="A43" s="42" t="s">
        <v>1501</v>
      </c>
      <c r="B43" s="33" t="s">
        <v>213</v>
      </c>
      <c r="C43" s="43">
        <v>5966.3172354999997</v>
      </c>
      <c r="D43" s="11" t="str">
        <f t="shared" si="1"/>
        <v>N/A</v>
      </c>
      <c r="E43" s="43">
        <v>5755.2106962999997</v>
      </c>
      <c r="F43" s="11" t="str">
        <f t="shared" si="2"/>
        <v>N/A</v>
      </c>
      <c r="G43" s="43">
        <v>6038.4779059000002</v>
      </c>
      <c r="H43" s="11" t="str">
        <f t="shared" si="3"/>
        <v>N/A</v>
      </c>
      <c r="I43" s="12">
        <v>-3.54</v>
      </c>
      <c r="J43" s="12">
        <v>4.9219999999999997</v>
      </c>
      <c r="K43" s="41" t="s">
        <v>739</v>
      </c>
      <c r="L43" s="9" t="str">
        <f t="shared" si="0"/>
        <v>Yes</v>
      </c>
    </row>
    <row r="44" spans="1:12" x14ac:dyDescent="0.25">
      <c r="A44" s="4" t="s">
        <v>107</v>
      </c>
      <c r="B44" s="33" t="s">
        <v>213</v>
      </c>
      <c r="C44" s="43">
        <v>145212</v>
      </c>
      <c r="D44" s="11" t="str">
        <f t="shared" si="1"/>
        <v>N/A</v>
      </c>
      <c r="E44" s="43">
        <v>117629</v>
      </c>
      <c r="F44" s="11" t="str">
        <f t="shared" si="2"/>
        <v>N/A</v>
      </c>
      <c r="G44" s="43">
        <v>152878</v>
      </c>
      <c r="H44" s="11" t="str">
        <f t="shared" si="3"/>
        <v>N/A</v>
      </c>
      <c r="I44" s="12">
        <v>-19</v>
      </c>
      <c r="J44" s="12">
        <v>29.97</v>
      </c>
      <c r="K44" s="41" t="s">
        <v>739</v>
      </c>
      <c r="L44" s="9" t="str">
        <f t="shared" si="0"/>
        <v>Yes</v>
      </c>
    </row>
    <row r="45" spans="1:12" x14ac:dyDescent="0.25">
      <c r="A45" s="42" t="s">
        <v>158</v>
      </c>
      <c r="B45" s="41" t="s">
        <v>217</v>
      </c>
      <c r="C45" s="1">
        <v>43</v>
      </c>
      <c r="D45" s="11" t="str">
        <f>IF($B45="N/A","N/A",IF(C45&gt;0,"No",IF(C45&lt;0,"No","Yes")))</f>
        <v>No</v>
      </c>
      <c r="E45" s="1">
        <v>43</v>
      </c>
      <c r="F45" s="11" t="str">
        <f>IF($B45="N/A","N/A",IF(E45&gt;0,"No",IF(E45&lt;0,"No","Yes")))</f>
        <v>No</v>
      </c>
      <c r="G45" s="1">
        <v>67</v>
      </c>
      <c r="H45" s="11" t="str">
        <f>IF($B45="N/A","N/A",IF(G45&gt;0,"No",IF(G45&lt;0,"No","Yes")))</f>
        <v>No</v>
      </c>
      <c r="I45" s="12">
        <v>0</v>
      </c>
      <c r="J45" s="12">
        <v>55.81</v>
      </c>
      <c r="K45" s="41" t="s">
        <v>739</v>
      </c>
      <c r="L45" s="9" t="str">
        <f t="shared" si="0"/>
        <v>No</v>
      </c>
    </row>
    <row r="46" spans="1:12" x14ac:dyDescent="0.25">
      <c r="A46" s="42" t="s">
        <v>156</v>
      </c>
      <c r="B46" s="33" t="s">
        <v>213</v>
      </c>
      <c r="C46" s="43">
        <v>108144</v>
      </c>
      <c r="D46" s="11" t="str">
        <f t="shared" ref="D46:D47" si="4">IF($B46="N/A","N/A",IF(C46&gt;10,"No",IF(C46&lt;-10,"No","Yes")))</f>
        <v>N/A</v>
      </c>
      <c r="E46" s="43">
        <v>93070</v>
      </c>
      <c r="F46" s="11" t="str">
        <f t="shared" ref="F46:F47" si="5">IF($B46="N/A","N/A",IF(E46&gt;10,"No",IF(E46&lt;-10,"No","Yes")))</f>
        <v>N/A</v>
      </c>
      <c r="G46" s="43">
        <v>126540</v>
      </c>
      <c r="H46" s="11" t="str">
        <f t="shared" ref="H46:H47" si="6">IF($B46="N/A","N/A",IF(G46&gt;10,"No",IF(G46&lt;-10,"No","Yes")))</f>
        <v>N/A</v>
      </c>
      <c r="I46" s="12">
        <v>-13.9</v>
      </c>
      <c r="J46" s="12">
        <v>35.96</v>
      </c>
      <c r="K46" s="41" t="s">
        <v>739</v>
      </c>
      <c r="L46" s="9" t="str">
        <f t="shared" si="0"/>
        <v>No</v>
      </c>
    </row>
    <row r="47" spans="1:12" x14ac:dyDescent="0.25">
      <c r="A47" s="42" t="s">
        <v>1303</v>
      </c>
      <c r="B47" s="33" t="s">
        <v>213</v>
      </c>
      <c r="C47" s="43">
        <v>2514.9767442000002</v>
      </c>
      <c r="D47" s="11" t="str">
        <f t="shared" si="4"/>
        <v>N/A</v>
      </c>
      <c r="E47" s="43">
        <v>2164.4186046999998</v>
      </c>
      <c r="F47" s="11" t="str">
        <f t="shared" si="5"/>
        <v>N/A</v>
      </c>
      <c r="G47" s="43">
        <v>1888.6567164000001</v>
      </c>
      <c r="H47" s="11" t="str">
        <f t="shared" si="6"/>
        <v>N/A</v>
      </c>
      <c r="I47" s="12">
        <v>-13.9</v>
      </c>
      <c r="J47" s="12">
        <v>-12.7</v>
      </c>
      <c r="K47" s="41" t="s">
        <v>739</v>
      </c>
      <c r="L47" s="9" t="str">
        <f>IF(J47="Div by 0", "N/A", IF(OR(J47="N/A",K47="N/A"),"N/A", IF(J47&gt;VALUE(MID(K47,1,2)), "No", IF(J47&lt;-1*VALUE(MID(K47,1,2)), "No", "Yes"))))</f>
        <v>Yes</v>
      </c>
    </row>
    <row r="48" spans="1:12" x14ac:dyDescent="0.25">
      <c r="A48" s="42" t="s">
        <v>1502</v>
      </c>
      <c r="B48" s="33" t="s">
        <v>213</v>
      </c>
      <c r="C48" s="43">
        <v>672.11097199000005</v>
      </c>
      <c r="D48" s="11" t="str">
        <f t="shared" ref="D48:D74" si="7">IF($B48="N/A","N/A",IF(C48&gt;10,"No",IF(C48&lt;-10,"No","Yes")))</f>
        <v>N/A</v>
      </c>
      <c r="E48" s="43">
        <v>688.85475148</v>
      </c>
      <c r="F48" s="11" t="str">
        <f t="shared" ref="F48:F74" si="8">IF($B48="N/A","N/A",IF(E48&gt;10,"No",IF(E48&lt;-10,"No","Yes")))</f>
        <v>N/A</v>
      </c>
      <c r="G48" s="43">
        <v>738.41357501000005</v>
      </c>
      <c r="H48" s="11" t="str">
        <f t="shared" ref="H48:H74" si="9">IF($B48="N/A","N/A",IF(G48&gt;10,"No",IF(G48&lt;-10,"No","Yes")))</f>
        <v>N/A</v>
      </c>
      <c r="I48" s="12">
        <v>2.4910000000000001</v>
      </c>
      <c r="J48" s="12">
        <v>7.194</v>
      </c>
      <c r="K48" s="41" t="s">
        <v>739</v>
      </c>
      <c r="L48" s="9" t="str">
        <f t="shared" ref="L48:L74" si="10">IF(J48="Div by 0", "N/A", IF(K48="N/A","N/A", IF(J48&gt;VALUE(MID(K48,1,2)), "No", IF(J48&lt;-1*VALUE(MID(K48,1,2)), "No", "Yes"))))</f>
        <v>Yes</v>
      </c>
    </row>
    <row r="49" spans="1:12" x14ac:dyDescent="0.25">
      <c r="A49" s="42" t="s">
        <v>1503</v>
      </c>
      <c r="B49" s="33" t="s">
        <v>213</v>
      </c>
      <c r="C49" s="43">
        <v>140.5732725</v>
      </c>
      <c r="D49" s="11" t="str">
        <f t="shared" si="7"/>
        <v>N/A</v>
      </c>
      <c r="E49" s="43">
        <v>132.5031333</v>
      </c>
      <c r="F49" s="11" t="str">
        <f t="shared" si="8"/>
        <v>N/A</v>
      </c>
      <c r="G49" s="43">
        <v>159.45882852</v>
      </c>
      <c r="H49" s="11" t="str">
        <f t="shared" si="9"/>
        <v>N/A</v>
      </c>
      <c r="I49" s="12">
        <v>-5.74</v>
      </c>
      <c r="J49" s="12">
        <v>20.34</v>
      </c>
      <c r="K49" s="41" t="s">
        <v>739</v>
      </c>
      <c r="L49" s="9" t="str">
        <f t="shared" si="10"/>
        <v>Yes</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1257.5364807000001</v>
      </c>
      <c r="D51" s="11" t="str">
        <f t="shared" si="7"/>
        <v>N/A</v>
      </c>
      <c r="E51" s="43">
        <v>910.92592592999995</v>
      </c>
      <c r="F51" s="11" t="str">
        <f t="shared" si="8"/>
        <v>N/A</v>
      </c>
      <c r="G51" s="43">
        <v>833.11111111000002</v>
      </c>
      <c r="H51" s="11" t="str">
        <f t="shared" si="9"/>
        <v>N/A</v>
      </c>
      <c r="I51" s="12">
        <v>-27.6</v>
      </c>
      <c r="J51" s="12">
        <v>-8.5399999999999991</v>
      </c>
      <c r="K51" s="41" t="s">
        <v>739</v>
      </c>
      <c r="L51" s="9" t="str">
        <f t="shared" si="10"/>
        <v>Yes</v>
      </c>
    </row>
    <row r="52" spans="1:12" x14ac:dyDescent="0.25">
      <c r="A52" s="42" t="s">
        <v>1506</v>
      </c>
      <c r="B52" s="33" t="s">
        <v>213</v>
      </c>
      <c r="C52" s="43">
        <v>1451.3763223999999</v>
      </c>
      <c r="D52" s="11" t="str">
        <f t="shared" si="7"/>
        <v>N/A</v>
      </c>
      <c r="E52" s="43">
        <v>1574.4527108</v>
      </c>
      <c r="F52" s="11" t="str">
        <f t="shared" si="8"/>
        <v>N/A</v>
      </c>
      <c r="G52" s="43">
        <v>1703.5329778</v>
      </c>
      <c r="H52" s="11" t="str">
        <f t="shared" si="9"/>
        <v>N/A</v>
      </c>
      <c r="I52" s="12">
        <v>8.48</v>
      </c>
      <c r="J52" s="12">
        <v>8.1980000000000004</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8091.5150657000004</v>
      </c>
      <c r="D54" s="11" t="str">
        <f t="shared" si="7"/>
        <v>N/A</v>
      </c>
      <c r="E54" s="43">
        <v>7437.2521763000004</v>
      </c>
      <c r="F54" s="11" t="str">
        <f t="shared" si="8"/>
        <v>N/A</v>
      </c>
      <c r="G54" s="43">
        <v>7613.9712775999997</v>
      </c>
      <c r="H54" s="11" t="str">
        <f t="shared" si="9"/>
        <v>N/A</v>
      </c>
      <c r="I54" s="12">
        <v>-8.09</v>
      </c>
      <c r="J54" s="12">
        <v>2.3759999999999999</v>
      </c>
      <c r="K54" s="41" t="s">
        <v>739</v>
      </c>
      <c r="L54" s="9" t="str">
        <f t="shared" si="10"/>
        <v>Yes</v>
      </c>
    </row>
    <row r="55" spans="1:12" x14ac:dyDescent="0.25">
      <c r="A55" s="42" t="s">
        <v>1509</v>
      </c>
      <c r="B55" s="33" t="s">
        <v>213</v>
      </c>
      <c r="C55" s="43">
        <v>5030.2592893000001</v>
      </c>
      <c r="D55" s="11" t="str">
        <f t="shared" si="7"/>
        <v>N/A</v>
      </c>
      <c r="E55" s="43">
        <v>4564.1791622999999</v>
      </c>
      <c r="F55" s="11" t="str">
        <f t="shared" si="8"/>
        <v>N/A</v>
      </c>
      <c r="G55" s="43">
        <v>4635.7642506000002</v>
      </c>
      <c r="H55" s="11" t="str">
        <f t="shared" si="9"/>
        <v>N/A</v>
      </c>
      <c r="I55" s="12">
        <v>-9.27</v>
      </c>
      <c r="J55" s="12">
        <v>1.5680000000000001</v>
      </c>
      <c r="K55" s="41" t="s">
        <v>739</v>
      </c>
      <c r="L55" s="9" t="str">
        <f t="shared" si="10"/>
        <v>Yes</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7627.1068525000001</v>
      </c>
      <c r="D57" s="11" t="str">
        <f t="shared" si="7"/>
        <v>N/A</v>
      </c>
      <c r="E57" s="43">
        <v>8647.3915524999993</v>
      </c>
      <c r="F57" s="11" t="str">
        <f t="shared" si="8"/>
        <v>N/A</v>
      </c>
      <c r="G57" s="43">
        <v>9111.3336853000001</v>
      </c>
      <c r="H57" s="11" t="str">
        <f t="shared" si="9"/>
        <v>N/A</v>
      </c>
      <c r="I57" s="12">
        <v>13.38</v>
      </c>
      <c r="J57" s="12">
        <v>5.3650000000000002</v>
      </c>
      <c r="K57" s="41" t="s">
        <v>739</v>
      </c>
      <c r="L57" s="9" t="str">
        <f t="shared" si="10"/>
        <v>Yes</v>
      </c>
    </row>
    <row r="58" spans="1:12" x14ac:dyDescent="0.25">
      <c r="A58" s="42" t="s">
        <v>1512</v>
      </c>
      <c r="B58" s="33" t="s">
        <v>213</v>
      </c>
      <c r="C58" s="43">
        <v>28542.227834000001</v>
      </c>
      <c r="D58" s="11" t="str">
        <f t="shared" si="7"/>
        <v>N/A</v>
      </c>
      <c r="E58" s="43">
        <v>26588.195984999998</v>
      </c>
      <c r="F58" s="11" t="str">
        <f t="shared" si="8"/>
        <v>N/A</v>
      </c>
      <c r="G58" s="43">
        <v>27065.365883999999</v>
      </c>
      <c r="H58" s="11" t="str">
        <f t="shared" si="9"/>
        <v>N/A</v>
      </c>
      <c r="I58" s="12">
        <v>-6.85</v>
      </c>
      <c r="J58" s="12">
        <v>1.7949999999999999</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1654.1490329000001</v>
      </c>
      <c r="D60" s="11" t="str">
        <f t="shared" si="7"/>
        <v>N/A</v>
      </c>
      <c r="E60" s="43">
        <v>1713.7305893</v>
      </c>
      <c r="F60" s="11" t="str">
        <f t="shared" si="8"/>
        <v>N/A</v>
      </c>
      <c r="G60" s="43">
        <v>1792.414233</v>
      </c>
      <c r="H60" s="11" t="str">
        <f t="shared" si="9"/>
        <v>N/A</v>
      </c>
      <c r="I60" s="12">
        <v>3.6019999999999999</v>
      </c>
      <c r="J60" s="12">
        <v>4.5910000000000002</v>
      </c>
      <c r="K60" s="41" t="s">
        <v>739</v>
      </c>
      <c r="L60" s="9" t="str">
        <f t="shared" si="10"/>
        <v>Yes</v>
      </c>
    </row>
    <row r="61" spans="1:12" x14ac:dyDescent="0.25">
      <c r="A61" s="42" t="s">
        <v>1515</v>
      </c>
      <c r="B61" s="33" t="s">
        <v>213</v>
      </c>
      <c r="C61" s="43">
        <v>1575.6064567999999</v>
      </c>
      <c r="D61" s="11" t="str">
        <f t="shared" si="7"/>
        <v>N/A</v>
      </c>
      <c r="E61" s="43">
        <v>1704.5130552999999</v>
      </c>
      <c r="F61" s="11" t="str">
        <f t="shared" si="8"/>
        <v>N/A</v>
      </c>
      <c r="G61" s="43">
        <v>1708.9837454999999</v>
      </c>
      <c r="H61" s="11" t="str">
        <f t="shared" si="9"/>
        <v>N/A</v>
      </c>
      <c r="I61" s="12">
        <v>8.1809999999999992</v>
      </c>
      <c r="J61" s="12">
        <v>0.26229999999999998</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t="s">
        <v>1746</v>
      </c>
      <c r="D63" s="11" t="str">
        <f t="shared" si="7"/>
        <v>N/A</v>
      </c>
      <c r="E63" s="43" t="s">
        <v>1746</v>
      </c>
      <c r="F63" s="11" t="str">
        <f t="shared" si="8"/>
        <v>N/A</v>
      </c>
      <c r="G63" s="43" t="s">
        <v>1746</v>
      </c>
      <c r="H63" s="11" t="str">
        <f t="shared" si="9"/>
        <v>N/A</v>
      </c>
      <c r="I63" s="12" t="s">
        <v>1746</v>
      </c>
      <c r="J63" s="12" t="s">
        <v>1746</v>
      </c>
      <c r="K63" s="41" t="s">
        <v>739</v>
      </c>
      <c r="L63" s="9" t="str">
        <f t="shared" si="10"/>
        <v>N/A</v>
      </c>
    </row>
    <row r="64" spans="1:12" x14ac:dyDescent="0.25">
      <c r="A64" s="42" t="s">
        <v>1518</v>
      </c>
      <c r="B64" s="33" t="s">
        <v>213</v>
      </c>
      <c r="C64" s="43">
        <v>1743.1122479999999</v>
      </c>
      <c r="D64" s="11" t="str">
        <f t="shared" si="7"/>
        <v>N/A</v>
      </c>
      <c r="E64" s="43">
        <v>1782.4808545000001</v>
      </c>
      <c r="F64" s="11" t="str">
        <f t="shared" si="8"/>
        <v>N/A</v>
      </c>
      <c r="G64" s="43">
        <v>1932.1387775999999</v>
      </c>
      <c r="H64" s="11" t="str">
        <f t="shared" si="9"/>
        <v>N/A</v>
      </c>
      <c r="I64" s="12">
        <v>2.2589999999999999</v>
      </c>
      <c r="J64" s="12">
        <v>8.3960000000000008</v>
      </c>
      <c r="K64" s="41" t="s">
        <v>739</v>
      </c>
      <c r="L64" s="9" t="str">
        <f t="shared" si="10"/>
        <v>Yes</v>
      </c>
    </row>
    <row r="65" spans="1:12" x14ac:dyDescent="0.25">
      <c r="A65" s="42" t="s">
        <v>1519</v>
      </c>
      <c r="B65" s="33" t="s">
        <v>213</v>
      </c>
      <c r="C65" s="43">
        <v>1278.0099777999999</v>
      </c>
      <c r="D65" s="11" t="str">
        <f t="shared" si="7"/>
        <v>N/A</v>
      </c>
      <c r="E65" s="43">
        <v>1247.7584251999999</v>
      </c>
      <c r="F65" s="11" t="str">
        <f t="shared" si="8"/>
        <v>N/A</v>
      </c>
      <c r="G65" s="43">
        <v>1231.5714286</v>
      </c>
      <c r="H65" s="11" t="str">
        <f t="shared" si="9"/>
        <v>N/A</v>
      </c>
      <c r="I65" s="12">
        <v>-2.37</v>
      </c>
      <c r="J65" s="12">
        <v>-1.3</v>
      </c>
      <c r="K65" s="41" t="s">
        <v>739</v>
      </c>
      <c r="L65" s="9" t="str">
        <f t="shared" si="10"/>
        <v>Yes</v>
      </c>
    </row>
    <row r="66" spans="1:12" x14ac:dyDescent="0.25">
      <c r="A66" s="42" t="s">
        <v>1520</v>
      </c>
      <c r="B66" s="33" t="s">
        <v>213</v>
      </c>
      <c r="C66" s="43">
        <v>1228.2332300999999</v>
      </c>
      <c r="D66" s="11" t="str">
        <f t="shared" si="7"/>
        <v>N/A</v>
      </c>
      <c r="E66" s="43">
        <v>1317.9596059</v>
      </c>
      <c r="F66" s="11" t="str">
        <f t="shared" si="8"/>
        <v>N/A</v>
      </c>
      <c r="G66" s="43">
        <v>934.54080628999998</v>
      </c>
      <c r="H66" s="11" t="str">
        <f t="shared" si="9"/>
        <v>N/A</v>
      </c>
      <c r="I66" s="12">
        <v>7.3049999999999997</v>
      </c>
      <c r="J66" s="12">
        <v>-29.1</v>
      </c>
      <c r="K66" s="41" t="s">
        <v>739</v>
      </c>
      <c r="L66" s="9" t="str">
        <f t="shared" si="10"/>
        <v>Yes</v>
      </c>
    </row>
    <row r="67" spans="1:12" x14ac:dyDescent="0.25">
      <c r="A67" s="42" t="s">
        <v>1521</v>
      </c>
      <c r="B67" s="33" t="s">
        <v>213</v>
      </c>
      <c r="C67" s="43">
        <v>1411.5139412000001</v>
      </c>
      <c r="D67" s="11" t="str">
        <f t="shared" si="7"/>
        <v>N/A</v>
      </c>
      <c r="E67" s="43">
        <v>1449.0643491000001</v>
      </c>
      <c r="F67" s="11" t="str">
        <f t="shared" si="8"/>
        <v>N/A</v>
      </c>
      <c r="G67" s="43">
        <v>1607.373384</v>
      </c>
      <c r="H67" s="11" t="str">
        <f t="shared" si="9"/>
        <v>N/A</v>
      </c>
      <c r="I67" s="12">
        <v>2.66</v>
      </c>
      <c r="J67" s="12">
        <v>10.92</v>
      </c>
      <c r="K67" s="41" t="s">
        <v>739</v>
      </c>
      <c r="L67" s="9" t="str">
        <f t="shared" si="10"/>
        <v>Yes</v>
      </c>
    </row>
    <row r="68" spans="1:12" x14ac:dyDescent="0.25">
      <c r="A68" s="42" t="s">
        <v>1522</v>
      </c>
      <c r="B68" s="33" t="s">
        <v>213</v>
      </c>
      <c r="C68" s="43">
        <v>2452.9285786999999</v>
      </c>
      <c r="D68" s="11" t="str">
        <f t="shared" si="7"/>
        <v>N/A</v>
      </c>
      <c r="E68" s="43">
        <v>2376.3188632000001</v>
      </c>
      <c r="F68" s="11" t="str">
        <f t="shared" si="8"/>
        <v>N/A</v>
      </c>
      <c r="G68" s="43">
        <v>2528.0040816000001</v>
      </c>
      <c r="H68" s="11" t="str">
        <f t="shared" si="9"/>
        <v>N/A</v>
      </c>
      <c r="I68" s="12">
        <v>-3.12</v>
      </c>
      <c r="J68" s="12">
        <v>6.383</v>
      </c>
      <c r="K68" s="41" t="s">
        <v>739</v>
      </c>
      <c r="L68" s="9" t="str">
        <f t="shared" si="10"/>
        <v>Yes</v>
      </c>
    </row>
    <row r="69" spans="1:12" x14ac:dyDescent="0.25">
      <c r="A69" s="42" t="s">
        <v>1523</v>
      </c>
      <c r="B69" s="33" t="s">
        <v>213</v>
      </c>
      <c r="C69" s="43">
        <v>2257.1220767999998</v>
      </c>
      <c r="D69" s="11" t="str">
        <f t="shared" si="7"/>
        <v>N/A</v>
      </c>
      <c r="E69" s="43">
        <v>2185.0757236999998</v>
      </c>
      <c r="F69" s="11" t="str">
        <f t="shared" si="8"/>
        <v>N/A</v>
      </c>
      <c r="G69" s="43">
        <v>2372.7515537999998</v>
      </c>
      <c r="H69" s="11" t="str">
        <f t="shared" si="9"/>
        <v>N/A</v>
      </c>
      <c r="I69" s="12">
        <v>-3.19</v>
      </c>
      <c r="J69" s="12">
        <v>8.5890000000000004</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t="s">
        <v>1746</v>
      </c>
      <c r="D71" s="11" t="str">
        <f t="shared" si="7"/>
        <v>N/A</v>
      </c>
      <c r="E71" s="43" t="s">
        <v>1746</v>
      </c>
      <c r="F71" s="11" t="str">
        <f t="shared" si="8"/>
        <v>N/A</v>
      </c>
      <c r="G71" s="43" t="s">
        <v>1746</v>
      </c>
      <c r="H71" s="11" t="str">
        <f t="shared" si="9"/>
        <v>N/A</v>
      </c>
      <c r="I71" s="12" t="s">
        <v>1746</v>
      </c>
      <c r="J71" s="12" t="s">
        <v>1746</v>
      </c>
      <c r="K71" s="41" t="s">
        <v>739</v>
      </c>
      <c r="L71" s="9" t="str">
        <f t="shared" si="10"/>
        <v>N/A</v>
      </c>
    </row>
    <row r="72" spans="1:12" x14ac:dyDescent="0.25">
      <c r="A72" s="42" t="s">
        <v>1526</v>
      </c>
      <c r="B72" s="33" t="s">
        <v>213</v>
      </c>
      <c r="C72" s="43">
        <v>2297.3220019</v>
      </c>
      <c r="D72" s="11" t="str">
        <f t="shared" si="7"/>
        <v>N/A</v>
      </c>
      <c r="E72" s="43">
        <v>2872.4803275999998</v>
      </c>
      <c r="F72" s="11" t="str">
        <f t="shared" si="8"/>
        <v>N/A</v>
      </c>
      <c r="G72" s="43">
        <v>2984.1803802999998</v>
      </c>
      <c r="H72" s="11" t="str">
        <f t="shared" si="9"/>
        <v>N/A</v>
      </c>
      <c r="I72" s="12">
        <v>25.04</v>
      </c>
      <c r="J72" s="12">
        <v>3.8889999999999998</v>
      </c>
      <c r="K72" s="41" t="s">
        <v>739</v>
      </c>
      <c r="L72" s="9" t="str">
        <f t="shared" si="10"/>
        <v>Yes</v>
      </c>
    </row>
    <row r="73" spans="1:12" x14ac:dyDescent="0.25">
      <c r="A73" s="42" t="s">
        <v>1527</v>
      </c>
      <c r="B73" s="33" t="s">
        <v>213</v>
      </c>
      <c r="C73" s="43">
        <v>2114.2402533999998</v>
      </c>
      <c r="D73" s="11" t="str">
        <f t="shared" si="7"/>
        <v>N/A</v>
      </c>
      <c r="E73" s="43">
        <v>2214.0828526</v>
      </c>
      <c r="F73" s="11" t="str">
        <f t="shared" si="8"/>
        <v>N/A</v>
      </c>
      <c r="G73" s="43">
        <v>2200.9729846</v>
      </c>
      <c r="H73" s="11" t="str">
        <f t="shared" si="9"/>
        <v>N/A</v>
      </c>
      <c r="I73" s="12">
        <v>4.7220000000000004</v>
      </c>
      <c r="J73" s="12">
        <v>-0.59199999999999997</v>
      </c>
      <c r="K73" s="41" t="s">
        <v>739</v>
      </c>
      <c r="L73" s="9" t="str">
        <f t="shared" si="10"/>
        <v>Yes</v>
      </c>
    </row>
    <row r="74" spans="1:12" x14ac:dyDescent="0.25">
      <c r="A74" s="42" t="s">
        <v>1528</v>
      </c>
      <c r="B74" s="33" t="s">
        <v>213</v>
      </c>
      <c r="C74" s="43">
        <v>3825.6510171999998</v>
      </c>
      <c r="D74" s="11" t="str">
        <f t="shared" si="7"/>
        <v>N/A</v>
      </c>
      <c r="E74" s="43" t="s">
        <v>1746</v>
      </c>
      <c r="F74" s="11" t="str">
        <f t="shared" si="8"/>
        <v>N/A</v>
      </c>
      <c r="G74" s="43" t="s">
        <v>1746</v>
      </c>
      <c r="H74" s="11" t="str">
        <f t="shared" si="9"/>
        <v>N/A</v>
      </c>
      <c r="I74" s="12" t="s">
        <v>1746</v>
      </c>
      <c r="J74" s="12" t="s">
        <v>1746</v>
      </c>
      <c r="K74" s="41" t="s">
        <v>739</v>
      </c>
      <c r="L74" s="9" t="str">
        <f t="shared" si="10"/>
        <v>N/A</v>
      </c>
    </row>
    <row r="75" spans="1:12" x14ac:dyDescent="0.25">
      <c r="A75" s="42" t="s">
        <v>1610</v>
      </c>
      <c r="B75" s="33" t="s">
        <v>213</v>
      </c>
      <c r="C75" s="43">
        <v>66286250</v>
      </c>
      <c r="D75" s="11" t="str">
        <f t="shared" ref="D75:D144" si="11">IF($B75="N/A","N/A",IF(C75&gt;10,"No",IF(C75&lt;-10,"No","Yes")))</f>
        <v>N/A</v>
      </c>
      <c r="E75" s="43">
        <v>61123012</v>
      </c>
      <c r="F75" s="11" t="str">
        <f t="shared" ref="F75:F144" si="12">IF($B75="N/A","N/A",IF(E75&gt;10,"No",IF(E75&lt;-10,"No","Yes")))</f>
        <v>N/A</v>
      </c>
      <c r="G75" s="43">
        <v>63644593</v>
      </c>
      <c r="H75" s="11" t="str">
        <f t="shared" ref="H75:H144" si="13">IF($B75="N/A","N/A",IF(G75&gt;10,"No",IF(G75&lt;-10,"No","Yes")))</f>
        <v>N/A</v>
      </c>
      <c r="I75" s="12">
        <v>-7.79</v>
      </c>
      <c r="J75" s="12">
        <v>4.125</v>
      </c>
      <c r="K75" s="41" t="s">
        <v>739</v>
      </c>
      <c r="L75" s="9" t="str">
        <f t="shared" ref="L75:L135" si="14">IF(J75="Div by 0", "N/A", IF(K75="N/A","N/A", IF(J75&gt;VALUE(MID(K75,1,2)), "No", IF(J75&lt;-1*VALUE(MID(K75,1,2)), "No", "Yes"))))</f>
        <v>Yes</v>
      </c>
    </row>
    <row r="76" spans="1:12" x14ac:dyDescent="0.25">
      <c r="A76" s="42" t="s">
        <v>598</v>
      </c>
      <c r="B76" s="33" t="s">
        <v>213</v>
      </c>
      <c r="C76" s="34">
        <v>9024</v>
      </c>
      <c r="D76" s="11" t="str">
        <f t="shared" si="11"/>
        <v>N/A</v>
      </c>
      <c r="E76" s="34">
        <v>8962</v>
      </c>
      <c r="F76" s="11" t="str">
        <f t="shared" si="12"/>
        <v>N/A</v>
      </c>
      <c r="G76" s="34">
        <v>8578</v>
      </c>
      <c r="H76" s="11" t="str">
        <f t="shared" si="13"/>
        <v>N/A</v>
      </c>
      <c r="I76" s="12">
        <v>-0.68700000000000006</v>
      </c>
      <c r="J76" s="12">
        <v>-4.28</v>
      </c>
      <c r="K76" s="41" t="s">
        <v>739</v>
      </c>
      <c r="L76" s="9" t="str">
        <f t="shared" si="14"/>
        <v>Yes</v>
      </c>
    </row>
    <row r="77" spans="1:12" x14ac:dyDescent="0.25">
      <c r="A77" s="42" t="s">
        <v>1437</v>
      </c>
      <c r="B77" s="33" t="s">
        <v>213</v>
      </c>
      <c r="C77" s="43">
        <v>7345.5507534999997</v>
      </c>
      <c r="D77" s="11" t="str">
        <f t="shared" si="11"/>
        <v>N/A</v>
      </c>
      <c r="E77" s="43">
        <v>6820.2423565999998</v>
      </c>
      <c r="F77" s="11" t="str">
        <f t="shared" si="12"/>
        <v>N/A</v>
      </c>
      <c r="G77" s="43">
        <v>7419.5142224000001</v>
      </c>
      <c r="H77" s="11" t="str">
        <f t="shared" si="13"/>
        <v>N/A</v>
      </c>
      <c r="I77" s="12">
        <v>-7.15</v>
      </c>
      <c r="J77" s="12">
        <v>8.7870000000000008</v>
      </c>
      <c r="K77" s="41" t="s">
        <v>739</v>
      </c>
      <c r="L77" s="9" t="str">
        <f t="shared" si="14"/>
        <v>Yes</v>
      </c>
    </row>
    <row r="78" spans="1:12" x14ac:dyDescent="0.25">
      <c r="A78" s="42" t="s">
        <v>1438</v>
      </c>
      <c r="B78" s="33" t="s">
        <v>213</v>
      </c>
      <c r="C78" s="34">
        <v>4.9226507092</v>
      </c>
      <c r="D78" s="11" t="str">
        <f t="shared" si="11"/>
        <v>N/A</v>
      </c>
      <c r="E78" s="34">
        <v>4.8855166258000002</v>
      </c>
      <c r="F78" s="11" t="str">
        <f t="shared" si="12"/>
        <v>N/A</v>
      </c>
      <c r="G78" s="34">
        <v>4.9365819538000002</v>
      </c>
      <c r="H78" s="11" t="str">
        <f t="shared" si="13"/>
        <v>N/A</v>
      </c>
      <c r="I78" s="12">
        <v>-0.754</v>
      </c>
      <c r="J78" s="12">
        <v>1.0449999999999999</v>
      </c>
      <c r="K78" s="41" t="s">
        <v>739</v>
      </c>
      <c r="L78" s="9" t="str">
        <f t="shared" si="14"/>
        <v>Yes</v>
      </c>
    </row>
    <row r="79" spans="1:12" x14ac:dyDescent="0.25">
      <c r="A79" s="42" t="s">
        <v>599</v>
      </c>
      <c r="B79" s="33" t="s">
        <v>213</v>
      </c>
      <c r="C79" s="43">
        <v>3300</v>
      </c>
      <c r="D79" s="11" t="str">
        <f t="shared" si="11"/>
        <v>N/A</v>
      </c>
      <c r="E79" s="43">
        <v>3396</v>
      </c>
      <c r="F79" s="11" t="str">
        <f t="shared" si="12"/>
        <v>N/A</v>
      </c>
      <c r="G79" s="43">
        <v>2312</v>
      </c>
      <c r="H79" s="11" t="str">
        <f t="shared" si="13"/>
        <v>N/A</v>
      </c>
      <c r="I79" s="12">
        <v>2.9089999999999998</v>
      </c>
      <c r="J79" s="12">
        <v>-31.9</v>
      </c>
      <c r="K79" s="41" t="s">
        <v>739</v>
      </c>
      <c r="L79" s="9" t="str">
        <f t="shared" si="14"/>
        <v>No</v>
      </c>
    </row>
    <row r="80" spans="1:12" x14ac:dyDescent="0.25">
      <c r="A80" s="42" t="s">
        <v>600</v>
      </c>
      <c r="B80" s="33" t="s">
        <v>213</v>
      </c>
      <c r="C80" s="34">
        <v>11</v>
      </c>
      <c r="D80" s="11" t="str">
        <f t="shared" si="11"/>
        <v>N/A</v>
      </c>
      <c r="E80" s="34">
        <v>11</v>
      </c>
      <c r="F80" s="11" t="str">
        <f t="shared" si="12"/>
        <v>N/A</v>
      </c>
      <c r="G80" s="34">
        <v>11</v>
      </c>
      <c r="H80" s="11" t="str">
        <f t="shared" si="13"/>
        <v>N/A</v>
      </c>
      <c r="I80" s="12">
        <v>0</v>
      </c>
      <c r="J80" s="12">
        <v>-33.299999999999997</v>
      </c>
      <c r="K80" s="41" t="s">
        <v>739</v>
      </c>
      <c r="L80" s="9" t="str">
        <f t="shared" si="14"/>
        <v>No</v>
      </c>
    </row>
    <row r="81" spans="1:12" x14ac:dyDescent="0.25">
      <c r="A81" s="42" t="s">
        <v>1439</v>
      </c>
      <c r="B81" s="33" t="s">
        <v>213</v>
      </c>
      <c r="C81" s="43">
        <v>1100</v>
      </c>
      <c r="D81" s="11" t="str">
        <f t="shared" si="11"/>
        <v>N/A</v>
      </c>
      <c r="E81" s="43">
        <v>1132</v>
      </c>
      <c r="F81" s="11" t="str">
        <f t="shared" si="12"/>
        <v>N/A</v>
      </c>
      <c r="G81" s="43">
        <v>1156</v>
      </c>
      <c r="H81" s="11" t="str">
        <f t="shared" si="13"/>
        <v>N/A</v>
      </c>
      <c r="I81" s="12">
        <v>2.9089999999999998</v>
      </c>
      <c r="J81" s="12">
        <v>2.12</v>
      </c>
      <c r="K81" s="41" t="s">
        <v>739</v>
      </c>
      <c r="L81" s="9" t="str">
        <f t="shared" si="14"/>
        <v>Yes</v>
      </c>
    </row>
    <row r="82" spans="1:12" ht="25" x14ac:dyDescent="0.25">
      <c r="A82" s="42" t="s">
        <v>601</v>
      </c>
      <c r="B82" s="33" t="s">
        <v>213</v>
      </c>
      <c r="C82" s="43">
        <v>1564249</v>
      </c>
      <c r="D82" s="11" t="str">
        <f t="shared" si="11"/>
        <v>N/A</v>
      </c>
      <c r="E82" s="43">
        <v>1936321</v>
      </c>
      <c r="F82" s="11" t="str">
        <f t="shared" si="12"/>
        <v>N/A</v>
      </c>
      <c r="G82" s="43">
        <v>1946391</v>
      </c>
      <c r="H82" s="11" t="str">
        <f t="shared" si="13"/>
        <v>N/A</v>
      </c>
      <c r="I82" s="12">
        <v>23.79</v>
      </c>
      <c r="J82" s="12">
        <v>0.52010000000000001</v>
      </c>
      <c r="K82" s="41" t="s">
        <v>739</v>
      </c>
      <c r="L82" s="9" t="str">
        <f t="shared" si="14"/>
        <v>Yes</v>
      </c>
    </row>
    <row r="83" spans="1:12" x14ac:dyDescent="0.25">
      <c r="A83" s="42" t="s">
        <v>602</v>
      </c>
      <c r="B83" s="33" t="s">
        <v>213</v>
      </c>
      <c r="C83" s="34">
        <v>17</v>
      </c>
      <c r="D83" s="11" t="str">
        <f t="shared" si="11"/>
        <v>N/A</v>
      </c>
      <c r="E83" s="34">
        <v>22</v>
      </c>
      <c r="F83" s="11" t="str">
        <f t="shared" si="12"/>
        <v>N/A</v>
      </c>
      <c r="G83" s="34">
        <v>26</v>
      </c>
      <c r="H83" s="11" t="str">
        <f t="shared" si="13"/>
        <v>N/A</v>
      </c>
      <c r="I83" s="12">
        <v>29.41</v>
      </c>
      <c r="J83" s="12">
        <v>18.18</v>
      </c>
      <c r="K83" s="41" t="s">
        <v>739</v>
      </c>
      <c r="L83" s="9" t="str">
        <f t="shared" si="14"/>
        <v>Yes</v>
      </c>
    </row>
    <row r="84" spans="1:12" ht="25" x14ac:dyDescent="0.25">
      <c r="A84" s="4" t="s">
        <v>1440</v>
      </c>
      <c r="B84" s="33" t="s">
        <v>213</v>
      </c>
      <c r="C84" s="43">
        <v>92014.647058999995</v>
      </c>
      <c r="D84" s="11" t="str">
        <f t="shared" si="11"/>
        <v>N/A</v>
      </c>
      <c r="E84" s="43">
        <v>88014.590909000006</v>
      </c>
      <c r="F84" s="11" t="str">
        <f t="shared" si="12"/>
        <v>N/A</v>
      </c>
      <c r="G84" s="43">
        <v>74861.192307999998</v>
      </c>
      <c r="H84" s="11" t="str">
        <f t="shared" si="13"/>
        <v>N/A</v>
      </c>
      <c r="I84" s="12">
        <v>-4.3499999999999996</v>
      </c>
      <c r="J84" s="12">
        <v>-14.9</v>
      </c>
      <c r="K84" s="41" t="s">
        <v>739</v>
      </c>
      <c r="L84" s="9" t="str">
        <f t="shared" si="14"/>
        <v>Yes</v>
      </c>
    </row>
    <row r="85" spans="1:12" x14ac:dyDescent="0.25">
      <c r="A85" s="4" t="s">
        <v>603</v>
      </c>
      <c r="B85" s="33" t="s">
        <v>213</v>
      </c>
      <c r="C85" s="43">
        <v>22617968</v>
      </c>
      <c r="D85" s="11" t="str">
        <f t="shared" si="11"/>
        <v>N/A</v>
      </c>
      <c r="E85" s="43">
        <v>22477706</v>
      </c>
      <c r="F85" s="11" t="str">
        <f t="shared" si="12"/>
        <v>N/A</v>
      </c>
      <c r="G85" s="43">
        <v>22347891</v>
      </c>
      <c r="H85" s="11" t="str">
        <f t="shared" si="13"/>
        <v>N/A</v>
      </c>
      <c r="I85" s="12">
        <v>-0.62</v>
      </c>
      <c r="J85" s="12">
        <v>-0.57799999999999996</v>
      </c>
      <c r="K85" s="41" t="s">
        <v>739</v>
      </c>
      <c r="L85" s="9" t="str">
        <f t="shared" si="14"/>
        <v>Yes</v>
      </c>
    </row>
    <row r="86" spans="1:12" x14ac:dyDescent="0.25">
      <c r="A86" s="4" t="s">
        <v>604</v>
      </c>
      <c r="B86" s="33" t="s">
        <v>213</v>
      </c>
      <c r="C86" s="34">
        <v>265</v>
      </c>
      <c r="D86" s="11" t="str">
        <f t="shared" si="11"/>
        <v>N/A</v>
      </c>
      <c r="E86" s="34">
        <v>269</v>
      </c>
      <c r="F86" s="11" t="str">
        <f t="shared" si="12"/>
        <v>N/A</v>
      </c>
      <c r="G86" s="34">
        <v>261</v>
      </c>
      <c r="H86" s="11" t="str">
        <f t="shared" si="13"/>
        <v>N/A</v>
      </c>
      <c r="I86" s="12">
        <v>1.5089999999999999</v>
      </c>
      <c r="J86" s="12">
        <v>-2.97</v>
      </c>
      <c r="K86" s="41" t="s">
        <v>739</v>
      </c>
      <c r="L86" s="9" t="str">
        <f t="shared" si="14"/>
        <v>Yes</v>
      </c>
    </row>
    <row r="87" spans="1:12" x14ac:dyDescent="0.25">
      <c r="A87" s="4" t="s">
        <v>1441</v>
      </c>
      <c r="B87" s="33" t="s">
        <v>213</v>
      </c>
      <c r="C87" s="43">
        <v>85350.822641999999</v>
      </c>
      <c r="D87" s="11" t="str">
        <f t="shared" si="11"/>
        <v>N/A</v>
      </c>
      <c r="E87" s="43">
        <v>83560.245353000006</v>
      </c>
      <c r="F87" s="11" t="str">
        <f t="shared" si="12"/>
        <v>N/A</v>
      </c>
      <c r="G87" s="43">
        <v>85624.103447999994</v>
      </c>
      <c r="H87" s="11" t="str">
        <f t="shared" si="13"/>
        <v>N/A</v>
      </c>
      <c r="I87" s="12">
        <v>-2.1</v>
      </c>
      <c r="J87" s="12">
        <v>2.4700000000000002</v>
      </c>
      <c r="K87" s="41" t="s">
        <v>739</v>
      </c>
      <c r="L87" s="9" t="str">
        <f t="shared" si="14"/>
        <v>Yes</v>
      </c>
    </row>
    <row r="88" spans="1:12" x14ac:dyDescent="0.25">
      <c r="A88" s="42" t="s">
        <v>605</v>
      </c>
      <c r="B88" s="33" t="s">
        <v>213</v>
      </c>
      <c r="C88" s="43">
        <v>2408990</v>
      </c>
      <c r="D88" s="11" t="str">
        <f t="shared" si="11"/>
        <v>N/A</v>
      </c>
      <c r="E88" s="43">
        <v>2043371</v>
      </c>
      <c r="F88" s="11" t="str">
        <f t="shared" si="12"/>
        <v>N/A</v>
      </c>
      <c r="G88" s="43">
        <v>2184206</v>
      </c>
      <c r="H88" s="11" t="str">
        <f t="shared" si="13"/>
        <v>N/A</v>
      </c>
      <c r="I88" s="12">
        <v>-15.2</v>
      </c>
      <c r="J88" s="12">
        <v>6.8920000000000003</v>
      </c>
      <c r="K88" s="41" t="s">
        <v>739</v>
      </c>
      <c r="L88" s="9" t="str">
        <f t="shared" si="14"/>
        <v>Yes</v>
      </c>
    </row>
    <row r="89" spans="1:12" x14ac:dyDescent="0.25">
      <c r="A89" s="44" t="s">
        <v>606</v>
      </c>
      <c r="B89" s="34" t="s">
        <v>213</v>
      </c>
      <c r="C89" s="34">
        <v>425</v>
      </c>
      <c r="D89" s="11" t="str">
        <f t="shared" si="11"/>
        <v>N/A</v>
      </c>
      <c r="E89" s="34">
        <v>391</v>
      </c>
      <c r="F89" s="11" t="str">
        <f t="shared" si="12"/>
        <v>N/A</v>
      </c>
      <c r="G89" s="34">
        <v>426</v>
      </c>
      <c r="H89" s="11" t="str">
        <f t="shared" si="13"/>
        <v>N/A</v>
      </c>
      <c r="I89" s="12">
        <v>-8</v>
      </c>
      <c r="J89" s="12">
        <v>8.9510000000000005</v>
      </c>
      <c r="K89" s="1" t="s">
        <v>739</v>
      </c>
      <c r="L89" s="9" t="str">
        <f t="shared" si="14"/>
        <v>Yes</v>
      </c>
    </row>
    <row r="90" spans="1:12" x14ac:dyDescent="0.25">
      <c r="A90" s="42" t="s">
        <v>1442</v>
      </c>
      <c r="B90" s="33" t="s">
        <v>213</v>
      </c>
      <c r="C90" s="43">
        <v>5668.2117646999995</v>
      </c>
      <c r="D90" s="11" t="str">
        <f t="shared" si="11"/>
        <v>N/A</v>
      </c>
      <c r="E90" s="43">
        <v>5226.0127877000004</v>
      </c>
      <c r="F90" s="11" t="str">
        <f t="shared" si="12"/>
        <v>N/A</v>
      </c>
      <c r="G90" s="43">
        <v>5127.2441314999996</v>
      </c>
      <c r="H90" s="11" t="str">
        <f t="shared" si="13"/>
        <v>N/A</v>
      </c>
      <c r="I90" s="12">
        <v>-7.8</v>
      </c>
      <c r="J90" s="12">
        <v>-1.89</v>
      </c>
      <c r="K90" s="41" t="s">
        <v>739</v>
      </c>
      <c r="L90" s="9" t="str">
        <f t="shared" si="14"/>
        <v>Yes</v>
      </c>
    </row>
    <row r="91" spans="1:12" x14ac:dyDescent="0.25">
      <c r="A91" s="42" t="s">
        <v>607</v>
      </c>
      <c r="B91" s="33" t="s">
        <v>213</v>
      </c>
      <c r="C91" s="43">
        <v>20102749</v>
      </c>
      <c r="D91" s="11" t="str">
        <f t="shared" si="11"/>
        <v>N/A</v>
      </c>
      <c r="E91" s="43">
        <v>19826280</v>
      </c>
      <c r="F91" s="11" t="str">
        <f t="shared" si="12"/>
        <v>N/A</v>
      </c>
      <c r="G91" s="43">
        <v>19626800</v>
      </c>
      <c r="H91" s="11" t="str">
        <f t="shared" si="13"/>
        <v>N/A</v>
      </c>
      <c r="I91" s="12">
        <v>-1.38</v>
      </c>
      <c r="J91" s="12">
        <v>-1.01</v>
      </c>
      <c r="K91" s="41" t="s">
        <v>739</v>
      </c>
      <c r="L91" s="9" t="str">
        <f t="shared" si="14"/>
        <v>Yes</v>
      </c>
    </row>
    <row r="92" spans="1:12" x14ac:dyDescent="0.25">
      <c r="A92" s="42" t="s">
        <v>608</v>
      </c>
      <c r="B92" s="33" t="s">
        <v>213</v>
      </c>
      <c r="C92" s="34">
        <v>35506</v>
      </c>
      <c r="D92" s="11" t="str">
        <f t="shared" si="11"/>
        <v>N/A</v>
      </c>
      <c r="E92" s="34">
        <v>36033</v>
      </c>
      <c r="F92" s="11" t="str">
        <f t="shared" si="12"/>
        <v>N/A</v>
      </c>
      <c r="G92" s="34">
        <v>35851</v>
      </c>
      <c r="H92" s="11" t="str">
        <f t="shared" si="13"/>
        <v>N/A</v>
      </c>
      <c r="I92" s="12">
        <v>1.484</v>
      </c>
      <c r="J92" s="12">
        <v>-0.505</v>
      </c>
      <c r="K92" s="41" t="s">
        <v>739</v>
      </c>
      <c r="L92" s="9" t="str">
        <f t="shared" si="14"/>
        <v>Yes</v>
      </c>
    </row>
    <row r="93" spans="1:12" x14ac:dyDescent="0.25">
      <c r="A93" s="42" t="s">
        <v>1443</v>
      </c>
      <c r="B93" s="33" t="s">
        <v>213</v>
      </c>
      <c r="C93" s="43">
        <v>566.17892750999999</v>
      </c>
      <c r="D93" s="11" t="str">
        <f t="shared" si="11"/>
        <v>N/A</v>
      </c>
      <c r="E93" s="43">
        <v>550.22562650999998</v>
      </c>
      <c r="F93" s="11" t="str">
        <f t="shared" si="12"/>
        <v>N/A</v>
      </c>
      <c r="G93" s="43">
        <v>547.45474323999997</v>
      </c>
      <c r="H93" s="11" t="str">
        <f t="shared" si="13"/>
        <v>N/A</v>
      </c>
      <c r="I93" s="12">
        <v>-2.82</v>
      </c>
      <c r="J93" s="12">
        <v>-0.504</v>
      </c>
      <c r="K93" s="41" t="s">
        <v>739</v>
      </c>
      <c r="L93" s="9" t="str">
        <f t="shared" si="14"/>
        <v>Yes</v>
      </c>
    </row>
    <row r="94" spans="1:12" x14ac:dyDescent="0.25">
      <c r="A94" s="42" t="s">
        <v>609</v>
      </c>
      <c r="B94" s="33" t="s">
        <v>213</v>
      </c>
      <c r="C94" s="43">
        <v>10697898</v>
      </c>
      <c r="D94" s="11" t="str">
        <f t="shared" si="11"/>
        <v>N/A</v>
      </c>
      <c r="E94" s="43">
        <v>12499533</v>
      </c>
      <c r="F94" s="11" t="str">
        <f t="shared" si="12"/>
        <v>N/A</v>
      </c>
      <c r="G94" s="43">
        <v>13011666</v>
      </c>
      <c r="H94" s="11" t="str">
        <f t="shared" si="13"/>
        <v>N/A</v>
      </c>
      <c r="I94" s="12">
        <v>16.84</v>
      </c>
      <c r="J94" s="12">
        <v>4.0970000000000004</v>
      </c>
      <c r="K94" s="41" t="s">
        <v>739</v>
      </c>
      <c r="L94" s="9" t="str">
        <f t="shared" si="14"/>
        <v>Yes</v>
      </c>
    </row>
    <row r="95" spans="1:12" x14ac:dyDescent="0.25">
      <c r="A95" s="42" t="s">
        <v>610</v>
      </c>
      <c r="B95" s="33" t="s">
        <v>213</v>
      </c>
      <c r="C95" s="34">
        <v>22070</v>
      </c>
      <c r="D95" s="11" t="str">
        <f t="shared" si="11"/>
        <v>N/A</v>
      </c>
      <c r="E95" s="34">
        <v>24143</v>
      </c>
      <c r="F95" s="11" t="str">
        <f t="shared" si="12"/>
        <v>N/A</v>
      </c>
      <c r="G95" s="34">
        <v>25789</v>
      </c>
      <c r="H95" s="11" t="str">
        <f t="shared" si="13"/>
        <v>N/A</v>
      </c>
      <c r="I95" s="12">
        <v>9.3930000000000007</v>
      </c>
      <c r="J95" s="12">
        <v>6.8179999999999996</v>
      </c>
      <c r="K95" s="41" t="s">
        <v>739</v>
      </c>
      <c r="L95" s="9" t="str">
        <f t="shared" si="14"/>
        <v>Yes</v>
      </c>
    </row>
    <row r="96" spans="1:12" x14ac:dyDescent="0.25">
      <c r="A96" s="42" t="s">
        <v>1444</v>
      </c>
      <c r="B96" s="33" t="s">
        <v>213</v>
      </c>
      <c r="C96" s="43">
        <v>484.7257816</v>
      </c>
      <c r="D96" s="11" t="str">
        <f t="shared" si="11"/>
        <v>N/A</v>
      </c>
      <c r="E96" s="43">
        <v>517.72907261</v>
      </c>
      <c r="F96" s="11" t="str">
        <f t="shared" si="12"/>
        <v>N/A</v>
      </c>
      <c r="G96" s="43">
        <v>504.54325488000001</v>
      </c>
      <c r="H96" s="11" t="str">
        <f t="shared" si="13"/>
        <v>N/A</v>
      </c>
      <c r="I96" s="12">
        <v>6.8090000000000002</v>
      </c>
      <c r="J96" s="12">
        <v>-2.5499999999999998</v>
      </c>
      <c r="K96" s="41" t="s">
        <v>739</v>
      </c>
      <c r="L96" s="9" t="str">
        <f t="shared" si="14"/>
        <v>Yes</v>
      </c>
    </row>
    <row r="97" spans="1:12" ht="25" x14ac:dyDescent="0.25">
      <c r="A97" s="42" t="s">
        <v>611</v>
      </c>
      <c r="B97" s="33" t="s">
        <v>213</v>
      </c>
      <c r="C97" s="43">
        <v>1428470</v>
      </c>
      <c r="D97" s="11" t="str">
        <f t="shared" si="11"/>
        <v>N/A</v>
      </c>
      <c r="E97" s="43">
        <v>1471911</v>
      </c>
      <c r="F97" s="11" t="str">
        <f t="shared" si="12"/>
        <v>N/A</v>
      </c>
      <c r="G97" s="43">
        <v>1509040</v>
      </c>
      <c r="H97" s="11" t="str">
        <f t="shared" si="13"/>
        <v>N/A</v>
      </c>
      <c r="I97" s="12">
        <v>3.0409999999999999</v>
      </c>
      <c r="J97" s="12">
        <v>2.5230000000000001</v>
      </c>
      <c r="K97" s="41" t="s">
        <v>739</v>
      </c>
      <c r="L97" s="9" t="str">
        <f t="shared" si="14"/>
        <v>Yes</v>
      </c>
    </row>
    <row r="98" spans="1:12" x14ac:dyDescent="0.25">
      <c r="A98" s="42" t="s">
        <v>612</v>
      </c>
      <c r="B98" s="33" t="s">
        <v>213</v>
      </c>
      <c r="C98" s="34">
        <v>10811</v>
      </c>
      <c r="D98" s="11" t="str">
        <f t="shared" si="11"/>
        <v>N/A</v>
      </c>
      <c r="E98" s="34">
        <v>11451</v>
      </c>
      <c r="F98" s="11" t="str">
        <f t="shared" si="12"/>
        <v>N/A</v>
      </c>
      <c r="G98" s="34">
        <v>11660</v>
      </c>
      <c r="H98" s="11" t="str">
        <f t="shared" si="13"/>
        <v>N/A</v>
      </c>
      <c r="I98" s="12">
        <v>5.92</v>
      </c>
      <c r="J98" s="12">
        <v>1.825</v>
      </c>
      <c r="K98" s="41" t="s">
        <v>739</v>
      </c>
      <c r="L98" s="9" t="str">
        <f t="shared" si="14"/>
        <v>Yes</v>
      </c>
    </row>
    <row r="99" spans="1:12" ht="25" x14ac:dyDescent="0.25">
      <c r="A99" s="42" t="s">
        <v>1445</v>
      </c>
      <c r="B99" s="33" t="s">
        <v>213</v>
      </c>
      <c r="C99" s="43">
        <v>132.1311627</v>
      </c>
      <c r="D99" s="11" t="str">
        <f t="shared" si="11"/>
        <v>N/A</v>
      </c>
      <c r="E99" s="43">
        <v>128.53995284000001</v>
      </c>
      <c r="F99" s="11" t="str">
        <f t="shared" si="12"/>
        <v>N/A</v>
      </c>
      <c r="G99" s="43">
        <v>129.42024014</v>
      </c>
      <c r="H99" s="11" t="str">
        <f t="shared" si="13"/>
        <v>N/A</v>
      </c>
      <c r="I99" s="12">
        <v>-2.72</v>
      </c>
      <c r="J99" s="12">
        <v>0.68479999999999996</v>
      </c>
      <c r="K99" s="41" t="s">
        <v>739</v>
      </c>
      <c r="L99" s="9" t="str">
        <f t="shared" si="14"/>
        <v>Yes</v>
      </c>
    </row>
    <row r="100" spans="1:12" ht="25" x14ac:dyDescent="0.25">
      <c r="A100" s="42" t="s">
        <v>613</v>
      </c>
      <c r="B100" s="33" t="s">
        <v>213</v>
      </c>
      <c r="C100" s="43">
        <v>67965755</v>
      </c>
      <c r="D100" s="11" t="str">
        <f t="shared" si="11"/>
        <v>N/A</v>
      </c>
      <c r="E100" s="43">
        <v>65523809</v>
      </c>
      <c r="F100" s="11" t="str">
        <f t="shared" si="12"/>
        <v>N/A</v>
      </c>
      <c r="G100" s="43">
        <v>70859339</v>
      </c>
      <c r="H100" s="11" t="str">
        <f t="shared" si="13"/>
        <v>N/A</v>
      </c>
      <c r="I100" s="12">
        <v>-3.59</v>
      </c>
      <c r="J100" s="12">
        <v>8.1430000000000007</v>
      </c>
      <c r="K100" s="41" t="s">
        <v>739</v>
      </c>
      <c r="L100" s="9" t="str">
        <f t="shared" si="14"/>
        <v>Yes</v>
      </c>
    </row>
    <row r="101" spans="1:12" x14ac:dyDescent="0.25">
      <c r="A101" s="42" t="s">
        <v>614</v>
      </c>
      <c r="B101" s="33" t="s">
        <v>213</v>
      </c>
      <c r="C101" s="34">
        <v>52721</v>
      </c>
      <c r="D101" s="11" t="str">
        <f t="shared" si="11"/>
        <v>N/A</v>
      </c>
      <c r="E101" s="34">
        <v>53469</v>
      </c>
      <c r="F101" s="11" t="str">
        <f t="shared" si="12"/>
        <v>N/A</v>
      </c>
      <c r="G101" s="34">
        <v>53701</v>
      </c>
      <c r="H101" s="11" t="str">
        <f t="shared" si="13"/>
        <v>N/A</v>
      </c>
      <c r="I101" s="12">
        <v>1.419</v>
      </c>
      <c r="J101" s="12">
        <v>0.43390000000000001</v>
      </c>
      <c r="K101" s="41" t="s">
        <v>739</v>
      </c>
      <c r="L101" s="9" t="str">
        <f t="shared" si="14"/>
        <v>Yes</v>
      </c>
    </row>
    <row r="102" spans="1:12" x14ac:dyDescent="0.25">
      <c r="A102" s="42" t="s">
        <v>1446</v>
      </c>
      <c r="B102" s="33" t="s">
        <v>213</v>
      </c>
      <c r="C102" s="43">
        <v>1289.1590638</v>
      </c>
      <c r="D102" s="11" t="str">
        <f t="shared" si="11"/>
        <v>N/A</v>
      </c>
      <c r="E102" s="43">
        <v>1225.4541697</v>
      </c>
      <c r="F102" s="11" t="str">
        <f t="shared" si="12"/>
        <v>N/A</v>
      </c>
      <c r="G102" s="43">
        <v>1319.5161915000001</v>
      </c>
      <c r="H102" s="11" t="str">
        <f t="shared" si="13"/>
        <v>N/A</v>
      </c>
      <c r="I102" s="12">
        <v>-4.9400000000000004</v>
      </c>
      <c r="J102" s="12">
        <v>7.6760000000000002</v>
      </c>
      <c r="K102" s="41" t="s">
        <v>739</v>
      </c>
      <c r="L102" s="9" t="str">
        <f t="shared" si="14"/>
        <v>Yes</v>
      </c>
    </row>
    <row r="103" spans="1:12" x14ac:dyDescent="0.25">
      <c r="A103" s="42" t="s">
        <v>615</v>
      </c>
      <c r="B103" s="33" t="s">
        <v>213</v>
      </c>
      <c r="C103" s="43">
        <v>3735839</v>
      </c>
      <c r="D103" s="11" t="str">
        <f t="shared" si="11"/>
        <v>N/A</v>
      </c>
      <c r="E103" s="43">
        <v>3818663</v>
      </c>
      <c r="F103" s="11" t="str">
        <f t="shared" si="12"/>
        <v>N/A</v>
      </c>
      <c r="G103" s="43">
        <v>3885025</v>
      </c>
      <c r="H103" s="11" t="str">
        <f t="shared" si="13"/>
        <v>N/A</v>
      </c>
      <c r="I103" s="12">
        <v>2.2170000000000001</v>
      </c>
      <c r="J103" s="12">
        <v>1.738</v>
      </c>
      <c r="K103" s="41" t="s">
        <v>739</v>
      </c>
      <c r="L103" s="9" t="str">
        <f t="shared" si="14"/>
        <v>Yes</v>
      </c>
    </row>
    <row r="104" spans="1:12" x14ac:dyDescent="0.25">
      <c r="A104" s="42" t="s">
        <v>616</v>
      </c>
      <c r="B104" s="33" t="s">
        <v>213</v>
      </c>
      <c r="C104" s="34">
        <v>6693</v>
      </c>
      <c r="D104" s="11" t="str">
        <f t="shared" si="11"/>
        <v>N/A</v>
      </c>
      <c r="E104" s="34">
        <v>6506</v>
      </c>
      <c r="F104" s="11" t="str">
        <f t="shared" si="12"/>
        <v>N/A</v>
      </c>
      <c r="G104" s="34">
        <v>6924</v>
      </c>
      <c r="H104" s="11" t="str">
        <f t="shared" si="13"/>
        <v>N/A</v>
      </c>
      <c r="I104" s="12">
        <v>-2.79</v>
      </c>
      <c r="J104" s="12">
        <v>6.4249999999999998</v>
      </c>
      <c r="K104" s="41" t="s">
        <v>739</v>
      </c>
      <c r="L104" s="9" t="str">
        <f t="shared" si="14"/>
        <v>Yes</v>
      </c>
    </row>
    <row r="105" spans="1:12" x14ac:dyDescent="0.25">
      <c r="A105" s="42" t="s">
        <v>1447</v>
      </c>
      <c r="B105" s="33" t="s">
        <v>213</v>
      </c>
      <c r="C105" s="43">
        <v>558.17107425999995</v>
      </c>
      <c r="D105" s="11" t="str">
        <f t="shared" si="11"/>
        <v>N/A</v>
      </c>
      <c r="E105" s="43">
        <v>586.94482016999996</v>
      </c>
      <c r="F105" s="11" t="str">
        <f t="shared" si="12"/>
        <v>N/A</v>
      </c>
      <c r="G105" s="43">
        <v>561.09546505000003</v>
      </c>
      <c r="H105" s="11" t="str">
        <f t="shared" si="13"/>
        <v>N/A</v>
      </c>
      <c r="I105" s="12">
        <v>5.1550000000000002</v>
      </c>
      <c r="J105" s="12">
        <v>-4.4000000000000004</v>
      </c>
      <c r="K105" s="41" t="s">
        <v>739</v>
      </c>
      <c r="L105" s="9" t="str">
        <f t="shared" si="14"/>
        <v>Yes</v>
      </c>
    </row>
    <row r="106" spans="1:12" ht="25" x14ac:dyDescent="0.25">
      <c r="A106" s="42" t="s">
        <v>617</v>
      </c>
      <c r="B106" s="33" t="s">
        <v>213</v>
      </c>
      <c r="C106" s="43">
        <v>198866</v>
      </c>
      <c r="D106" s="11" t="str">
        <f t="shared" si="11"/>
        <v>N/A</v>
      </c>
      <c r="E106" s="43">
        <v>171440</v>
      </c>
      <c r="F106" s="11" t="str">
        <f t="shared" si="12"/>
        <v>N/A</v>
      </c>
      <c r="G106" s="43">
        <v>172772</v>
      </c>
      <c r="H106" s="11" t="str">
        <f t="shared" si="13"/>
        <v>N/A</v>
      </c>
      <c r="I106" s="12">
        <v>-13.8</v>
      </c>
      <c r="J106" s="12">
        <v>0.77690000000000003</v>
      </c>
      <c r="K106" s="41" t="s">
        <v>739</v>
      </c>
      <c r="L106" s="9" t="str">
        <f t="shared" si="14"/>
        <v>Yes</v>
      </c>
    </row>
    <row r="107" spans="1:12" x14ac:dyDescent="0.25">
      <c r="A107" s="42" t="s">
        <v>618</v>
      </c>
      <c r="B107" s="33" t="s">
        <v>213</v>
      </c>
      <c r="C107" s="34">
        <v>151</v>
      </c>
      <c r="D107" s="11" t="str">
        <f t="shared" si="11"/>
        <v>N/A</v>
      </c>
      <c r="E107" s="34">
        <v>169</v>
      </c>
      <c r="F107" s="11" t="str">
        <f t="shared" si="12"/>
        <v>N/A</v>
      </c>
      <c r="G107" s="34">
        <v>154</v>
      </c>
      <c r="H107" s="11" t="str">
        <f t="shared" si="13"/>
        <v>N/A</v>
      </c>
      <c r="I107" s="12">
        <v>11.92</v>
      </c>
      <c r="J107" s="12">
        <v>-8.8800000000000008</v>
      </c>
      <c r="K107" s="41" t="s">
        <v>739</v>
      </c>
      <c r="L107" s="9" t="str">
        <f t="shared" si="14"/>
        <v>Yes</v>
      </c>
    </row>
    <row r="108" spans="1:12" x14ac:dyDescent="0.25">
      <c r="A108" s="42" t="s">
        <v>1448</v>
      </c>
      <c r="B108" s="33" t="s">
        <v>213</v>
      </c>
      <c r="C108" s="43">
        <v>1316.9933775</v>
      </c>
      <c r="D108" s="11" t="str">
        <f t="shared" si="11"/>
        <v>N/A</v>
      </c>
      <c r="E108" s="43">
        <v>1014.4378698</v>
      </c>
      <c r="F108" s="11" t="str">
        <f t="shared" si="12"/>
        <v>N/A</v>
      </c>
      <c r="G108" s="43">
        <v>1121.8961039000001</v>
      </c>
      <c r="H108" s="11" t="str">
        <f t="shared" si="13"/>
        <v>N/A</v>
      </c>
      <c r="I108" s="12">
        <v>-23</v>
      </c>
      <c r="J108" s="12">
        <v>10.59</v>
      </c>
      <c r="K108" s="41" t="s">
        <v>739</v>
      </c>
      <c r="L108" s="9" t="str">
        <f t="shared" si="14"/>
        <v>Yes</v>
      </c>
    </row>
    <row r="109" spans="1:12" x14ac:dyDescent="0.25">
      <c r="A109" s="42" t="s">
        <v>619</v>
      </c>
      <c r="B109" s="33" t="s">
        <v>213</v>
      </c>
      <c r="C109" s="43">
        <v>9356889</v>
      </c>
      <c r="D109" s="11" t="str">
        <f t="shared" si="11"/>
        <v>N/A</v>
      </c>
      <c r="E109" s="43">
        <v>9625844</v>
      </c>
      <c r="F109" s="11" t="str">
        <f t="shared" si="12"/>
        <v>N/A</v>
      </c>
      <c r="G109" s="43">
        <v>10530414</v>
      </c>
      <c r="H109" s="11" t="str">
        <f t="shared" si="13"/>
        <v>N/A</v>
      </c>
      <c r="I109" s="12">
        <v>2.8740000000000001</v>
      </c>
      <c r="J109" s="12">
        <v>9.3970000000000002</v>
      </c>
      <c r="K109" s="41" t="s">
        <v>739</v>
      </c>
      <c r="L109" s="9" t="str">
        <f t="shared" si="14"/>
        <v>Yes</v>
      </c>
    </row>
    <row r="110" spans="1:12" x14ac:dyDescent="0.25">
      <c r="A110" s="42" t="s">
        <v>620</v>
      </c>
      <c r="B110" s="33" t="s">
        <v>213</v>
      </c>
      <c r="C110" s="34">
        <v>24815</v>
      </c>
      <c r="D110" s="11" t="str">
        <f t="shared" si="11"/>
        <v>N/A</v>
      </c>
      <c r="E110" s="34">
        <v>25547</v>
      </c>
      <c r="F110" s="11" t="str">
        <f t="shared" si="12"/>
        <v>N/A</v>
      </c>
      <c r="G110" s="34">
        <v>26326</v>
      </c>
      <c r="H110" s="11" t="str">
        <f t="shared" si="13"/>
        <v>N/A</v>
      </c>
      <c r="I110" s="12">
        <v>2.95</v>
      </c>
      <c r="J110" s="12">
        <v>3.0489999999999999</v>
      </c>
      <c r="K110" s="41" t="s">
        <v>739</v>
      </c>
      <c r="L110" s="9" t="str">
        <f t="shared" si="14"/>
        <v>Yes</v>
      </c>
    </row>
    <row r="111" spans="1:12" x14ac:dyDescent="0.25">
      <c r="A111" s="42" t="s">
        <v>1449</v>
      </c>
      <c r="B111" s="33" t="s">
        <v>213</v>
      </c>
      <c r="C111" s="43">
        <v>377.06584727000001</v>
      </c>
      <c r="D111" s="11" t="str">
        <f t="shared" si="11"/>
        <v>N/A</v>
      </c>
      <c r="E111" s="43">
        <v>376.78960347999998</v>
      </c>
      <c r="F111" s="11" t="str">
        <f t="shared" si="12"/>
        <v>N/A</v>
      </c>
      <c r="G111" s="43">
        <v>400.00053179000003</v>
      </c>
      <c r="H111" s="11" t="str">
        <f t="shared" si="13"/>
        <v>N/A</v>
      </c>
      <c r="I111" s="12">
        <v>-7.2999999999999995E-2</v>
      </c>
      <c r="J111" s="12">
        <v>6.16</v>
      </c>
      <c r="K111" s="41" t="s">
        <v>739</v>
      </c>
      <c r="L111" s="9" t="str">
        <f t="shared" si="14"/>
        <v>Yes</v>
      </c>
    </row>
    <row r="112" spans="1:12" x14ac:dyDescent="0.25">
      <c r="A112" s="42" t="s">
        <v>621</v>
      </c>
      <c r="B112" s="33" t="s">
        <v>213</v>
      </c>
      <c r="C112" s="43">
        <v>8844378</v>
      </c>
      <c r="D112" s="11" t="str">
        <f t="shared" si="11"/>
        <v>N/A</v>
      </c>
      <c r="E112" s="43">
        <v>14052321</v>
      </c>
      <c r="F112" s="11" t="str">
        <f t="shared" si="12"/>
        <v>N/A</v>
      </c>
      <c r="G112" s="43">
        <v>15077630</v>
      </c>
      <c r="H112" s="11" t="str">
        <f t="shared" si="13"/>
        <v>N/A</v>
      </c>
      <c r="I112" s="12">
        <v>58.88</v>
      </c>
      <c r="J112" s="12">
        <v>7.2960000000000003</v>
      </c>
      <c r="K112" s="41" t="s">
        <v>739</v>
      </c>
      <c r="L112" s="9" t="str">
        <f t="shared" si="14"/>
        <v>Yes</v>
      </c>
    </row>
    <row r="113" spans="1:12" x14ac:dyDescent="0.25">
      <c r="A113" s="42" t="s">
        <v>622</v>
      </c>
      <c r="B113" s="33" t="s">
        <v>213</v>
      </c>
      <c r="C113" s="34">
        <v>35815</v>
      </c>
      <c r="D113" s="11" t="str">
        <f t="shared" si="11"/>
        <v>N/A</v>
      </c>
      <c r="E113" s="34">
        <v>43436</v>
      </c>
      <c r="F113" s="11" t="str">
        <f t="shared" si="12"/>
        <v>N/A</v>
      </c>
      <c r="G113" s="34">
        <v>43364</v>
      </c>
      <c r="H113" s="11" t="str">
        <f t="shared" si="13"/>
        <v>N/A</v>
      </c>
      <c r="I113" s="12">
        <v>21.28</v>
      </c>
      <c r="J113" s="12">
        <v>-0.16600000000000001</v>
      </c>
      <c r="K113" s="41" t="s">
        <v>739</v>
      </c>
      <c r="L113" s="9" t="str">
        <f t="shared" si="14"/>
        <v>Yes</v>
      </c>
    </row>
    <row r="114" spans="1:12" x14ac:dyDescent="0.25">
      <c r="A114" s="42" t="s">
        <v>1450</v>
      </c>
      <c r="B114" s="33" t="s">
        <v>213</v>
      </c>
      <c r="C114" s="43">
        <v>246.94619573</v>
      </c>
      <c r="D114" s="11" t="str">
        <f t="shared" si="11"/>
        <v>N/A</v>
      </c>
      <c r="E114" s="43">
        <v>323.51784234000002</v>
      </c>
      <c r="F114" s="11" t="str">
        <f t="shared" si="12"/>
        <v>N/A</v>
      </c>
      <c r="G114" s="43">
        <v>347.69924361</v>
      </c>
      <c r="H114" s="11" t="str">
        <f t="shared" si="13"/>
        <v>N/A</v>
      </c>
      <c r="I114" s="12">
        <v>31.01</v>
      </c>
      <c r="J114" s="12">
        <v>7.4749999999999996</v>
      </c>
      <c r="K114" s="41" t="s">
        <v>739</v>
      </c>
      <c r="L114" s="9" t="str">
        <f t="shared" si="14"/>
        <v>Yes</v>
      </c>
    </row>
    <row r="115" spans="1:12" ht="25" x14ac:dyDescent="0.25">
      <c r="A115" s="42" t="s">
        <v>623</v>
      </c>
      <c r="B115" s="33" t="s">
        <v>213</v>
      </c>
      <c r="C115" s="43">
        <v>86504456</v>
      </c>
      <c r="D115" s="11" t="str">
        <f t="shared" si="11"/>
        <v>N/A</v>
      </c>
      <c r="E115" s="43">
        <v>86537806</v>
      </c>
      <c r="F115" s="11" t="str">
        <f t="shared" si="12"/>
        <v>N/A</v>
      </c>
      <c r="G115" s="43">
        <v>66921352</v>
      </c>
      <c r="H115" s="11" t="str">
        <f t="shared" si="13"/>
        <v>N/A</v>
      </c>
      <c r="I115" s="12">
        <v>3.8600000000000002E-2</v>
      </c>
      <c r="J115" s="12">
        <v>-22.7</v>
      </c>
      <c r="K115" s="41" t="s">
        <v>739</v>
      </c>
      <c r="L115" s="9" t="str">
        <f t="shared" si="14"/>
        <v>Yes</v>
      </c>
    </row>
    <row r="116" spans="1:12" x14ac:dyDescent="0.25">
      <c r="A116" s="44" t="s">
        <v>624</v>
      </c>
      <c r="B116" s="34" t="s">
        <v>213</v>
      </c>
      <c r="C116" s="34">
        <v>13186</v>
      </c>
      <c r="D116" s="11" t="str">
        <f t="shared" si="11"/>
        <v>N/A</v>
      </c>
      <c r="E116" s="34">
        <v>13978</v>
      </c>
      <c r="F116" s="11" t="str">
        <f t="shared" si="12"/>
        <v>N/A</v>
      </c>
      <c r="G116" s="34">
        <v>15259</v>
      </c>
      <c r="H116" s="11" t="str">
        <f t="shared" si="13"/>
        <v>N/A</v>
      </c>
      <c r="I116" s="12">
        <v>6.0060000000000002</v>
      </c>
      <c r="J116" s="12">
        <v>9.1639999999999997</v>
      </c>
      <c r="K116" s="1" t="s">
        <v>739</v>
      </c>
      <c r="L116" s="9" t="str">
        <f t="shared" si="14"/>
        <v>Yes</v>
      </c>
    </row>
    <row r="117" spans="1:12" x14ac:dyDescent="0.25">
      <c r="A117" s="42" t="s">
        <v>1451</v>
      </c>
      <c r="B117" s="33" t="s">
        <v>213</v>
      </c>
      <c r="C117" s="43">
        <v>6560.3258001000004</v>
      </c>
      <c r="D117" s="11" t="str">
        <f t="shared" si="11"/>
        <v>N/A</v>
      </c>
      <c r="E117" s="43">
        <v>6191.0005723000004</v>
      </c>
      <c r="F117" s="11" t="str">
        <f t="shared" si="12"/>
        <v>N/A</v>
      </c>
      <c r="G117" s="43">
        <v>4385.6970967999996</v>
      </c>
      <c r="H117" s="11" t="str">
        <f t="shared" si="13"/>
        <v>N/A</v>
      </c>
      <c r="I117" s="12">
        <v>-5.63</v>
      </c>
      <c r="J117" s="12">
        <v>-29.2</v>
      </c>
      <c r="K117" s="41" t="s">
        <v>739</v>
      </c>
      <c r="L117" s="9" t="str">
        <f t="shared" si="14"/>
        <v>Yes</v>
      </c>
    </row>
    <row r="118" spans="1:12" ht="25" x14ac:dyDescent="0.25">
      <c r="A118" s="42" t="s">
        <v>625</v>
      </c>
      <c r="B118" s="33" t="s">
        <v>213</v>
      </c>
      <c r="C118" s="43">
        <v>5710921</v>
      </c>
      <c r="D118" s="11" t="str">
        <f t="shared" si="11"/>
        <v>N/A</v>
      </c>
      <c r="E118" s="43">
        <v>6219144</v>
      </c>
      <c r="F118" s="11" t="str">
        <f t="shared" si="12"/>
        <v>N/A</v>
      </c>
      <c r="G118" s="43">
        <v>6695705</v>
      </c>
      <c r="H118" s="11" t="str">
        <f t="shared" si="13"/>
        <v>N/A</v>
      </c>
      <c r="I118" s="12">
        <v>8.8989999999999991</v>
      </c>
      <c r="J118" s="12">
        <v>7.6630000000000003</v>
      </c>
      <c r="K118" s="41" t="s">
        <v>739</v>
      </c>
      <c r="L118" s="9" t="str">
        <f t="shared" si="14"/>
        <v>Yes</v>
      </c>
    </row>
    <row r="119" spans="1:12" x14ac:dyDescent="0.25">
      <c r="A119" s="42" t="s">
        <v>626</v>
      </c>
      <c r="B119" s="33" t="s">
        <v>213</v>
      </c>
      <c r="C119" s="34">
        <v>5627</v>
      </c>
      <c r="D119" s="11" t="str">
        <f t="shared" si="11"/>
        <v>N/A</v>
      </c>
      <c r="E119" s="34">
        <v>6141</v>
      </c>
      <c r="F119" s="11" t="str">
        <f t="shared" si="12"/>
        <v>N/A</v>
      </c>
      <c r="G119" s="34">
        <v>6236</v>
      </c>
      <c r="H119" s="11" t="str">
        <f t="shared" si="13"/>
        <v>N/A</v>
      </c>
      <c r="I119" s="12">
        <v>9.1349999999999998</v>
      </c>
      <c r="J119" s="12">
        <v>1.5469999999999999</v>
      </c>
      <c r="K119" s="41" t="s">
        <v>739</v>
      </c>
      <c r="L119" s="9" t="str">
        <f t="shared" si="14"/>
        <v>Yes</v>
      </c>
    </row>
    <row r="120" spans="1:12" x14ac:dyDescent="0.25">
      <c r="A120" s="42" t="s">
        <v>1452</v>
      </c>
      <c r="B120" s="33" t="s">
        <v>213</v>
      </c>
      <c r="C120" s="43">
        <v>1014.9139861</v>
      </c>
      <c r="D120" s="11" t="str">
        <f t="shared" si="11"/>
        <v>N/A</v>
      </c>
      <c r="E120" s="43">
        <v>1012.7249634</v>
      </c>
      <c r="F120" s="11" t="str">
        <f t="shared" si="12"/>
        <v>N/A</v>
      </c>
      <c r="G120" s="43">
        <v>1073.7179282</v>
      </c>
      <c r="H120" s="11" t="str">
        <f t="shared" si="13"/>
        <v>N/A</v>
      </c>
      <c r="I120" s="12">
        <v>-0.216</v>
      </c>
      <c r="J120" s="12">
        <v>6.0229999999999997</v>
      </c>
      <c r="K120" s="41" t="s">
        <v>739</v>
      </c>
      <c r="L120" s="9" t="str">
        <f t="shared" si="14"/>
        <v>Yes</v>
      </c>
    </row>
    <row r="121" spans="1:12" ht="25" x14ac:dyDescent="0.25">
      <c r="A121" s="42" t="s">
        <v>627</v>
      </c>
      <c r="B121" s="33" t="s">
        <v>213</v>
      </c>
      <c r="C121" s="43">
        <v>239884</v>
      </c>
      <c r="D121" s="11" t="str">
        <f t="shared" si="11"/>
        <v>N/A</v>
      </c>
      <c r="E121" s="43">
        <v>168251</v>
      </c>
      <c r="F121" s="11" t="str">
        <f t="shared" si="12"/>
        <v>N/A</v>
      </c>
      <c r="G121" s="43">
        <v>210694</v>
      </c>
      <c r="H121" s="11" t="str">
        <f t="shared" si="13"/>
        <v>N/A</v>
      </c>
      <c r="I121" s="12">
        <v>-29.9</v>
      </c>
      <c r="J121" s="12">
        <v>25.23</v>
      </c>
      <c r="K121" s="41" t="s">
        <v>739</v>
      </c>
      <c r="L121" s="9" t="str">
        <f t="shared" si="14"/>
        <v>Yes</v>
      </c>
    </row>
    <row r="122" spans="1:12" x14ac:dyDescent="0.25">
      <c r="A122" s="42" t="s">
        <v>628</v>
      </c>
      <c r="B122" s="33" t="s">
        <v>213</v>
      </c>
      <c r="C122" s="34">
        <v>168</v>
      </c>
      <c r="D122" s="11" t="str">
        <f t="shared" si="11"/>
        <v>N/A</v>
      </c>
      <c r="E122" s="34">
        <v>151</v>
      </c>
      <c r="F122" s="11" t="str">
        <f t="shared" si="12"/>
        <v>N/A</v>
      </c>
      <c r="G122" s="34">
        <v>181</v>
      </c>
      <c r="H122" s="11" t="str">
        <f t="shared" si="13"/>
        <v>N/A</v>
      </c>
      <c r="I122" s="12">
        <v>-10.1</v>
      </c>
      <c r="J122" s="12">
        <v>19.87</v>
      </c>
      <c r="K122" s="41" t="s">
        <v>739</v>
      </c>
      <c r="L122" s="9" t="str">
        <f t="shared" si="14"/>
        <v>Yes</v>
      </c>
    </row>
    <row r="123" spans="1:12" ht="25" x14ac:dyDescent="0.25">
      <c r="A123" s="42" t="s">
        <v>1453</v>
      </c>
      <c r="B123" s="33" t="s">
        <v>213</v>
      </c>
      <c r="C123" s="43">
        <v>1427.8809524000001</v>
      </c>
      <c r="D123" s="11" t="str">
        <f t="shared" si="11"/>
        <v>N/A</v>
      </c>
      <c r="E123" s="43">
        <v>1114.2450331</v>
      </c>
      <c r="F123" s="11" t="str">
        <f t="shared" si="12"/>
        <v>N/A</v>
      </c>
      <c r="G123" s="43">
        <v>1164.0552485999999</v>
      </c>
      <c r="H123" s="11" t="str">
        <f t="shared" si="13"/>
        <v>N/A</v>
      </c>
      <c r="I123" s="12">
        <v>-22</v>
      </c>
      <c r="J123" s="12">
        <v>4.47</v>
      </c>
      <c r="K123" s="41" t="s">
        <v>739</v>
      </c>
      <c r="L123" s="9" t="str">
        <f t="shared" si="14"/>
        <v>Yes</v>
      </c>
    </row>
    <row r="124" spans="1:12" ht="25" x14ac:dyDescent="0.25">
      <c r="A124" s="42" t="s">
        <v>629</v>
      </c>
      <c r="B124" s="33" t="s">
        <v>213</v>
      </c>
      <c r="C124" s="43">
        <v>761074</v>
      </c>
      <c r="D124" s="11" t="str">
        <f t="shared" si="11"/>
        <v>N/A</v>
      </c>
      <c r="E124" s="43">
        <v>766288</v>
      </c>
      <c r="F124" s="11" t="str">
        <f t="shared" si="12"/>
        <v>N/A</v>
      </c>
      <c r="G124" s="43">
        <v>753828</v>
      </c>
      <c r="H124" s="11" t="str">
        <f t="shared" si="13"/>
        <v>N/A</v>
      </c>
      <c r="I124" s="12">
        <v>0.68510000000000004</v>
      </c>
      <c r="J124" s="12">
        <v>-1.63</v>
      </c>
      <c r="K124" s="41" t="s">
        <v>739</v>
      </c>
      <c r="L124" s="9" t="str">
        <f t="shared" si="14"/>
        <v>Yes</v>
      </c>
    </row>
    <row r="125" spans="1:12" x14ac:dyDescent="0.25">
      <c r="A125" s="42" t="s">
        <v>630</v>
      </c>
      <c r="B125" s="33" t="s">
        <v>213</v>
      </c>
      <c r="C125" s="34">
        <v>956</v>
      </c>
      <c r="D125" s="11" t="str">
        <f t="shared" si="11"/>
        <v>N/A</v>
      </c>
      <c r="E125" s="34">
        <v>995</v>
      </c>
      <c r="F125" s="11" t="str">
        <f t="shared" si="12"/>
        <v>N/A</v>
      </c>
      <c r="G125" s="34">
        <v>985</v>
      </c>
      <c r="H125" s="11" t="str">
        <f t="shared" si="13"/>
        <v>N/A</v>
      </c>
      <c r="I125" s="12">
        <v>4.0789999999999997</v>
      </c>
      <c r="J125" s="12">
        <v>-1.01</v>
      </c>
      <c r="K125" s="41" t="s">
        <v>739</v>
      </c>
      <c r="L125" s="9" t="str">
        <f t="shared" si="14"/>
        <v>Yes</v>
      </c>
    </row>
    <row r="126" spans="1:12" ht="25" x14ac:dyDescent="0.25">
      <c r="A126" s="42" t="s">
        <v>1454</v>
      </c>
      <c r="B126" s="33" t="s">
        <v>213</v>
      </c>
      <c r="C126" s="43">
        <v>796.10251045999996</v>
      </c>
      <c r="D126" s="11" t="str">
        <f t="shared" si="11"/>
        <v>N/A</v>
      </c>
      <c r="E126" s="43">
        <v>770.13869347000002</v>
      </c>
      <c r="F126" s="11" t="str">
        <f t="shared" si="12"/>
        <v>N/A</v>
      </c>
      <c r="G126" s="43">
        <v>765.30761421</v>
      </c>
      <c r="H126" s="11" t="str">
        <f t="shared" si="13"/>
        <v>N/A</v>
      </c>
      <c r="I126" s="12">
        <v>-3.26</v>
      </c>
      <c r="J126" s="12">
        <v>-0.627</v>
      </c>
      <c r="K126" s="41" t="s">
        <v>739</v>
      </c>
      <c r="L126" s="9" t="str">
        <f t="shared" si="14"/>
        <v>Yes</v>
      </c>
    </row>
    <row r="127" spans="1:12" ht="25" x14ac:dyDescent="0.25">
      <c r="A127" s="42" t="s">
        <v>631</v>
      </c>
      <c r="B127" s="33" t="s">
        <v>213</v>
      </c>
      <c r="C127" s="43">
        <v>489013</v>
      </c>
      <c r="D127" s="11" t="str">
        <f t="shared" si="11"/>
        <v>N/A</v>
      </c>
      <c r="E127" s="43">
        <v>296940</v>
      </c>
      <c r="F127" s="11" t="str">
        <f t="shared" si="12"/>
        <v>N/A</v>
      </c>
      <c r="G127" s="43">
        <v>317966</v>
      </c>
      <c r="H127" s="11" t="str">
        <f t="shared" si="13"/>
        <v>N/A</v>
      </c>
      <c r="I127" s="12">
        <v>-39.299999999999997</v>
      </c>
      <c r="J127" s="12">
        <v>7.0810000000000004</v>
      </c>
      <c r="K127" s="41" t="s">
        <v>739</v>
      </c>
      <c r="L127" s="9" t="str">
        <f t="shared" si="14"/>
        <v>Yes</v>
      </c>
    </row>
    <row r="128" spans="1:12" x14ac:dyDescent="0.25">
      <c r="A128" s="42" t="s">
        <v>632</v>
      </c>
      <c r="B128" s="33" t="s">
        <v>213</v>
      </c>
      <c r="C128" s="34">
        <v>47</v>
      </c>
      <c r="D128" s="11" t="str">
        <f t="shared" si="11"/>
        <v>N/A</v>
      </c>
      <c r="E128" s="34">
        <v>31</v>
      </c>
      <c r="F128" s="11" t="str">
        <f t="shared" si="12"/>
        <v>N/A</v>
      </c>
      <c r="G128" s="34">
        <v>45</v>
      </c>
      <c r="H128" s="11" t="str">
        <f t="shared" si="13"/>
        <v>N/A</v>
      </c>
      <c r="I128" s="12">
        <v>-34</v>
      </c>
      <c r="J128" s="12">
        <v>45.16</v>
      </c>
      <c r="K128" s="41" t="s">
        <v>739</v>
      </c>
      <c r="L128" s="9" t="str">
        <f t="shared" si="14"/>
        <v>No</v>
      </c>
    </row>
    <row r="129" spans="1:12" ht="25" x14ac:dyDescent="0.25">
      <c r="A129" s="42" t="s">
        <v>1455</v>
      </c>
      <c r="B129" s="33" t="s">
        <v>213</v>
      </c>
      <c r="C129" s="43">
        <v>10404.531915</v>
      </c>
      <c r="D129" s="11" t="str">
        <f t="shared" si="11"/>
        <v>N/A</v>
      </c>
      <c r="E129" s="43">
        <v>9578.7096774000001</v>
      </c>
      <c r="F129" s="11" t="str">
        <f t="shared" si="12"/>
        <v>N/A</v>
      </c>
      <c r="G129" s="43">
        <v>7065.9111111000002</v>
      </c>
      <c r="H129" s="11" t="str">
        <f t="shared" si="13"/>
        <v>N/A</v>
      </c>
      <c r="I129" s="12">
        <v>-7.94</v>
      </c>
      <c r="J129" s="12">
        <v>-26.2</v>
      </c>
      <c r="K129" s="41" t="s">
        <v>739</v>
      </c>
      <c r="L129" s="9" t="str">
        <f t="shared" si="14"/>
        <v>Yes</v>
      </c>
    </row>
    <row r="130" spans="1:12" ht="25" x14ac:dyDescent="0.25">
      <c r="A130" s="42" t="s">
        <v>633</v>
      </c>
      <c r="B130" s="33" t="s">
        <v>213</v>
      </c>
      <c r="C130" s="43">
        <v>1166579</v>
      </c>
      <c r="D130" s="11" t="str">
        <f t="shared" si="11"/>
        <v>N/A</v>
      </c>
      <c r="E130" s="43">
        <v>1208372</v>
      </c>
      <c r="F130" s="11" t="str">
        <f t="shared" si="12"/>
        <v>N/A</v>
      </c>
      <c r="G130" s="43">
        <v>2043056</v>
      </c>
      <c r="H130" s="11" t="str">
        <f t="shared" si="13"/>
        <v>N/A</v>
      </c>
      <c r="I130" s="12">
        <v>3.5830000000000002</v>
      </c>
      <c r="J130" s="12">
        <v>69.08</v>
      </c>
      <c r="K130" s="41" t="s">
        <v>739</v>
      </c>
      <c r="L130" s="9" t="str">
        <f t="shared" si="14"/>
        <v>No</v>
      </c>
    </row>
    <row r="131" spans="1:12" x14ac:dyDescent="0.25">
      <c r="A131" s="42" t="s">
        <v>634</v>
      </c>
      <c r="B131" s="33" t="s">
        <v>213</v>
      </c>
      <c r="C131" s="34">
        <v>2855</v>
      </c>
      <c r="D131" s="11" t="str">
        <f t="shared" si="11"/>
        <v>N/A</v>
      </c>
      <c r="E131" s="34">
        <v>2801</v>
      </c>
      <c r="F131" s="11" t="str">
        <f t="shared" si="12"/>
        <v>N/A</v>
      </c>
      <c r="G131" s="34">
        <v>3130</v>
      </c>
      <c r="H131" s="11" t="str">
        <f t="shared" si="13"/>
        <v>N/A</v>
      </c>
      <c r="I131" s="12">
        <v>-1.89</v>
      </c>
      <c r="J131" s="12">
        <v>11.75</v>
      </c>
      <c r="K131" s="41" t="s">
        <v>739</v>
      </c>
      <c r="L131" s="9" t="str">
        <f t="shared" si="14"/>
        <v>Yes</v>
      </c>
    </row>
    <row r="132" spans="1:12" ht="25" x14ac:dyDescent="0.25">
      <c r="A132" s="42" t="s">
        <v>1456</v>
      </c>
      <c r="B132" s="33" t="s">
        <v>213</v>
      </c>
      <c r="C132" s="43">
        <v>408.60910682999997</v>
      </c>
      <c r="D132" s="11" t="str">
        <f t="shared" si="11"/>
        <v>N/A</v>
      </c>
      <c r="E132" s="43">
        <v>431.40735452000001</v>
      </c>
      <c r="F132" s="11" t="str">
        <f t="shared" si="12"/>
        <v>N/A</v>
      </c>
      <c r="G132" s="43">
        <v>652.73354632999997</v>
      </c>
      <c r="H132" s="11" t="str">
        <f t="shared" si="13"/>
        <v>N/A</v>
      </c>
      <c r="I132" s="12">
        <v>5.5789999999999997</v>
      </c>
      <c r="J132" s="12">
        <v>51.3</v>
      </c>
      <c r="K132" s="41" t="s">
        <v>739</v>
      </c>
      <c r="L132" s="9" t="str">
        <f t="shared" si="14"/>
        <v>No</v>
      </c>
    </row>
    <row r="133" spans="1:12" x14ac:dyDescent="0.25">
      <c r="A133" s="42" t="s">
        <v>635</v>
      </c>
      <c r="B133" s="33" t="s">
        <v>213</v>
      </c>
      <c r="C133" s="43">
        <v>509225</v>
      </c>
      <c r="D133" s="11" t="str">
        <f t="shared" si="11"/>
        <v>N/A</v>
      </c>
      <c r="E133" s="43">
        <v>418655</v>
      </c>
      <c r="F133" s="11" t="str">
        <f t="shared" si="12"/>
        <v>N/A</v>
      </c>
      <c r="G133" s="43">
        <v>552643</v>
      </c>
      <c r="H133" s="11" t="str">
        <f t="shared" si="13"/>
        <v>N/A</v>
      </c>
      <c r="I133" s="12">
        <v>-17.8</v>
      </c>
      <c r="J133" s="12">
        <v>32</v>
      </c>
      <c r="K133" s="41" t="s">
        <v>739</v>
      </c>
      <c r="L133" s="9" t="str">
        <f t="shared" si="14"/>
        <v>No</v>
      </c>
    </row>
    <row r="134" spans="1:12" x14ac:dyDescent="0.25">
      <c r="A134" s="42" t="s">
        <v>636</v>
      </c>
      <c r="B134" s="33" t="s">
        <v>213</v>
      </c>
      <c r="C134" s="34">
        <v>98</v>
      </c>
      <c r="D134" s="11" t="str">
        <f t="shared" si="11"/>
        <v>N/A</v>
      </c>
      <c r="E134" s="34">
        <v>73</v>
      </c>
      <c r="F134" s="11" t="str">
        <f t="shared" si="12"/>
        <v>N/A</v>
      </c>
      <c r="G134" s="34">
        <v>69</v>
      </c>
      <c r="H134" s="11" t="str">
        <f t="shared" si="13"/>
        <v>N/A</v>
      </c>
      <c r="I134" s="12">
        <v>-25.5</v>
      </c>
      <c r="J134" s="12">
        <v>-5.48</v>
      </c>
      <c r="K134" s="41" t="s">
        <v>739</v>
      </c>
      <c r="L134" s="9" t="str">
        <f t="shared" si="14"/>
        <v>Yes</v>
      </c>
    </row>
    <row r="135" spans="1:12" x14ac:dyDescent="0.25">
      <c r="A135" s="42" t="s">
        <v>1457</v>
      </c>
      <c r="B135" s="33" t="s">
        <v>213</v>
      </c>
      <c r="C135" s="43">
        <v>5196.1734693999997</v>
      </c>
      <c r="D135" s="11" t="str">
        <f t="shared" si="11"/>
        <v>N/A</v>
      </c>
      <c r="E135" s="43">
        <v>5735</v>
      </c>
      <c r="F135" s="11" t="str">
        <f t="shared" si="12"/>
        <v>N/A</v>
      </c>
      <c r="G135" s="43">
        <v>8009.3188405999999</v>
      </c>
      <c r="H135" s="11" t="str">
        <f t="shared" si="13"/>
        <v>N/A</v>
      </c>
      <c r="I135" s="12">
        <v>10.37</v>
      </c>
      <c r="J135" s="12">
        <v>39.659999999999997</v>
      </c>
      <c r="K135" s="41" t="s">
        <v>739</v>
      </c>
      <c r="L135" s="9" t="str">
        <f t="shared" si="14"/>
        <v>No</v>
      </c>
    </row>
    <row r="136" spans="1:12" ht="25" x14ac:dyDescent="0.25">
      <c r="A136" s="42" t="s">
        <v>637</v>
      </c>
      <c r="B136" s="33" t="s">
        <v>213</v>
      </c>
      <c r="C136" s="43">
        <v>1111561</v>
      </c>
      <c r="D136" s="11" t="str">
        <f t="shared" si="11"/>
        <v>N/A</v>
      </c>
      <c r="E136" s="43">
        <v>1277507</v>
      </c>
      <c r="F136" s="11" t="str">
        <f t="shared" si="12"/>
        <v>N/A</v>
      </c>
      <c r="G136" s="43">
        <v>1554920</v>
      </c>
      <c r="H136" s="11" t="str">
        <f t="shared" si="13"/>
        <v>N/A</v>
      </c>
      <c r="I136" s="12">
        <v>14.93</v>
      </c>
      <c r="J136" s="12">
        <v>21.72</v>
      </c>
      <c r="K136" s="41" t="s">
        <v>739</v>
      </c>
      <c r="L136" s="9" t="str">
        <f>IF(J136="Div by 0", "N/A", IF(OR(J136="N/A",K136="N/A"),"N/A", IF(J136&gt;VALUE(MID(K136,1,2)), "No", IF(J136&lt;-1*VALUE(MID(K136,1,2)), "No", "Yes"))))</f>
        <v>Yes</v>
      </c>
    </row>
    <row r="137" spans="1:12" x14ac:dyDescent="0.25">
      <c r="A137" s="42" t="s">
        <v>638</v>
      </c>
      <c r="B137" s="33" t="s">
        <v>213</v>
      </c>
      <c r="C137" s="34">
        <v>6921</v>
      </c>
      <c r="D137" s="11" t="str">
        <f t="shared" si="11"/>
        <v>N/A</v>
      </c>
      <c r="E137" s="34">
        <v>7910</v>
      </c>
      <c r="F137" s="11" t="str">
        <f t="shared" si="12"/>
        <v>N/A</v>
      </c>
      <c r="G137" s="34">
        <v>8383</v>
      </c>
      <c r="H137" s="11" t="str">
        <f t="shared" si="13"/>
        <v>N/A</v>
      </c>
      <c r="I137" s="12">
        <v>14.29</v>
      </c>
      <c r="J137" s="12">
        <v>5.98</v>
      </c>
      <c r="K137" s="41" t="s">
        <v>739</v>
      </c>
      <c r="L137" s="9" t="str">
        <f t="shared" ref="L137:L141" si="15">IF(J137="Div by 0", "N/A", IF(OR(J137="N/A",K137="N/A"),"N/A", IF(J137&gt;VALUE(MID(K137,1,2)), "No", IF(J137&lt;-1*VALUE(MID(K137,1,2)), "No", "Yes"))))</f>
        <v>Yes</v>
      </c>
    </row>
    <row r="138" spans="1:12" ht="25" x14ac:dyDescent="0.25">
      <c r="A138" s="42" t="s">
        <v>1458</v>
      </c>
      <c r="B138" s="33" t="s">
        <v>213</v>
      </c>
      <c r="C138" s="43">
        <v>160.60699321000001</v>
      </c>
      <c r="D138" s="11" t="str">
        <f t="shared" si="11"/>
        <v>N/A</v>
      </c>
      <c r="E138" s="43">
        <v>161.50530972999999</v>
      </c>
      <c r="F138" s="11" t="str">
        <f t="shared" si="12"/>
        <v>N/A</v>
      </c>
      <c r="G138" s="43">
        <v>185.48490993999999</v>
      </c>
      <c r="H138" s="11" t="str">
        <f t="shared" si="13"/>
        <v>N/A</v>
      </c>
      <c r="I138" s="12">
        <v>0.55930000000000002</v>
      </c>
      <c r="J138" s="12">
        <v>14.85</v>
      </c>
      <c r="K138" s="41" t="s">
        <v>739</v>
      </c>
      <c r="L138" s="9" t="str">
        <f t="shared" si="15"/>
        <v>Yes</v>
      </c>
    </row>
    <row r="139" spans="1:12" ht="25" x14ac:dyDescent="0.25">
      <c r="A139" s="42" t="s">
        <v>639</v>
      </c>
      <c r="B139" s="33" t="s">
        <v>213</v>
      </c>
      <c r="C139" s="43">
        <v>452307</v>
      </c>
      <c r="D139" s="11" t="str">
        <f t="shared" si="11"/>
        <v>N/A</v>
      </c>
      <c r="E139" s="43">
        <v>363248</v>
      </c>
      <c r="F139" s="11" t="str">
        <f t="shared" si="12"/>
        <v>N/A</v>
      </c>
      <c r="G139" s="43">
        <v>367663</v>
      </c>
      <c r="H139" s="11" t="str">
        <f t="shared" si="13"/>
        <v>N/A</v>
      </c>
      <c r="I139" s="12">
        <v>-19.7</v>
      </c>
      <c r="J139" s="12">
        <v>1.2150000000000001</v>
      </c>
      <c r="K139" s="41" t="s">
        <v>739</v>
      </c>
      <c r="L139" s="9" t="str">
        <f t="shared" si="15"/>
        <v>Yes</v>
      </c>
    </row>
    <row r="140" spans="1:12" x14ac:dyDescent="0.25">
      <c r="A140" s="42" t="s">
        <v>640</v>
      </c>
      <c r="B140" s="33" t="s">
        <v>213</v>
      </c>
      <c r="C140" s="34">
        <v>34</v>
      </c>
      <c r="D140" s="11" t="str">
        <f t="shared" si="11"/>
        <v>N/A</v>
      </c>
      <c r="E140" s="34">
        <v>28</v>
      </c>
      <c r="F140" s="11" t="str">
        <f t="shared" si="12"/>
        <v>N/A</v>
      </c>
      <c r="G140" s="34">
        <v>24</v>
      </c>
      <c r="H140" s="11" t="str">
        <f t="shared" si="13"/>
        <v>N/A</v>
      </c>
      <c r="I140" s="12">
        <v>-17.600000000000001</v>
      </c>
      <c r="J140" s="12">
        <v>-14.3</v>
      </c>
      <c r="K140" s="41" t="s">
        <v>739</v>
      </c>
      <c r="L140" s="9" t="str">
        <f t="shared" si="15"/>
        <v>Yes</v>
      </c>
    </row>
    <row r="141" spans="1:12" ht="25" x14ac:dyDescent="0.25">
      <c r="A141" s="42" t="s">
        <v>1459</v>
      </c>
      <c r="B141" s="33" t="s">
        <v>213</v>
      </c>
      <c r="C141" s="43">
        <v>13303.147059000001</v>
      </c>
      <c r="D141" s="11" t="str">
        <f t="shared" si="11"/>
        <v>N/A</v>
      </c>
      <c r="E141" s="43">
        <v>12973.142857000001</v>
      </c>
      <c r="F141" s="11" t="str">
        <f t="shared" si="12"/>
        <v>N/A</v>
      </c>
      <c r="G141" s="43">
        <v>15319.291667</v>
      </c>
      <c r="H141" s="11" t="str">
        <f t="shared" si="13"/>
        <v>N/A</v>
      </c>
      <c r="I141" s="12">
        <v>-2.48</v>
      </c>
      <c r="J141" s="12">
        <v>18.079999999999998</v>
      </c>
      <c r="K141" s="41" t="s">
        <v>739</v>
      </c>
      <c r="L141" s="9" t="str">
        <f t="shared" si="15"/>
        <v>Yes</v>
      </c>
    </row>
    <row r="142" spans="1:12" ht="25" x14ac:dyDescent="0.25">
      <c r="A142" s="42" t="s">
        <v>641</v>
      </c>
      <c r="B142" s="33" t="s">
        <v>213</v>
      </c>
      <c r="C142" s="43">
        <v>9601501</v>
      </c>
      <c r="D142" s="11" t="str">
        <f t="shared" si="11"/>
        <v>N/A</v>
      </c>
      <c r="E142" s="43">
        <v>7133629</v>
      </c>
      <c r="F142" s="11" t="str">
        <f t="shared" si="12"/>
        <v>N/A</v>
      </c>
      <c r="G142" s="43">
        <v>5444005</v>
      </c>
      <c r="H142" s="11" t="str">
        <f t="shared" si="13"/>
        <v>N/A</v>
      </c>
      <c r="I142" s="12">
        <v>-25.7</v>
      </c>
      <c r="J142" s="12">
        <v>-23.7</v>
      </c>
      <c r="K142" s="41" t="s">
        <v>739</v>
      </c>
      <c r="L142" s="9" t="str">
        <f t="shared" ref="L142:L153" si="16">IF(J142="Div by 0", "N/A", IF(K142="N/A","N/A", IF(J142&gt;VALUE(MID(K142,1,2)), "No", IF(J142&lt;-1*VALUE(MID(K142,1,2)), "No", "Yes"))))</f>
        <v>Yes</v>
      </c>
    </row>
    <row r="143" spans="1:12" x14ac:dyDescent="0.25">
      <c r="A143" s="42" t="s">
        <v>642</v>
      </c>
      <c r="B143" s="33" t="s">
        <v>213</v>
      </c>
      <c r="C143" s="34">
        <v>18456</v>
      </c>
      <c r="D143" s="11" t="str">
        <f t="shared" si="11"/>
        <v>N/A</v>
      </c>
      <c r="E143" s="34">
        <v>15376</v>
      </c>
      <c r="F143" s="11" t="str">
        <f t="shared" si="12"/>
        <v>N/A</v>
      </c>
      <c r="G143" s="34">
        <v>15794</v>
      </c>
      <c r="H143" s="11" t="str">
        <f t="shared" si="13"/>
        <v>N/A</v>
      </c>
      <c r="I143" s="12">
        <v>-16.7</v>
      </c>
      <c r="J143" s="12">
        <v>2.7189999999999999</v>
      </c>
      <c r="K143" s="41" t="s">
        <v>739</v>
      </c>
      <c r="L143" s="9" t="str">
        <f t="shared" si="16"/>
        <v>Yes</v>
      </c>
    </row>
    <row r="144" spans="1:12" ht="25" x14ac:dyDescent="0.25">
      <c r="A144" s="42" t="s">
        <v>1460</v>
      </c>
      <c r="B144" s="33" t="s">
        <v>213</v>
      </c>
      <c r="C144" s="43">
        <v>520.23737538</v>
      </c>
      <c r="D144" s="11" t="str">
        <f t="shared" si="11"/>
        <v>N/A</v>
      </c>
      <c r="E144" s="43">
        <v>463.94569459000002</v>
      </c>
      <c r="F144" s="11" t="str">
        <f t="shared" si="12"/>
        <v>N/A</v>
      </c>
      <c r="G144" s="43">
        <v>344.68817272000001</v>
      </c>
      <c r="H144" s="11" t="str">
        <f t="shared" si="13"/>
        <v>N/A</v>
      </c>
      <c r="I144" s="12">
        <v>-10.8</v>
      </c>
      <c r="J144" s="12">
        <v>-25.7</v>
      </c>
      <c r="K144" s="41" t="s">
        <v>739</v>
      </c>
      <c r="L144" s="9" t="str">
        <f t="shared" si="16"/>
        <v>Yes</v>
      </c>
    </row>
    <row r="145" spans="1:12" ht="25" x14ac:dyDescent="0.25">
      <c r="A145" s="42" t="s">
        <v>643</v>
      </c>
      <c r="B145" s="33" t="s">
        <v>213</v>
      </c>
      <c r="C145" s="43">
        <v>102026277</v>
      </c>
      <c r="D145" s="11" t="str">
        <f t="shared" ref="D145:D153" si="17">IF($B145="N/A","N/A",IF(C145&gt;10,"No",IF(C145&lt;-10,"No","Yes")))</f>
        <v>N/A</v>
      </c>
      <c r="E145" s="43">
        <v>98469136</v>
      </c>
      <c r="F145" s="11" t="str">
        <f t="shared" ref="F145:F153" si="18">IF($B145="N/A","N/A",IF(E145&gt;10,"No",IF(E145&lt;-10,"No","Yes")))</f>
        <v>N/A</v>
      </c>
      <c r="G145" s="43">
        <v>107406440</v>
      </c>
      <c r="H145" s="11" t="str">
        <f t="shared" ref="H145:H153" si="19">IF($B145="N/A","N/A",IF(G145&gt;10,"No",IF(G145&lt;-10,"No","Yes")))</f>
        <v>N/A</v>
      </c>
      <c r="I145" s="12">
        <v>-3.49</v>
      </c>
      <c r="J145" s="12">
        <v>9.0760000000000005</v>
      </c>
      <c r="K145" s="41" t="s">
        <v>739</v>
      </c>
      <c r="L145" s="9" t="str">
        <f t="shared" si="16"/>
        <v>Yes</v>
      </c>
    </row>
    <row r="146" spans="1:12" x14ac:dyDescent="0.25">
      <c r="A146" s="42" t="s">
        <v>644</v>
      </c>
      <c r="B146" s="33" t="s">
        <v>213</v>
      </c>
      <c r="C146" s="34">
        <v>1736</v>
      </c>
      <c r="D146" s="11" t="str">
        <f t="shared" si="17"/>
        <v>N/A</v>
      </c>
      <c r="E146" s="34">
        <v>1788</v>
      </c>
      <c r="F146" s="11" t="str">
        <f t="shared" si="18"/>
        <v>N/A</v>
      </c>
      <c r="G146" s="34">
        <v>2072</v>
      </c>
      <c r="H146" s="11" t="str">
        <f t="shared" si="19"/>
        <v>N/A</v>
      </c>
      <c r="I146" s="12">
        <v>2.9950000000000001</v>
      </c>
      <c r="J146" s="12">
        <v>15.88</v>
      </c>
      <c r="K146" s="41" t="s">
        <v>739</v>
      </c>
      <c r="L146" s="9" t="str">
        <f t="shared" si="16"/>
        <v>Yes</v>
      </c>
    </row>
    <row r="147" spans="1:12" ht="25" x14ac:dyDescent="0.25">
      <c r="A147" s="42" t="s">
        <v>1461</v>
      </c>
      <c r="B147" s="33" t="s">
        <v>213</v>
      </c>
      <c r="C147" s="43">
        <v>58770.896889000003</v>
      </c>
      <c r="D147" s="11" t="str">
        <f t="shared" si="17"/>
        <v>N/A</v>
      </c>
      <c r="E147" s="43">
        <v>55072.223714</v>
      </c>
      <c r="F147" s="11" t="str">
        <f t="shared" si="18"/>
        <v>N/A</v>
      </c>
      <c r="G147" s="43">
        <v>51837.084942000001</v>
      </c>
      <c r="H147" s="11" t="str">
        <f t="shared" si="19"/>
        <v>N/A</v>
      </c>
      <c r="I147" s="12">
        <v>-6.29</v>
      </c>
      <c r="J147" s="12">
        <v>-5.87</v>
      </c>
      <c r="K147" s="41" t="s">
        <v>739</v>
      </c>
      <c r="L147" s="9" t="str">
        <f t="shared" si="16"/>
        <v>Yes</v>
      </c>
    </row>
    <row r="148" spans="1:12" ht="25" x14ac:dyDescent="0.25">
      <c r="A148" s="42" t="s">
        <v>645</v>
      </c>
      <c r="B148" s="33" t="s">
        <v>213</v>
      </c>
      <c r="C148" s="43">
        <v>10246145</v>
      </c>
      <c r="D148" s="11" t="str">
        <f t="shared" si="17"/>
        <v>N/A</v>
      </c>
      <c r="E148" s="43">
        <v>9519155</v>
      </c>
      <c r="F148" s="11" t="str">
        <f t="shared" si="18"/>
        <v>N/A</v>
      </c>
      <c r="G148" s="43">
        <v>11202672</v>
      </c>
      <c r="H148" s="11" t="str">
        <f t="shared" si="19"/>
        <v>N/A</v>
      </c>
      <c r="I148" s="12">
        <v>-7.1</v>
      </c>
      <c r="J148" s="12">
        <v>17.690000000000001</v>
      </c>
      <c r="K148" s="41" t="s">
        <v>739</v>
      </c>
      <c r="L148" s="9" t="str">
        <f t="shared" si="16"/>
        <v>Yes</v>
      </c>
    </row>
    <row r="149" spans="1:12" x14ac:dyDescent="0.25">
      <c r="A149" s="42" t="s">
        <v>646</v>
      </c>
      <c r="B149" s="33" t="s">
        <v>213</v>
      </c>
      <c r="C149" s="34">
        <v>3119</v>
      </c>
      <c r="D149" s="11" t="str">
        <f t="shared" si="17"/>
        <v>N/A</v>
      </c>
      <c r="E149" s="34">
        <v>3546</v>
      </c>
      <c r="F149" s="11" t="str">
        <f t="shared" si="18"/>
        <v>N/A</v>
      </c>
      <c r="G149" s="34">
        <v>4741</v>
      </c>
      <c r="H149" s="11" t="str">
        <f t="shared" si="19"/>
        <v>N/A</v>
      </c>
      <c r="I149" s="12">
        <v>13.69</v>
      </c>
      <c r="J149" s="12">
        <v>33.700000000000003</v>
      </c>
      <c r="K149" s="41" t="s">
        <v>739</v>
      </c>
      <c r="L149" s="9" t="str">
        <f t="shared" si="16"/>
        <v>No</v>
      </c>
    </row>
    <row r="150" spans="1:12" ht="25" x14ac:dyDescent="0.25">
      <c r="A150" s="42" t="s">
        <v>1462</v>
      </c>
      <c r="B150" s="33" t="s">
        <v>213</v>
      </c>
      <c r="C150" s="43">
        <v>3285.0737416000002</v>
      </c>
      <c r="D150" s="11" t="str">
        <f t="shared" si="17"/>
        <v>N/A</v>
      </c>
      <c r="E150" s="43">
        <v>2684.4768754000002</v>
      </c>
      <c r="F150" s="11" t="str">
        <f t="shared" si="18"/>
        <v>N/A</v>
      </c>
      <c r="G150" s="43">
        <v>2362.9344019999999</v>
      </c>
      <c r="H150" s="11" t="str">
        <f t="shared" si="19"/>
        <v>N/A</v>
      </c>
      <c r="I150" s="12">
        <v>-18.3</v>
      </c>
      <c r="J150" s="12">
        <v>-12</v>
      </c>
      <c r="K150" s="41" t="s">
        <v>739</v>
      </c>
      <c r="L150" s="9" t="str">
        <f t="shared" si="16"/>
        <v>Yes</v>
      </c>
    </row>
    <row r="151" spans="1:12" ht="25" x14ac:dyDescent="0.25">
      <c r="A151" s="42" t="s">
        <v>647</v>
      </c>
      <c r="B151" s="33" t="s">
        <v>213</v>
      </c>
      <c r="C151" s="43">
        <v>788</v>
      </c>
      <c r="D151" s="11" t="str">
        <f t="shared" si="17"/>
        <v>N/A</v>
      </c>
      <c r="E151" s="43">
        <v>7769</v>
      </c>
      <c r="F151" s="11" t="str">
        <f t="shared" si="18"/>
        <v>N/A</v>
      </c>
      <c r="G151" s="43">
        <v>19590890</v>
      </c>
      <c r="H151" s="11" t="str">
        <f t="shared" si="19"/>
        <v>N/A</v>
      </c>
      <c r="I151" s="12">
        <v>885.9</v>
      </c>
      <c r="J151" s="12">
        <v>252000</v>
      </c>
      <c r="K151" s="41" t="s">
        <v>739</v>
      </c>
      <c r="L151" s="9" t="str">
        <f t="shared" si="16"/>
        <v>No</v>
      </c>
    </row>
    <row r="152" spans="1:12" x14ac:dyDescent="0.25">
      <c r="A152" s="42" t="s">
        <v>648</v>
      </c>
      <c r="B152" s="33" t="s">
        <v>213</v>
      </c>
      <c r="C152" s="34">
        <v>11</v>
      </c>
      <c r="D152" s="11" t="str">
        <f t="shared" si="17"/>
        <v>N/A</v>
      </c>
      <c r="E152" s="34">
        <v>11</v>
      </c>
      <c r="F152" s="11" t="str">
        <f t="shared" si="18"/>
        <v>N/A</v>
      </c>
      <c r="G152" s="34">
        <v>1497</v>
      </c>
      <c r="H152" s="11" t="str">
        <f t="shared" si="19"/>
        <v>N/A</v>
      </c>
      <c r="I152" s="12">
        <v>300</v>
      </c>
      <c r="J152" s="12">
        <v>37325</v>
      </c>
      <c r="K152" s="41" t="s">
        <v>739</v>
      </c>
      <c r="L152" s="9" t="str">
        <f t="shared" si="16"/>
        <v>No</v>
      </c>
    </row>
    <row r="153" spans="1:12" ht="25" x14ac:dyDescent="0.25">
      <c r="A153" s="42" t="s">
        <v>1463</v>
      </c>
      <c r="B153" s="33" t="s">
        <v>213</v>
      </c>
      <c r="C153" s="43">
        <v>788</v>
      </c>
      <c r="D153" s="11" t="str">
        <f t="shared" si="17"/>
        <v>N/A</v>
      </c>
      <c r="E153" s="43">
        <v>1942.25</v>
      </c>
      <c r="F153" s="11" t="str">
        <f t="shared" si="18"/>
        <v>N/A</v>
      </c>
      <c r="G153" s="43">
        <v>13086.766867</v>
      </c>
      <c r="H153" s="11" t="str">
        <f t="shared" si="19"/>
        <v>N/A</v>
      </c>
      <c r="I153" s="12">
        <v>146.5</v>
      </c>
      <c r="J153" s="12">
        <v>573.79999999999995</v>
      </c>
      <c r="K153" s="41" t="s">
        <v>739</v>
      </c>
      <c r="L153" s="9" t="str">
        <f t="shared" si="16"/>
        <v>No</v>
      </c>
    </row>
    <row r="154" spans="1:12" x14ac:dyDescent="0.25">
      <c r="A154" s="42" t="s">
        <v>1529</v>
      </c>
      <c r="B154" s="33" t="s">
        <v>213</v>
      </c>
      <c r="C154" s="43">
        <v>520.31248774000005</v>
      </c>
      <c r="D154" s="11" t="str">
        <f t="shared" ref="D154:D173" si="20">IF($B154="N/A","N/A",IF(C154&gt;10,"No",IF(C154&lt;-10,"No","Yes")))</f>
        <v>N/A</v>
      </c>
      <c r="E154" s="43">
        <v>473.0553754</v>
      </c>
      <c r="F154" s="11" t="str">
        <f t="shared" ref="F154:F173" si="21">IF($B154="N/A","N/A",IF(E154&gt;10,"No",IF(E154&lt;-10,"No","Yes")))</f>
        <v>N/A</v>
      </c>
      <c r="G154" s="43">
        <v>491.81343502999999</v>
      </c>
      <c r="H154" s="11" t="str">
        <f t="shared" ref="H154:H173" si="22">IF($B154="N/A","N/A",IF(G154&gt;10,"No",IF(G154&lt;-10,"No","Yes")))</f>
        <v>N/A</v>
      </c>
      <c r="I154" s="12">
        <v>-9.08</v>
      </c>
      <c r="J154" s="12">
        <v>3.9649999999999999</v>
      </c>
      <c r="K154" s="41" t="s">
        <v>739</v>
      </c>
      <c r="L154" s="9" t="str">
        <f t="shared" ref="L154:L173" si="23">IF(J154="Div by 0", "N/A", IF(K154="N/A","N/A", IF(J154&gt;VALUE(MID(K154,1,2)), "No", IF(J154&lt;-1*VALUE(MID(K154,1,2)), "No", "Yes"))))</f>
        <v>Yes</v>
      </c>
    </row>
    <row r="155" spans="1:12" x14ac:dyDescent="0.25">
      <c r="A155" s="45" t="s">
        <v>1530</v>
      </c>
      <c r="B155" s="33" t="s">
        <v>213</v>
      </c>
      <c r="C155" s="43">
        <v>50.069719933999998</v>
      </c>
      <c r="D155" s="11" t="str">
        <f t="shared" si="20"/>
        <v>N/A</v>
      </c>
      <c r="E155" s="43">
        <v>58.466134431999997</v>
      </c>
      <c r="F155" s="11" t="str">
        <f t="shared" si="21"/>
        <v>N/A</v>
      </c>
      <c r="G155" s="43">
        <v>50.55180283</v>
      </c>
      <c r="H155" s="11" t="str">
        <f t="shared" si="22"/>
        <v>N/A</v>
      </c>
      <c r="I155" s="12">
        <v>16.77</v>
      </c>
      <c r="J155" s="12">
        <v>-13.5</v>
      </c>
      <c r="K155" s="41" t="s">
        <v>739</v>
      </c>
      <c r="L155" s="9" t="str">
        <f t="shared" si="23"/>
        <v>Yes</v>
      </c>
    </row>
    <row r="156" spans="1:12" x14ac:dyDescent="0.25">
      <c r="A156" s="45" t="s">
        <v>1531</v>
      </c>
      <c r="B156" s="33" t="s">
        <v>213</v>
      </c>
      <c r="C156" s="43">
        <v>781.19724154000005</v>
      </c>
      <c r="D156" s="11" t="str">
        <f t="shared" si="20"/>
        <v>N/A</v>
      </c>
      <c r="E156" s="43">
        <v>639.79766050000001</v>
      </c>
      <c r="F156" s="11" t="str">
        <f t="shared" si="21"/>
        <v>N/A</v>
      </c>
      <c r="G156" s="43">
        <v>683.42549971999995</v>
      </c>
      <c r="H156" s="11" t="str">
        <f t="shared" si="22"/>
        <v>N/A</v>
      </c>
      <c r="I156" s="12">
        <v>-18.100000000000001</v>
      </c>
      <c r="J156" s="12">
        <v>6.819</v>
      </c>
      <c r="K156" s="41" t="s">
        <v>739</v>
      </c>
      <c r="L156" s="9" t="str">
        <f t="shared" si="23"/>
        <v>Yes</v>
      </c>
    </row>
    <row r="157" spans="1:12" x14ac:dyDescent="0.25">
      <c r="A157" s="45" t="s">
        <v>1532</v>
      </c>
      <c r="B157" s="33" t="s">
        <v>213</v>
      </c>
      <c r="C157" s="43">
        <v>412.84128719</v>
      </c>
      <c r="D157" s="11" t="str">
        <f t="shared" si="20"/>
        <v>N/A</v>
      </c>
      <c r="E157" s="43">
        <v>398.45733371</v>
      </c>
      <c r="F157" s="11" t="str">
        <f t="shared" si="21"/>
        <v>N/A</v>
      </c>
      <c r="G157" s="43">
        <v>411.30726046000001</v>
      </c>
      <c r="H157" s="11" t="str">
        <f t="shared" si="22"/>
        <v>N/A</v>
      </c>
      <c r="I157" s="12">
        <v>-3.48</v>
      </c>
      <c r="J157" s="12">
        <v>3.2250000000000001</v>
      </c>
      <c r="K157" s="41" t="s">
        <v>739</v>
      </c>
      <c r="L157" s="9" t="str">
        <f t="shared" si="23"/>
        <v>Yes</v>
      </c>
    </row>
    <row r="158" spans="1:12" x14ac:dyDescent="0.25">
      <c r="A158" s="45" t="s">
        <v>1533</v>
      </c>
      <c r="B158" s="33" t="s">
        <v>213</v>
      </c>
      <c r="C158" s="43">
        <v>734.98247579999997</v>
      </c>
      <c r="D158" s="11" t="str">
        <f t="shared" si="20"/>
        <v>N/A</v>
      </c>
      <c r="E158" s="43">
        <v>693.77503783999998</v>
      </c>
      <c r="F158" s="11" t="str">
        <f t="shared" si="21"/>
        <v>N/A</v>
      </c>
      <c r="G158" s="43">
        <v>685.02074430000005</v>
      </c>
      <c r="H158" s="11" t="str">
        <f t="shared" si="22"/>
        <v>N/A</v>
      </c>
      <c r="I158" s="12">
        <v>-5.61</v>
      </c>
      <c r="J158" s="12">
        <v>-1.26</v>
      </c>
      <c r="K158" s="41" t="s">
        <v>739</v>
      </c>
      <c r="L158" s="9" t="str">
        <f t="shared" si="23"/>
        <v>Yes</v>
      </c>
    </row>
    <row r="159" spans="1:12" x14ac:dyDescent="0.25">
      <c r="A159" s="42" t="s">
        <v>1534</v>
      </c>
      <c r="B159" s="33" t="s">
        <v>213</v>
      </c>
      <c r="C159" s="43">
        <v>208.75300831000001</v>
      </c>
      <c r="D159" s="11" t="str">
        <f t="shared" si="20"/>
        <v>N/A</v>
      </c>
      <c r="E159" s="43">
        <v>204.79064152000001</v>
      </c>
      <c r="F159" s="11" t="str">
        <f t="shared" si="21"/>
        <v>N/A</v>
      </c>
      <c r="G159" s="43">
        <v>204.63031652000001</v>
      </c>
      <c r="H159" s="11" t="str">
        <f t="shared" si="22"/>
        <v>N/A</v>
      </c>
      <c r="I159" s="12">
        <v>-1.9</v>
      </c>
      <c r="J159" s="12">
        <v>-7.8E-2</v>
      </c>
      <c r="K159" s="41" t="s">
        <v>739</v>
      </c>
      <c r="L159" s="9" t="str">
        <f t="shared" si="23"/>
        <v>Yes</v>
      </c>
    </row>
    <row r="160" spans="1:12" x14ac:dyDescent="0.25">
      <c r="A160" s="45" t="s">
        <v>1535</v>
      </c>
      <c r="B160" s="33" t="s">
        <v>213</v>
      </c>
      <c r="C160" s="43">
        <v>132.65621087</v>
      </c>
      <c r="D160" s="11" t="str">
        <f t="shared" si="20"/>
        <v>N/A</v>
      </c>
      <c r="E160" s="43">
        <v>120.60616791</v>
      </c>
      <c r="F160" s="11" t="str">
        <f t="shared" si="21"/>
        <v>N/A</v>
      </c>
      <c r="G160" s="43">
        <v>107.71800222</v>
      </c>
      <c r="H160" s="11" t="str">
        <f t="shared" si="22"/>
        <v>N/A</v>
      </c>
      <c r="I160" s="12">
        <v>-9.08</v>
      </c>
      <c r="J160" s="12">
        <v>-10.7</v>
      </c>
      <c r="K160" s="41" t="s">
        <v>739</v>
      </c>
      <c r="L160" s="9" t="str">
        <f t="shared" si="23"/>
        <v>Yes</v>
      </c>
    </row>
    <row r="161" spans="1:12" x14ac:dyDescent="0.25">
      <c r="A161" s="45" t="s">
        <v>1536</v>
      </c>
      <c r="B161" s="33" t="s">
        <v>213</v>
      </c>
      <c r="C161" s="43">
        <v>703.09242567000001</v>
      </c>
      <c r="D161" s="11" t="str">
        <f t="shared" si="20"/>
        <v>N/A</v>
      </c>
      <c r="E161" s="43">
        <v>667.99295429999995</v>
      </c>
      <c r="F161" s="11" t="str">
        <f t="shared" si="21"/>
        <v>N/A</v>
      </c>
      <c r="G161" s="43">
        <v>658.44708131000004</v>
      </c>
      <c r="H161" s="11" t="str">
        <f t="shared" si="22"/>
        <v>N/A</v>
      </c>
      <c r="I161" s="12">
        <v>-4.99</v>
      </c>
      <c r="J161" s="12">
        <v>-1.43</v>
      </c>
      <c r="K161" s="41" t="s">
        <v>739</v>
      </c>
      <c r="L161" s="9" t="str">
        <f t="shared" si="23"/>
        <v>Yes</v>
      </c>
    </row>
    <row r="162" spans="1:12" x14ac:dyDescent="0.25">
      <c r="A162" s="45" t="s">
        <v>1537</v>
      </c>
      <c r="B162" s="33" t="s">
        <v>213</v>
      </c>
      <c r="C162" s="43">
        <v>0</v>
      </c>
      <c r="D162" s="11" t="str">
        <f t="shared" si="20"/>
        <v>N/A</v>
      </c>
      <c r="E162" s="43">
        <v>0</v>
      </c>
      <c r="F162" s="11" t="str">
        <f t="shared" si="21"/>
        <v>N/A</v>
      </c>
      <c r="G162" s="43">
        <v>0</v>
      </c>
      <c r="H162" s="11" t="str">
        <f t="shared" si="22"/>
        <v>N/A</v>
      </c>
      <c r="I162" s="12" t="s">
        <v>1746</v>
      </c>
      <c r="J162" s="12" t="s">
        <v>1746</v>
      </c>
      <c r="K162" s="41" t="s">
        <v>739</v>
      </c>
      <c r="L162" s="9" t="str">
        <f t="shared" si="23"/>
        <v>N/A</v>
      </c>
    </row>
    <row r="163" spans="1:12" x14ac:dyDescent="0.25">
      <c r="A163" s="45" t="s">
        <v>1538</v>
      </c>
      <c r="B163" s="33" t="s">
        <v>213</v>
      </c>
      <c r="C163" s="43">
        <v>0.53377483439999995</v>
      </c>
      <c r="D163" s="11" t="str">
        <f t="shared" si="20"/>
        <v>N/A</v>
      </c>
      <c r="E163" s="43">
        <v>1.5683382978</v>
      </c>
      <c r="F163" s="11" t="str">
        <f t="shared" si="21"/>
        <v>N/A</v>
      </c>
      <c r="G163" s="43">
        <v>1.170180072</v>
      </c>
      <c r="H163" s="11" t="str">
        <f t="shared" si="22"/>
        <v>N/A</v>
      </c>
      <c r="I163" s="12">
        <v>193.8</v>
      </c>
      <c r="J163" s="12">
        <v>-25.4</v>
      </c>
      <c r="K163" s="41" t="s">
        <v>739</v>
      </c>
      <c r="L163" s="9" t="str">
        <f t="shared" si="23"/>
        <v>Yes</v>
      </c>
    </row>
    <row r="164" spans="1:12" x14ac:dyDescent="0.25">
      <c r="A164" s="42" t="s">
        <v>1539</v>
      </c>
      <c r="B164" s="33" t="s">
        <v>213</v>
      </c>
      <c r="C164" s="43">
        <v>69.423754091999996</v>
      </c>
      <c r="D164" s="11" t="str">
        <f t="shared" si="20"/>
        <v>N/A</v>
      </c>
      <c r="E164" s="43">
        <v>108.75651851000001</v>
      </c>
      <c r="F164" s="11" t="str">
        <f t="shared" si="21"/>
        <v>N/A</v>
      </c>
      <c r="G164" s="43">
        <v>116.51234854</v>
      </c>
      <c r="H164" s="11" t="str">
        <f t="shared" si="22"/>
        <v>N/A</v>
      </c>
      <c r="I164" s="12">
        <v>56.66</v>
      </c>
      <c r="J164" s="12">
        <v>7.1310000000000002</v>
      </c>
      <c r="K164" s="41" t="s">
        <v>739</v>
      </c>
      <c r="L164" s="9" t="str">
        <f t="shared" si="23"/>
        <v>Yes</v>
      </c>
    </row>
    <row r="165" spans="1:12" x14ac:dyDescent="0.25">
      <c r="A165" s="45" t="s">
        <v>1540</v>
      </c>
      <c r="B165" s="33" t="s">
        <v>213</v>
      </c>
      <c r="C165" s="43">
        <v>12.770280066</v>
      </c>
      <c r="D165" s="11" t="str">
        <f t="shared" si="20"/>
        <v>N/A</v>
      </c>
      <c r="E165" s="43">
        <v>8.6873551377999991</v>
      </c>
      <c r="F165" s="11" t="str">
        <f t="shared" si="21"/>
        <v>N/A</v>
      </c>
      <c r="G165" s="43">
        <v>8.9973267262000007</v>
      </c>
      <c r="H165" s="11" t="str">
        <f t="shared" si="22"/>
        <v>N/A</v>
      </c>
      <c r="I165" s="12">
        <v>-32</v>
      </c>
      <c r="J165" s="12">
        <v>3.5680000000000001</v>
      </c>
      <c r="K165" s="41" t="s">
        <v>739</v>
      </c>
      <c r="L165" s="9" t="str">
        <f t="shared" si="23"/>
        <v>Yes</v>
      </c>
    </row>
    <row r="166" spans="1:12" x14ac:dyDescent="0.25">
      <c r="A166" s="45" t="s">
        <v>1541</v>
      </c>
      <c r="B166" s="33" t="s">
        <v>213</v>
      </c>
      <c r="C166" s="43">
        <v>127.99628008000001</v>
      </c>
      <c r="D166" s="11" t="str">
        <f t="shared" si="20"/>
        <v>N/A</v>
      </c>
      <c r="E166" s="43">
        <v>183.91773667000001</v>
      </c>
      <c r="F166" s="11" t="str">
        <f t="shared" si="21"/>
        <v>N/A</v>
      </c>
      <c r="G166" s="43">
        <v>195.10018316</v>
      </c>
      <c r="H166" s="11" t="str">
        <f t="shared" si="22"/>
        <v>N/A</v>
      </c>
      <c r="I166" s="12">
        <v>43.69</v>
      </c>
      <c r="J166" s="12">
        <v>6.08</v>
      </c>
      <c r="K166" s="41" t="s">
        <v>739</v>
      </c>
      <c r="L166" s="9" t="str">
        <f t="shared" si="23"/>
        <v>Yes</v>
      </c>
    </row>
    <row r="167" spans="1:12" x14ac:dyDescent="0.25">
      <c r="A167" s="45" t="s">
        <v>1542</v>
      </c>
      <c r="B167" s="33" t="s">
        <v>213</v>
      </c>
      <c r="C167" s="43">
        <v>38.195836585999999</v>
      </c>
      <c r="D167" s="11" t="str">
        <f t="shared" si="20"/>
        <v>N/A</v>
      </c>
      <c r="E167" s="43">
        <v>70.423650731999999</v>
      </c>
      <c r="F167" s="11" t="str">
        <f t="shared" si="21"/>
        <v>N/A</v>
      </c>
      <c r="G167" s="43">
        <v>74.209410706</v>
      </c>
      <c r="H167" s="11" t="str">
        <f t="shared" si="22"/>
        <v>N/A</v>
      </c>
      <c r="I167" s="12">
        <v>84.38</v>
      </c>
      <c r="J167" s="12">
        <v>5.3760000000000003</v>
      </c>
      <c r="K167" s="41" t="s">
        <v>739</v>
      </c>
      <c r="L167" s="9" t="str">
        <f t="shared" si="23"/>
        <v>Yes</v>
      </c>
    </row>
    <row r="168" spans="1:12" x14ac:dyDescent="0.25">
      <c r="A168" s="45" t="s">
        <v>1543</v>
      </c>
      <c r="B168" s="33" t="s">
        <v>213</v>
      </c>
      <c r="C168" s="43">
        <v>100.64717269</v>
      </c>
      <c r="D168" s="11" t="str">
        <f t="shared" si="20"/>
        <v>N/A</v>
      </c>
      <c r="E168" s="43">
        <v>155.37882708999999</v>
      </c>
      <c r="F168" s="11" t="str">
        <f t="shared" si="21"/>
        <v>N/A</v>
      </c>
      <c r="G168" s="43">
        <v>166.42645858</v>
      </c>
      <c r="H168" s="11" t="str">
        <f t="shared" si="22"/>
        <v>N/A</v>
      </c>
      <c r="I168" s="12">
        <v>54.38</v>
      </c>
      <c r="J168" s="12">
        <v>7.11</v>
      </c>
      <c r="K168" s="41" t="s">
        <v>739</v>
      </c>
      <c r="L168" s="9" t="str">
        <f t="shared" si="23"/>
        <v>Yes</v>
      </c>
    </row>
    <row r="169" spans="1:12" x14ac:dyDescent="0.25">
      <c r="A169" s="42" t="s">
        <v>1544</v>
      </c>
      <c r="B169" s="33" t="s">
        <v>213</v>
      </c>
      <c r="C169" s="43">
        <v>2627.6343634</v>
      </c>
      <c r="D169" s="11" t="str">
        <f t="shared" si="20"/>
        <v>N/A</v>
      </c>
      <c r="E169" s="43">
        <v>2537.2900958999999</v>
      </c>
      <c r="F169" s="11" t="str">
        <f t="shared" si="21"/>
        <v>N/A</v>
      </c>
      <c r="G169" s="43">
        <v>2667.5865788999999</v>
      </c>
      <c r="H169" s="11" t="str">
        <f t="shared" si="22"/>
        <v>N/A</v>
      </c>
      <c r="I169" s="12">
        <v>-3.44</v>
      </c>
      <c r="J169" s="12">
        <v>5.1349999999999998</v>
      </c>
      <c r="K169" s="41" t="s">
        <v>739</v>
      </c>
      <c r="L169" s="9" t="str">
        <f t="shared" si="23"/>
        <v>Yes</v>
      </c>
    </row>
    <row r="170" spans="1:12" x14ac:dyDescent="0.25">
      <c r="A170" s="45" t="s">
        <v>1545</v>
      </c>
      <c r="B170" s="33" t="s">
        <v>213</v>
      </c>
      <c r="C170" s="43">
        <v>476.61476112000003</v>
      </c>
      <c r="D170" s="11" t="str">
        <f t="shared" si="20"/>
        <v>N/A</v>
      </c>
      <c r="E170" s="43">
        <v>501.09509400000002</v>
      </c>
      <c r="F170" s="11" t="str">
        <f t="shared" si="21"/>
        <v>N/A</v>
      </c>
      <c r="G170" s="43">
        <v>571.14644324000005</v>
      </c>
      <c r="H170" s="11" t="str">
        <f t="shared" si="22"/>
        <v>N/A</v>
      </c>
      <c r="I170" s="12">
        <v>5.1360000000000001</v>
      </c>
      <c r="J170" s="12">
        <v>13.98</v>
      </c>
      <c r="K170" s="41" t="s">
        <v>739</v>
      </c>
      <c r="L170" s="9" t="str">
        <f t="shared" si="23"/>
        <v>Yes</v>
      </c>
    </row>
    <row r="171" spans="1:12" x14ac:dyDescent="0.25">
      <c r="A171" s="45" t="s">
        <v>1546</v>
      </c>
      <c r="B171" s="33" t="s">
        <v>213</v>
      </c>
      <c r="C171" s="43">
        <v>6479.2291183999996</v>
      </c>
      <c r="D171" s="11" t="str">
        <f t="shared" si="20"/>
        <v>N/A</v>
      </c>
      <c r="E171" s="43">
        <v>5945.5438248</v>
      </c>
      <c r="F171" s="11" t="str">
        <f t="shared" si="21"/>
        <v>N/A</v>
      </c>
      <c r="G171" s="43">
        <v>6076.9985133999999</v>
      </c>
      <c r="H171" s="11" t="str">
        <f t="shared" si="22"/>
        <v>N/A</v>
      </c>
      <c r="I171" s="12">
        <v>-8.24</v>
      </c>
      <c r="J171" s="12">
        <v>2.2109999999999999</v>
      </c>
      <c r="K171" s="41" t="s">
        <v>739</v>
      </c>
      <c r="L171" s="9" t="str">
        <f t="shared" si="23"/>
        <v>Yes</v>
      </c>
    </row>
    <row r="172" spans="1:12" x14ac:dyDescent="0.25">
      <c r="A172" s="45" t="s">
        <v>1547</v>
      </c>
      <c r="B172" s="33" t="s">
        <v>213</v>
      </c>
      <c r="C172" s="43">
        <v>1203.1119091</v>
      </c>
      <c r="D172" s="11" t="str">
        <f t="shared" si="20"/>
        <v>N/A</v>
      </c>
      <c r="E172" s="43">
        <v>1244.8496049</v>
      </c>
      <c r="F172" s="11" t="str">
        <f t="shared" si="21"/>
        <v>N/A</v>
      </c>
      <c r="G172" s="43">
        <v>1306.8975619</v>
      </c>
      <c r="H172" s="11" t="str">
        <f t="shared" si="22"/>
        <v>N/A</v>
      </c>
      <c r="I172" s="12">
        <v>3.4689999999999999</v>
      </c>
      <c r="J172" s="12">
        <v>4.984</v>
      </c>
      <c r="K172" s="41" t="s">
        <v>739</v>
      </c>
      <c r="L172" s="9" t="str">
        <f t="shared" si="23"/>
        <v>Yes</v>
      </c>
    </row>
    <row r="173" spans="1:12" x14ac:dyDescent="0.25">
      <c r="A173" s="45" t="s">
        <v>1548</v>
      </c>
      <c r="B173" s="33" t="s">
        <v>213</v>
      </c>
      <c r="C173" s="43">
        <v>1616.7651553999999</v>
      </c>
      <c r="D173" s="11" t="str">
        <f t="shared" si="20"/>
        <v>N/A</v>
      </c>
      <c r="E173" s="43">
        <v>1525.5966599999999</v>
      </c>
      <c r="F173" s="11" t="str">
        <f t="shared" si="21"/>
        <v>N/A</v>
      </c>
      <c r="G173" s="43">
        <v>1675.3866986999999</v>
      </c>
      <c r="H173" s="11" t="str">
        <f t="shared" si="22"/>
        <v>N/A</v>
      </c>
      <c r="I173" s="12">
        <v>-5.64</v>
      </c>
      <c r="J173" s="12">
        <v>9.8179999999999996</v>
      </c>
      <c r="K173" s="41" t="s">
        <v>739</v>
      </c>
      <c r="L173" s="9" t="str">
        <f t="shared" si="23"/>
        <v>Yes</v>
      </c>
    </row>
    <row r="174" spans="1:12" x14ac:dyDescent="0.25">
      <c r="A174" s="42" t="s">
        <v>373</v>
      </c>
      <c r="B174" s="33" t="s">
        <v>213</v>
      </c>
      <c r="C174" s="8">
        <v>7.0833693101000001</v>
      </c>
      <c r="D174" s="11" t="str">
        <f t="shared" ref="D174:D203" si="24">IF($B174="N/A","N/A",IF(C174&gt;10,"No",IF(C174&lt;-10,"No","Yes")))</f>
        <v>N/A</v>
      </c>
      <c r="E174" s="8">
        <v>6.9360493463999999</v>
      </c>
      <c r="F174" s="11" t="str">
        <f t="shared" ref="F174:F203" si="25">IF($B174="N/A","N/A",IF(E174&gt;10,"No",IF(E174&lt;-10,"No","Yes")))</f>
        <v>N/A</v>
      </c>
      <c r="G174" s="8">
        <v>6.6286473788000002</v>
      </c>
      <c r="H174" s="11" t="str">
        <f t="shared" ref="H174:H203" si="26">IF($B174="N/A","N/A",IF(G174&gt;10,"No",IF(G174&lt;-10,"No","Yes")))</f>
        <v>N/A</v>
      </c>
      <c r="I174" s="12">
        <v>-2.08</v>
      </c>
      <c r="J174" s="12">
        <v>-4.43</v>
      </c>
      <c r="K174" s="41" t="s">
        <v>739</v>
      </c>
      <c r="L174" s="9" t="str">
        <f t="shared" ref="L174:L203" si="27">IF(J174="Div by 0", "N/A", IF(K174="N/A","N/A", IF(J174&gt;VALUE(MID(K174,1,2)), "No", IF(J174&lt;-1*VALUE(MID(K174,1,2)), "No", "Yes"))))</f>
        <v>Yes</v>
      </c>
    </row>
    <row r="175" spans="1:12" x14ac:dyDescent="0.25">
      <c r="A175" s="45" t="s">
        <v>483</v>
      </c>
      <c r="B175" s="33" t="s">
        <v>213</v>
      </c>
      <c r="C175" s="8">
        <v>0.95551894559999995</v>
      </c>
      <c r="D175" s="11" t="str">
        <f t="shared" si="24"/>
        <v>N/A</v>
      </c>
      <c r="E175" s="8">
        <v>1.0430079834999999</v>
      </c>
      <c r="F175" s="11" t="str">
        <f t="shared" si="25"/>
        <v>N/A</v>
      </c>
      <c r="G175" s="8">
        <v>0.93238573380000001</v>
      </c>
      <c r="H175" s="11" t="str">
        <f t="shared" si="26"/>
        <v>N/A</v>
      </c>
      <c r="I175" s="12">
        <v>9.1560000000000006</v>
      </c>
      <c r="J175" s="12">
        <v>-10.6</v>
      </c>
      <c r="K175" s="41" t="s">
        <v>739</v>
      </c>
      <c r="L175" s="9" t="str">
        <f t="shared" si="27"/>
        <v>Yes</v>
      </c>
    </row>
    <row r="176" spans="1:12" x14ac:dyDescent="0.25">
      <c r="A176" s="45" t="s">
        <v>484</v>
      </c>
      <c r="B176" s="33" t="s">
        <v>213</v>
      </c>
      <c r="C176" s="8">
        <v>3.2906973417000001</v>
      </c>
      <c r="D176" s="11" t="str">
        <f t="shared" si="24"/>
        <v>N/A</v>
      </c>
      <c r="E176" s="8">
        <v>3.2535364527000001</v>
      </c>
      <c r="F176" s="11" t="str">
        <f t="shared" si="25"/>
        <v>N/A</v>
      </c>
      <c r="G176" s="8">
        <v>2.9704547263999999</v>
      </c>
      <c r="H176" s="11" t="str">
        <f t="shared" si="26"/>
        <v>N/A</v>
      </c>
      <c r="I176" s="12">
        <v>-1.1299999999999999</v>
      </c>
      <c r="J176" s="12">
        <v>-8.6999999999999993</v>
      </c>
      <c r="K176" s="41" t="s">
        <v>739</v>
      </c>
      <c r="L176" s="9" t="str">
        <f t="shared" si="27"/>
        <v>Yes</v>
      </c>
    </row>
    <row r="177" spans="1:12" x14ac:dyDescent="0.25">
      <c r="A177" s="45" t="s">
        <v>485</v>
      </c>
      <c r="B177" s="33" t="s">
        <v>213</v>
      </c>
      <c r="C177" s="8">
        <v>8.2383554515000004</v>
      </c>
      <c r="D177" s="11" t="str">
        <f t="shared" si="24"/>
        <v>N/A</v>
      </c>
      <c r="E177" s="8">
        <v>7.8723555051999998</v>
      </c>
      <c r="F177" s="11" t="str">
        <f t="shared" si="25"/>
        <v>N/A</v>
      </c>
      <c r="G177" s="8">
        <v>7.5951417004000001</v>
      </c>
      <c r="H177" s="11" t="str">
        <f t="shared" si="26"/>
        <v>N/A</v>
      </c>
      <c r="I177" s="12">
        <v>-4.4400000000000004</v>
      </c>
      <c r="J177" s="12">
        <v>-3.52</v>
      </c>
      <c r="K177" s="41" t="s">
        <v>739</v>
      </c>
      <c r="L177" s="9" t="str">
        <f t="shared" si="27"/>
        <v>Yes</v>
      </c>
    </row>
    <row r="178" spans="1:12" x14ac:dyDescent="0.25">
      <c r="A178" s="45" t="s">
        <v>486</v>
      </c>
      <c r="B178" s="33" t="s">
        <v>213</v>
      </c>
      <c r="C178" s="8">
        <v>15.180845644</v>
      </c>
      <c r="D178" s="11" t="str">
        <f t="shared" si="24"/>
        <v>N/A</v>
      </c>
      <c r="E178" s="8">
        <v>15.435323990000001</v>
      </c>
      <c r="F178" s="11" t="str">
        <f t="shared" si="25"/>
        <v>N/A</v>
      </c>
      <c r="G178" s="8">
        <v>14.861944778</v>
      </c>
      <c r="H178" s="11" t="str">
        <f t="shared" si="26"/>
        <v>N/A</v>
      </c>
      <c r="I178" s="12">
        <v>1.6759999999999999</v>
      </c>
      <c r="J178" s="12">
        <v>-3.71</v>
      </c>
      <c r="K178" s="41" t="s">
        <v>739</v>
      </c>
      <c r="L178" s="9" t="str">
        <f t="shared" si="27"/>
        <v>Yes</v>
      </c>
    </row>
    <row r="179" spans="1:12" x14ac:dyDescent="0.25">
      <c r="A179" s="42" t="s">
        <v>1549</v>
      </c>
      <c r="B179" s="33" t="s">
        <v>213</v>
      </c>
      <c r="C179" s="8">
        <v>0.54475380110000005</v>
      </c>
      <c r="D179" s="11" t="str">
        <f t="shared" si="24"/>
        <v>N/A</v>
      </c>
      <c r="E179" s="8">
        <v>0.51699185039999995</v>
      </c>
      <c r="F179" s="11" t="str">
        <f t="shared" si="25"/>
        <v>N/A</v>
      </c>
      <c r="G179" s="8">
        <v>0.5324245796</v>
      </c>
      <c r="H179" s="11" t="str">
        <f t="shared" si="26"/>
        <v>N/A</v>
      </c>
      <c r="I179" s="12">
        <v>-5.0999999999999996</v>
      </c>
      <c r="J179" s="12">
        <v>2.9849999999999999</v>
      </c>
      <c r="K179" s="41" t="s">
        <v>739</v>
      </c>
      <c r="L179" s="9" t="str">
        <f t="shared" si="27"/>
        <v>Yes</v>
      </c>
    </row>
    <row r="180" spans="1:12" x14ac:dyDescent="0.25">
      <c r="A180" s="45" t="s">
        <v>1550</v>
      </c>
      <c r="B180" s="33" t="s">
        <v>213</v>
      </c>
      <c r="C180" s="8">
        <v>2.1219110378999999</v>
      </c>
      <c r="D180" s="11" t="str">
        <f t="shared" si="24"/>
        <v>N/A</v>
      </c>
      <c r="E180" s="8">
        <v>1.7769765645</v>
      </c>
      <c r="F180" s="11" t="str">
        <f t="shared" si="25"/>
        <v>N/A</v>
      </c>
      <c r="G180" s="8">
        <v>1.8843320076000001</v>
      </c>
      <c r="H180" s="11" t="str">
        <f t="shared" si="26"/>
        <v>N/A</v>
      </c>
      <c r="I180" s="12">
        <v>-16.3</v>
      </c>
      <c r="J180" s="12">
        <v>6.0410000000000004</v>
      </c>
      <c r="K180" s="41" t="s">
        <v>739</v>
      </c>
      <c r="L180" s="9" t="str">
        <f t="shared" si="27"/>
        <v>Yes</v>
      </c>
    </row>
    <row r="181" spans="1:12" x14ac:dyDescent="0.25">
      <c r="A181" s="45" t="s">
        <v>1551</v>
      </c>
      <c r="B181" s="33" t="s">
        <v>213</v>
      </c>
      <c r="C181" s="8">
        <v>1.0587461011999999</v>
      </c>
      <c r="D181" s="11" t="str">
        <f t="shared" si="24"/>
        <v>N/A</v>
      </c>
      <c r="E181" s="8">
        <v>1.0582154516</v>
      </c>
      <c r="F181" s="11" t="str">
        <f t="shared" si="25"/>
        <v>N/A</v>
      </c>
      <c r="G181" s="8">
        <v>1.0512064984</v>
      </c>
      <c r="H181" s="11" t="str">
        <f t="shared" si="26"/>
        <v>N/A</v>
      </c>
      <c r="I181" s="12">
        <v>-0.05</v>
      </c>
      <c r="J181" s="12">
        <v>-0.66200000000000003</v>
      </c>
      <c r="K181" s="41" t="s">
        <v>739</v>
      </c>
      <c r="L181" s="9" t="str">
        <f t="shared" si="27"/>
        <v>Yes</v>
      </c>
    </row>
    <row r="182" spans="1:12" x14ac:dyDescent="0.25">
      <c r="A182" s="45" t="s">
        <v>1552</v>
      </c>
      <c r="B182" s="33" t="s">
        <v>213</v>
      </c>
      <c r="C182" s="8">
        <v>0</v>
      </c>
      <c r="D182" s="11" t="str">
        <f t="shared" si="24"/>
        <v>N/A</v>
      </c>
      <c r="E182" s="8">
        <v>0</v>
      </c>
      <c r="F182" s="11" t="str">
        <f t="shared" si="25"/>
        <v>N/A</v>
      </c>
      <c r="G182" s="8">
        <v>0</v>
      </c>
      <c r="H182" s="11" t="str">
        <f t="shared" si="26"/>
        <v>N/A</v>
      </c>
      <c r="I182" s="12" t="s">
        <v>1746</v>
      </c>
      <c r="J182" s="12" t="s">
        <v>1746</v>
      </c>
      <c r="K182" s="41" t="s">
        <v>739</v>
      </c>
      <c r="L182" s="9" t="str">
        <f t="shared" si="27"/>
        <v>N/A</v>
      </c>
    </row>
    <row r="183" spans="1:12" x14ac:dyDescent="0.25">
      <c r="A183" s="45" t="s">
        <v>1553</v>
      </c>
      <c r="B183" s="33" t="s">
        <v>213</v>
      </c>
      <c r="C183" s="8">
        <v>1.0188487E-2</v>
      </c>
      <c r="D183" s="11" t="str">
        <f t="shared" si="24"/>
        <v>N/A</v>
      </c>
      <c r="E183" s="8">
        <v>1.4649152800000001E-2</v>
      </c>
      <c r="F183" s="11" t="str">
        <f t="shared" si="25"/>
        <v>N/A</v>
      </c>
      <c r="G183" s="8">
        <v>1.9207683100000001E-2</v>
      </c>
      <c r="H183" s="11" t="str">
        <f t="shared" si="26"/>
        <v>N/A</v>
      </c>
      <c r="I183" s="12">
        <v>43.78</v>
      </c>
      <c r="J183" s="12">
        <v>31.12</v>
      </c>
      <c r="K183" s="41" t="s">
        <v>739</v>
      </c>
      <c r="L183" s="9" t="str">
        <f t="shared" si="27"/>
        <v>No</v>
      </c>
    </row>
    <row r="184" spans="1:12" x14ac:dyDescent="0.25">
      <c r="A184" s="42" t="s">
        <v>97</v>
      </c>
      <c r="B184" s="33" t="s">
        <v>213</v>
      </c>
      <c r="C184" s="8">
        <v>28.112906896999998</v>
      </c>
      <c r="D184" s="11" t="str">
        <f t="shared" si="24"/>
        <v>N/A</v>
      </c>
      <c r="E184" s="8">
        <v>33.616853315</v>
      </c>
      <c r="F184" s="11" t="str">
        <f t="shared" si="25"/>
        <v>N/A</v>
      </c>
      <c r="G184" s="8">
        <v>33.509520277</v>
      </c>
      <c r="H184" s="11" t="str">
        <f t="shared" si="26"/>
        <v>N/A</v>
      </c>
      <c r="I184" s="12">
        <v>19.579999999999998</v>
      </c>
      <c r="J184" s="12">
        <v>-0.31900000000000001</v>
      </c>
      <c r="K184" s="41" t="s">
        <v>739</v>
      </c>
      <c r="L184" s="9" t="str">
        <f t="shared" si="27"/>
        <v>Yes</v>
      </c>
    </row>
    <row r="185" spans="1:12" x14ac:dyDescent="0.25">
      <c r="A185" s="45" t="s">
        <v>487</v>
      </c>
      <c r="B185" s="33" t="s">
        <v>213</v>
      </c>
      <c r="C185" s="8">
        <v>3.0971993410000001</v>
      </c>
      <c r="D185" s="11" t="str">
        <f t="shared" si="24"/>
        <v>N/A</v>
      </c>
      <c r="E185" s="8">
        <v>3.3092969353999999</v>
      </c>
      <c r="F185" s="11" t="str">
        <f t="shared" si="25"/>
        <v>N/A</v>
      </c>
      <c r="G185" s="8">
        <v>2.6602334224000002</v>
      </c>
      <c r="H185" s="11" t="str">
        <f t="shared" si="26"/>
        <v>N/A</v>
      </c>
      <c r="I185" s="12">
        <v>6.8479999999999999</v>
      </c>
      <c r="J185" s="12">
        <v>-19.600000000000001</v>
      </c>
      <c r="K185" s="41" t="s">
        <v>739</v>
      </c>
      <c r="L185" s="9" t="str">
        <f t="shared" si="27"/>
        <v>Yes</v>
      </c>
    </row>
    <row r="186" spans="1:12" x14ac:dyDescent="0.25">
      <c r="A186" s="45" t="s">
        <v>488</v>
      </c>
      <c r="B186" s="33" t="s">
        <v>213</v>
      </c>
      <c r="C186" s="8">
        <v>14.487652731000001</v>
      </c>
      <c r="D186" s="11" t="str">
        <f t="shared" si="24"/>
        <v>N/A</v>
      </c>
      <c r="E186" s="8">
        <v>15.282916213</v>
      </c>
      <c r="F186" s="11" t="str">
        <f t="shared" si="25"/>
        <v>N/A</v>
      </c>
      <c r="G186" s="8">
        <v>15.237185103</v>
      </c>
      <c r="H186" s="11" t="str">
        <f t="shared" si="26"/>
        <v>N/A</v>
      </c>
      <c r="I186" s="12">
        <v>5.4889999999999999</v>
      </c>
      <c r="J186" s="12">
        <v>-0.29899999999999999</v>
      </c>
      <c r="K186" s="41" t="s">
        <v>739</v>
      </c>
      <c r="L186" s="9" t="str">
        <f t="shared" si="27"/>
        <v>Yes</v>
      </c>
    </row>
    <row r="187" spans="1:12" x14ac:dyDescent="0.25">
      <c r="A187" s="45" t="s">
        <v>489</v>
      </c>
      <c r="B187" s="33" t="s">
        <v>213</v>
      </c>
      <c r="C187" s="8">
        <v>37.652875358000003</v>
      </c>
      <c r="D187" s="11" t="str">
        <f t="shared" si="24"/>
        <v>N/A</v>
      </c>
      <c r="E187" s="8">
        <v>47.794039476999998</v>
      </c>
      <c r="F187" s="11" t="str">
        <f t="shared" si="25"/>
        <v>N/A</v>
      </c>
      <c r="G187" s="8">
        <v>47.544759333999998</v>
      </c>
      <c r="H187" s="11" t="str">
        <f t="shared" si="26"/>
        <v>N/A</v>
      </c>
      <c r="I187" s="12">
        <v>26.93</v>
      </c>
      <c r="J187" s="12">
        <v>-0.52200000000000002</v>
      </c>
      <c r="K187" s="41" t="s">
        <v>739</v>
      </c>
      <c r="L187" s="9" t="str">
        <f t="shared" si="27"/>
        <v>Yes</v>
      </c>
    </row>
    <row r="188" spans="1:12" x14ac:dyDescent="0.25">
      <c r="A188" s="45" t="s">
        <v>490</v>
      </c>
      <c r="B188" s="33" t="s">
        <v>213</v>
      </c>
      <c r="C188" s="8">
        <v>43.693326540999998</v>
      </c>
      <c r="D188" s="11" t="str">
        <f t="shared" si="24"/>
        <v>N/A</v>
      </c>
      <c r="E188" s="8">
        <v>50.441916108999997</v>
      </c>
      <c r="F188" s="11" t="str">
        <f t="shared" si="25"/>
        <v>N/A</v>
      </c>
      <c r="G188" s="8">
        <v>51.827130852000003</v>
      </c>
      <c r="H188" s="11" t="str">
        <f t="shared" si="26"/>
        <v>N/A</v>
      </c>
      <c r="I188" s="12">
        <v>15.45</v>
      </c>
      <c r="J188" s="12">
        <v>2.746</v>
      </c>
      <c r="K188" s="41" t="s">
        <v>739</v>
      </c>
      <c r="L188" s="9" t="str">
        <f t="shared" si="27"/>
        <v>Yes</v>
      </c>
    </row>
    <row r="189" spans="1:12" x14ac:dyDescent="0.25">
      <c r="A189" s="42" t="s">
        <v>118</v>
      </c>
      <c r="B189" s="33" t="s">
        <v>213</v>
      </c>
      <c r="C189" s="8">
        <v>56.558631679000001</v>
      </c>
      <c r="D189" s="11" t="str">
        <f t="shared" si="24"/>
        <v>N/A</v>
      </c>
      <c r="E189" s="8">
        <v>56.658591893999997</v>
      </c>
      <c r="F189" s="11" t="str">
        <f t="shared" si="25"/>
        <v>N/A</v>
      </c>
      <c r="G189" s="8">
        <v>56.71828635</v>
      </c>
      <c r="H189" s="11" t="str">
        <f t="shared" si="26"/>
        <v>N/A</v>
      </c>
      <c r="I189" s="12">
        <v>0.1767</v>
      </c>
      <c r="J189" s="12">
        <v>0.10539999999999999</v>
      </c>
      <c r="K189" s="41" t="s">
        <v>739</v>
      </c>
      <c r="L189" s="9" t="str">
        <f t="shared" si="27"/>
        <v>Yes</v>
      </c>
    </row>
    <row r="190" spans="1:12" x14ac:dyDescent="0.25">
      <c r="A190" s="45" t="s">
        <v>491</v>
      </c>
      <c r="B190" s="33" t="s">
        <v>213</v>
      </c>
      <c r="C190" s="8">
        <v>8.8105436573000002</v>
      </c>
      <c r="D190" s="11" t="str">
        <f t="shared" si="24"/>
        <v>N/A</v>
      </c>
      <c r="E190" s="8">
        <v>10.475148081</v>
      </c>
      <c r="F190" s="11" t="str">
        <f t="shared" si="25"/>
        <v>N/A</v>
      </c>
      <c r="G190" s="8">
        <v>9.1738931995000002</v>
      </c>
      <c r="H190" s="11" t="str">
        <f t="shared" si="26"/>
        <v>N/A</v>
      </c>
      <c r="I190" s="12">
        <v>18.89</v>
      </c>
      <c r="J190" s="12">
        <v>-12.4</v>
      </c>
      <c r="K190" s="41" t="s">
        <v>739</v>
      </c>
      <c r="L190" s="9" t="str">
        <f t="shared" si="27"/>
        <v>Yes</v>
      </c>
    </row>
    <row r="191" spans="1:12" x14ac:dyDescent="0.25">
      <c r="A191" s="45" t="s">
        <v>492</v>
      </c>
      <c r="B191" s="33" t="s">
        <v>213</v>
      </c>
      <c r="C191" s="8">
        <v>27.724840473</v>
      </c>
      <c r="D191" s="11" t="str">
        <f t="shared" si="24"/>
        <v>N/A</v>
      </c>
      <c r="E191" s="8">
        <v>27.15179543</v>
      </c>
      <c r="F191" s="11" t="str">
        <f t="shared" si="25"/>
        <v>N/A</v>
      </c>
      <c r="G191" s="8">
        <v>26.768601841999999</v>
      </c>
      <c r="H191" s="11" t="str">
        <f t="shared" si="26"/>
        <v>N/A</v>
      </c>
      <c r="I191" s="12">
        <v>-2.0699999999999998</v>
      </c>
      <c r="J191" s="12">
        <v>-1.41</v>
      </c>
      <c r="K191" s="41" t="s">
        <v>739</v>
      </c>
      <c r="L191" s="9" t="str">
        <f t="shared" si="27"/>
        <v>Yes</v>
      </c>
    </row>
    <row r="192" spans="1:12" x14ac:dyDescent="0.25">
      <c r="A192" s="45" t="s">
        <v>493</v>
      </c>
      <c r="B192" s="33" t="s">
        <v>213</v>
      </c>
      <c r="C192" s="8">
        <v>81.595975366000005</v>
      </c>
      <c r="D192" s="11" t="str">
        <f t="shared" si="24"/>
        <v>N/A</v>
      </c>
      <c r="E192" s="8">
        <v>83.404798185999994</v>
      </c>
      <c r="F192" s="11" t="str">
        <f t="shared" si="25"/>
        <v>N/A</v>
      </c>
      <c r="G192" s="8">
        <v>84.242914979999995</v>
      </c>
      <c r="H192" s="11" t="str">
        <f t="shared" si="26"/>
        <v>N/A</v>
      </c>
      <c r="I192" s="12">
        <v>2.2170000000000001</v>
      </c>
      <c r="J192" s="12">
        <v>1.0049999999999999</v>
      </c>
      <c r="K192" s="41" t="s">
        <v>739</v>
      </c>
      <c r="L192" s="9" t="str">
        <f t="shared" si="27"/>
        <v>Yes</v>
      </c>
    </row>
    <row r="193" spans="1:12" x14ac:dyDescent="0.25">
      <c r="A193" s="45" t="s">
        <v>494</v>
      </c>
      <c r="B193" s="33" t="s">
        <v>213</v>
      </c>
      <c r="C193" s="8">
        <v>71.278655119999996</v>
      </c>
      <c r="D193" s="11" t="str">
        <f t="shared" si="24"/>
        <v>N/A</v>
      </c>
      <c r="E193" s="8">
        <v>70.940963913999994</v>
      </c>
      <c r="F193" s="11" t="str">
        <f t="shared" si="25"/>
        <v>N/A</v>
      </c>
      <c r="G193" s="8">
        <v>72.456182472999998</v>
      </c>
      <c r="H193" s="11" t="str">
        <f t="shared" si="26"/>
        <v>N/A</v>
      </c>
      <c r="I193" s="12">
        <v>-0.47399999999999998</v>
      </c>
      <c r="J193" s="12">
        <v>2.1360000000000001</v>
      </c>
      <c r="K193" s="41" t="s">
        <v>739</v>
      </c>
      <c r="L193" s="9" t="str">
        <f t="shared" si="27"/>
        <v>Yes</v>
      </c>
    </row>
    <row r="194" spans="1:12" x14ac:dyDescent="0.25">
      <c r="A194" s="42" t="s">
        <v>1554</v>
      </c>
      <c r="B194" s="33" t="s">
        <v>213</v>
      </c>
      <c r="C194" s="34">
        <v>4.9226507092</v>
      </c>
      <c r="D194" s="11" t="str">
        <f t="shared" si="24"/>
        <v>N/A</v>
      </c>
      <c r="E194" s="34">
        <v>4.8855166258000002</v>
      </c>
      <c r="F194" s="11" t="str">
        <f t="shared" si="25"/>
        <v>N/A</v>
      </c>
      <c r="G194" s="34">
        <v>4.9365819538000002</v>
      </c>
      <c r="H194" s="11" t="str">
        <f t="shared" si="26"/>
        <v>N/A</v>
      </c>
      <c r="I194" s="12">
        <v>-0.754</v>
      </c>
      <c r="J194" s="12">
        <v>1.0449999999999999</v>
      </c>
      <c r="K194" s="41" t="s">
        <v>739</v>
      </c>
      <c r="L194" s="9" t="str">
        <f t="shared" si="27"/>
        <v>Yes</v>
      </c>
    </row>
    <row r="195" spans="1:12" x14ac:dyDescent="0.25">
      <c r="A195" s="45" t="s">
        <v>1555</v>
      </c>
      <c r="B195" s="33" t="s">
        <v>213</v>
      </c>
      <c r="C195" s="34">
        <v>6.1724137930999996</v>
      </c>
      <c r="D195" s="11" t="str">
        <f t="shared" si="24"/>
        <v>N/A</v>
      </c>
      <c r="E195" s="34">
        <v>7.4197530864000001</v>
      </c>
      <c r="F195" s="11" t="str">
        <f t="shared" si="25"/>
        <v>N/A</v>
      </c>
      <c r="G195" s="34">
        <v>4.4825174824999996</v>
      </c>
      <c r="H195" s="11" t="str">
        <f t="shared" si="26"/>
        <v>N/A</v>
      </c>
      <c r="I195" s="12">
        <v>20.21</v>
      </c>
      <c r="J195" s="12">
        <v>-39.6</v>
      </c>
      <c r="K195" s="41" t="s">
        <v>739</v>
      </c>
      <c r="L195" s="9" t="str">
        <f t="shared" si="27"/>
        <v>No</v>
      </c>
    </row>
    <row r="196" spans="1:12" x14ac:dyDescent="0.25">
      <c r="A196" s="45" t="s">
        <v>1556</v>
      </c>
      <c r="B196" s="33" t="s">
        <v>213</v>
      </c>
      <c r="C196" s="34">
        <v>15.156521739</v>
      </c>
      <c r="D196" s="11" t="str">
        <f t="shared" si="24"/>
        <v>N/A</v>
      </c>
      <c r="E196" s="34">
        <v>13.929765886</v>
      </c>
      <c r="F196" s="11" t="str">
        <f t="shared" si="25"/>
        <v>N/A</v>
      </c>
      <c r="G196" s="34">
        <v>14.470062556</v>
      </c>
      <c r="H196" s="11" t="str">
        <f t="shared" si="26"/>
        <v>N/A</v>
      </c>
      <c r="I196" s="12">
        <v>-8.09</v>
      </c>
      <c r="J196" s="12">
        <v>3.879</v>
      </c>
      <c r="K196" s="41" t="s">
        <v>739</v>
      </c>
      <c r="L196" s="9" t="str">
        <f t="shared" si="27"/>
        <v>Yes</v>
      </c>
    </row>
    <row r="197" spans="1:12" x14ac:dyDescent="0.25">
      <c r="A197" s="45" t="s">
        <v>1557</v>
      </c>
      <c r="B197" s="33" t="s">
        <v>213</v>
      </c>
      <c r="C197" s="34">
        <v>3.5184249315999998</v>
      </c>
      <c r="D197" s="11" t="str">
        <f t="shared" si="24"/>
        <v>N/A</v>
      </c>
      <c r="E197" s="34">
        <v>3.6356065720999999</v>
      </c>
      <c r="F197" s="11" t="str">
        <f t="shared" si="25"/>
        <v>N/A</v>
      </c>
      <c r="G197" s="34">
        <v>3.7206823027999998</v>
      </c>
      <c r="H197" s="11" t="str">
        <f t="shared" si="26"/>
        <v>N/A</v>
      </c>
      <c r="I197" s="12">
        <v>3.331</v>
      </c>
      <c r="J197" s="12">
        <v>2.34</v>
      </c>
      <c r="K197" s="41" t="s">
        <v>739</v>
      </c>
      <c r="L197" s="9" t="str">
        <f t="shared" si="27"/>
        <v>Yes</v>
      </c>
    </row>
    <row r="198" spans="1:12" x14ac:dyDescent="0.25">
      <c r="A198" s="45" t="s">
        <v>1558</v>
      </c>
      <c r="B198" s="33" t="s">
        <v>213</v>
      </c>
      <c r="C198" s="34">
        <v>3.1503355704999998</v>
      </c>
      <c r="D198" s="11" t="str">
        <f t="shared" si="24"/>
        <v>N/A</v>
      </c>
      <c r="E198" s="34">
        <v>3.0904776968999998</v>
      </c>
      <c r="F198" s="11" t="str">
        <f t="shared" si="25"/>
        <v>N/A</v>
      </c>
      <c r="G198" s="34">
        <v>3.1689822294000001</v>
      </c>
      <c r="H198" s="11" t="str">
        <f t="shared" si="26"/>
        <v>N/A</v>
      </c>
      <c r="I198" s="12">
        <v>-1.9</v>
      </c>
      <c r="J198" s="12">
        <v>2.54</v>
      </c>
      <c r="K198" s="41" t="s">
        <v>739</v>
      </c>
      <c r="L198" s="9" t="str">
        <f t="shared" si="27"/>
        <v>Yes</v>
      </c>
    </row>
    <row r="199" spans="1:12" x14ac:dyDescent="0.25">
      <c r="A199" s="42" t="s">
        <v>1559</v>
      </c>
      <c r="B199" s="33" t="s">
        <v>213</v>
      </c>
      <c r="C199" s="34">
        <v>150.42795389</v>
      </c>
      <c r="D199" s="11" t="str">
        <f t="shared" si="24"/>
        <v>N/A</v>
      </c>
      <c r="E199" s="34">
        <v>150.64221556999999</v>
      </c>
      <c r="F199" s="11" t="str">
        <f t="shared" si="25"/>
        <v>N/A</v>
      </c>
      <c r="G199" s="34">
        <v>143.98838896999999</v>
      </c>
      <c r="H199" s="11" t="str">
        <f t="shared" si="26"/>
        <v>N/A</v>
      </c>
      <c r="I199" s="12">
        <v>0.1424</v>
      </c>
      <c r="J199" s="12">
        <v>-4.42</v>
      </c>
      <c r="K199" s="41" t="s">
        <v>739</v>
      </c>
      <c r="L199" s="9" t="str">
        <f t="shared" si="27"/>
        <v>Yes</v>
      </c>
    </row>
    <row r="200" spans="1:12" x14ac:dyDescent="0.25">
      <c r="A200" s="45" t="s">
        <v>1560</v>
      </c>
      <c r="B200" s="33" t="s">
        <v>213</v>
      </c>
      <c r="C200" s="34">
        <v>27.189440994000002</v>
      </c>
      <c r="D200" s="11" t="str">
        <f t="shared" si="24"/>
        <v>N/A</v>
      </c>
      <c r="E200" s="34">
        <v>25.239130435</v>
      </c>
      <c r="F200" s="11" t="str">
        <f t="shared" si="25"/>
        <v>N/A</v>
      </c>
      <c r="G200" s="34">
        <v>18.968858131000001</v>
      </c>
      <c r="H200" s="11" t="str">
        <f t="shared" si="26"/>
        <v>N/A</v>
      </c>
      <c r="I200" s="12">
        <v>-7.17</v>
      </c>
      <c r="J200" s="12">
        <v>-24.8</v>
      </c>
      <c r="K200" s="41" t="s">
        <v>739</v>
      </c>
      <c r="L200" s="9" t="str">
        <f t="shared" si="27"/>
        <v>Yes</v>
      </c>
    </row>
    <row r="201" spans="1:12" x14ac:dyDescent="0.25">
      <c r="A201" s="45" t="s">
        <v>1561</v>
      </c>
      <c r="B201" s="33" t="s">
        <v>213</v>
      </c>
      <c r="C201" s="34">
        <v>258.35405405</v>
      </c>
      <c r="D201" s="11" t="str">
        <f t="shared" si="24"/>
        <v>N/A</v>
      </c>
      <c r="E201" s="34">
        <v>240.38046272</v>
      </c>
      <c r="F201" s="11" t="str">
        <f t="shared" si="25"/>
        <v>N/A</v>
      </c>
      <c r="G201" s="34">
        <v>236.41666667000001</v>
      </c>
      <c r="H201" s="11" t="str">
        <f t="shared" si="26"/>
        <v>N/A</v>
      </c>
      <c r="I201" s="12">
        <v>-6.96</v>
      </c>
      <c r="J201" s="12">
        <v>-1.65</v>
      </c>
      <c r="K201" s="41" t="s">
        <v>739</v>
      </c>
      <c r="L201" s="9" t="str">
        <f t="shared" si="27"/>
        <v>Yes</v>
      </c>
    </row>
    <row r="202" spans="1:12" x14ac:dyDescent="0.25">
      <c r="A202" s="45" t="s">
        <v>1562</v>
      </c>
      <c r="B202" s="33" t="s">
        <v>213</v>
      </c>
      <c r="C202" s="34" t="s">
        <v>1746</v>
      </c>
      <c r="D202" s="11" t="str">
        <f t="shared" si="24"/>
        <v>N/A</v>
      </c>
      <c r="E202" s="34" t="s">
        <v>1746</v>
      </c>
      <c r="F202" s="11" t="str">
        <f t="shared" si="25"/>
        <v>N/A</v>
      </c>
      <c r="G202" s="34" t="s">
        <v>1746</v>
      </c>
      <c r="H202" s="11" t="str">
        <f t="shared" si="26"/>
        <v>N/A</v>
      </c>
      <c r="I202" s="12" t="s">
        <v>1746</v>
      </c>
      <c r="J202" s="12" t="s">
        <v>1746</v>
      </c>
      <c r="K202" s="41" t="s">
        <v>739</v>
      </c>
      <c r="L202" s="9" t="str">
        <f t="shared" si="27"/>
        <v>N/A</v>
      </c>
    </row>
    <row r="203" spans="1:12" x14ac:dyDescent="0.25">
      <c r="A203" s="45" t="s">
        <v>1563</v>
      </c>
      <c r="B203" s="33" t="s">
        <v>213</v>
      </c>
      <c r="C203" s="34">
        <v>25.5</v>
      </c>
      <c r="D203" s="11" t="str">
        <f t="shared" si="24"/>
        <v>N/A</v>
      </c>
      <c r="E203" s="34">
        <v>51.666666667000001</v>
      </c>
      <c r="F203" s="11" t="str">
        <f t="shared" si="25"/>
        <v>N/A</v>
      </c>
      <c r="G203" s="34">
        <v>26.25</v>
      </c>
      <c r="H203" s="11" t="str">
        <f t="shared" si="26"/>
        <v>N/A</v>
      </c>
      <c r="I203" s="12">
        <v>102.6</v>
      </c>
      <c r="J203" s="12">
        <v>-49.2</v>
      </c>
      <c r="K203" s="41" t="s">
        <v>739</v>
      </c>
      <c r="L203" s="9" t="str">
        <f t="shared" si="27"/>
        <v>No</v>
      </c>
    </row>
    <row r="204" spans="1:12" x14ac:dyDescent="0.25">
      <c r="A204" s="42" t="s">
        <v>127</v>
      </c>
      <c r="B204" s="33" t="s">
        <v>213</v>
      </c>
      <c r="C204" s="34">
        <v>11</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v>-100</v>
      </c>
      <c r="J204" s="12" t="s">
        <v>1746</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-87.5</v>
      </c>
      <c r="J205" s="12">
        <v>300</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-87.5</v>
      </c>
      <c r="J206" s="12">
        <v>300</v>
      </c>
      <c r="K206" s="14" t="s">
        <v>213</v>
      </c>
      <c r="L206" s="9" t="str">
        <f t="shared" si="31"/>
        <v>N/A</v>
      </c>
    </row>
    <row r="207" spans="1:12" ht="25" x14ac:dyDescent="0.25">
      <c r="A207" s="42" t="s">
        <v>1564</v>
      </c>
      <c r="B207" s="33" t="s">
        <v>213</v>
      </c>
      <c r="C207" s="34">
        <v>11</v>
      </c>
      <c r="D207" s="11" t="str">
        <f t="shared" si="28"/>
        <v>N/A</v>
      </c>
      <c r="E207" s="34">
        <v>11</v>
      </c>
      <c r="F207" s="11" t="str">
        <f t="shared" si="29"/>
        <v>N/A</v>
      </c>
      <c r="G207" s="34">
        <v>11</v>
      </c>
      <c r="H207" s="11" t="str">
        <f t="shared" si="30"/>
        <v>N/A</v>
      </c>
      <c r="I207" s="12">
        <v>0</v>
      </c>
      <c r="J207" s="12">
        <v>-50</v>
      </c>
      <c r="K207" s="14" t="s">
        <v>213</v>
      </c>
      <c r="L207" s="9" t="str">
        <f t="shared" si="31"/>
        <v>N/A</v>
      </c>
    </row>
    <row r="208" spans="1:12" x14ac:dyDescent="0.25">
      <c r="A208" s="42" t="s">
        <v>1612</v>
      </c>
      <c r="B208" s="33" t="s">
        <v>213</v>
      </c>
      <c r="C208" s="34">
        <v>0</v>
      </c>
      <c r="D208" s="11" t="str">
        <f t="shared" si="28"/>
        <v>N/A</v>
      </c>
      <c r="E208" s="34">
        <v>0</v>
      </c>
      <c r="F208" s="11" t="str">
        <f t="shared" si="29"/>
        <v>N/A</v>
      </c>
      <c r="G208" s="34">
        <v>11</v>
      </c>
      <c r="H208" s="11" t="str">
        <f t="shared" si="30"/>
        <v>N/A</v>
      </c>
      <c r="I208" s="12" t="s">
        <v>1746</v>
      </c>
      <c r="J208" s="12" t="s">
        <v>1746</v>
      </c>
      <c r="K208" s="14" t="s">
        <v>213</v>
      </c>
      <c r="L208" s="9" t="str">
        <f t="shared" si="31"/>
        <v>N/A</v>
      </c>
    </row>
    <row r="209" spans="1:12" x14ac:dyDescent="0.25">
      <c r="A209" s="42" t="s">
        <v>1613</v>
      </c>
      <c r="B209" s="33" t="s">
        <v>213</v>
      </c>
      <c r="C209" s="34">
        <v>22</v>
      </c>
      <c r="D209" s="11" t="str">
        <f t="shared" si="28"/>
        <v>N/A</v>
      </c>
      <c r="E209" s="34">
        <v>11</v>
      </c>
      <c r="F209" s="11" t="str">
        <f t="shared" si="29"/>
        <v>N/A</v>
      </c>
      <c r="G209" s="34">
        <v>11</v>
      </c>
      <c r="H209" s="11" t="str">
        <f t="shared" si="30"/>
        <v>N/A</v>
      </c>
      <c r="I209" s="12">
        <v>-81.8</v>
      </c>
      <c r="J209" s="12">
        <v>0</v>
      </c>
      <c r="K209" s="14" t="s">
        <v>213</v>
      </c>
      <c r="L209" s="9" t="str">
        <f t="shared" si="31"/>
        <v>N/A</v>
      </c>
    </row>
    <row r="210" spans="1:12" x14ac:dyDescent="0.25">
      <c r="A210" s="42" t="s">
        <v>125</v>
      </c>
      <c r="B210" s="33" t="s">
        <v>213</v>
      </c>
      <c r="C210" s="43">
        <v>1181018</v>
      </c>
      <c r="D210" s="11" t="str">
        <f t="shared" si="28"/>
        <v>N/A</v>
      </c>
      <c r="E210" s="43">
        <v>880856</v>
      </c>
      <c r="F210" s="11" t="str">
        <f t="shared" si="29"/>
        <v>N/A</v>
      </c>
      <c r="G210" s="43">
        <v>1387188</v>
      </c>
      <c r="H210" s="11" t="str">
        <f t="shared" si="30"/>
        <v>N/A</v>
      </c>
      <c r="I210" s="12">
        <v>-25.4</v>
      </c>
      <c r="J210" s="12">
        <v>57.48</v>
      </c>
      <c r="K210" s="14" t="s">
        <v>213</v>
      </c>
      <c r="L210" s="9" t="str">
        <f t="shared" si="31"/>
        <v>N/A</v>
      </c>
    </row>
    <row r="211" spans="1:12" x14ac:dyDescent="0.25">
      <c r="A211" s="42" t="s">
        <v>1614</v>
      </c>
      <c r="B211" s="33" t="s">
        <v>213</v>
      </c>
      <c r="C211" s="43">
        <v>1139800</v>
      </c>
      <c r="D211" s="11" t="str">
        <f t="shared" si="28"/>
        <v>N/A</v>
      </c>
      <c r="E211" s="43">
        <v>807839</v>
      </c>
      <c r="F211" s="11" t="str">
        <f t="shared" si="29"/>
        <v>N/A</v>
      </c>
      <c r="G211" s="43">
        <v>1318434</v>
      </c>
      <c r="H211" s="11" t="str">
        <f t="shared" si="30"/>
        <v>N/A</v>
      </c>
      <c r="I211" s="12">
        <v>-29.1</v>
      </c>
      <c r="J211" s="12">
        <v>63.21</v>
      </c>
      <c r="K211" s="14" t="s">
        <v>213</v>
      </c>
      <c r="L211" s="9" t="str">
        <f t="shared" si="31"/>
        <v>N/A</v>
      </c>
    </row>
    <row r="212" spans="1:12" x14ac:dyDescent="0.25">
      <c r="A212" s="42" t="s">
        <v>1565</v>
      </c>
      <c r="B212" s="33" t="s">
        <v>213</v>
      </c>
      <c r="C212" s="43">
        <v>453862</v>
      </c>
      <c r="D212" s="11" t="str">
        <f t="shared" si="28"/>
        <v>N/A</v>
      </c>
      <c r="E212" s="43">
        <v>388696</v>
      </c>
      <c r="F212" s="11" t="str">
        <f t="shared" si="29"/>
        <v>N/A</v>
      </c>
      <c r="G212" s="43">
        <v>259295</v>
      </c>
      <c r="H212" s="11" t="str">
        <f t="shared" si="30"/>
        <v>N/A</v>
      </c>
      <c r="I212" s="12">
        <v>-14.4</v>
      </c>
      <c r="J212" s="12">
        <v>-33.299999999999997</v>
      </c>
      <c r="K212" s="14" t="s">
        <v>213</v>
      </c>
      <c r="L212" s="9" t="str">
        <f t="shared" si="31"/>
        <v>N/A</v>
      </c>
    </row>
    <row r="213" spans="1:12" x14ac:dyDescent="0.25">
      <c r="A213" s="42" t="s">
        <v>1615</v>
      </c>
      <c r="B213" s="33" t="s">
        <v>213</v>
      </c>
      <c r="C213" s="43">
        <v>41513</v>
      </c>
      <c r="D213" s="11" t="str">
        <f t="shared" si="28"/>
        <v>N/A</v>
      </c>
      <c r="E213" s="43">
        <v>156218</v>
      </c>
      <c r="F213" s="11" t="str">
        <f t="shared" si="29"/>
        <v>N/A</v>
      </c>
      <c r="G213" s="43">
        <v>377272</v>
      </c>
      <c r="H213" s="11" t="str">
        <f t="shared" si="30"/>
        <v>N/A</v>
      </c>
      <c r="I213" s="12">
        <v>276.3</v>
      </c>
      <c r="J213" s="12">
        <v>141.5</v>
      </c>
      <c r="K213" s="14" t="s">
        <v>213</v>
      </c>
      <c r="L213" s="9" t="str">
        <f t="shared" si="31"/>
        <v>N/A</v>
      </c>
    </row>
    <row r="214" spans="1:12" x14ac:dyDescent="0.25">
      <c r="A214" s="45" t="s">
        <v>1616</v>
      </c>
      <c r="B214" s="33" t="s">
        <v>213</v>
      </c>
      <c r="C214" s="43">
        <v>287540</v>
      </c>
      <c r="D214" s="11" t="str">
        <f t="shared" si="28"/>
        <v>N/A</v>
      </c>
      <c r="E214" s="43">
        <v>272214</v>
      </c>
      <c r="F214" s="11" t="str">
        <f t="shared" si="29"/>
        <v>N/A</v>
      </c>
      <c r="G214" s="43">
        <v>351484</v>
      </c>
      <c r="H214" s="11" t="str">
        <f t="shared" si="30"/>
        <v>N/A</v>
      </c>
      <c r="I214" s="12">
        <v>-5.33</v>
      </c>
      <c r="J214" s="12">
        <v>29.12</v>
      </c>
      <c r="K214" s="14" t="s">
        <v>213</v>
      </c>
      <c r="L214" s="9" t="str">
        <f t="shared" si="31"/>
        <v>N/A</v>
      </c>
    </row>
    <row r="215" spans="1:12" ht="25" x14ac:dyDescent="0.25">
      <c r="A215" s="42" t="s">
        <v>1379</v>
      </c>
      <c r="B215" s="33" t="s">
        <v>213</v>
      </c>
      <c r="C215" s="43">
        <v>2850288</v>
      </c>
      <c r="D215" s="11" t="str">
        <f t="shared" ref="D215:D229" si="32">IF($B215="N/A","N/A",IF(C215&gt;10,"No",IF(C215&lt;-10,"No","Yes")))</f>
        <v>N/A</v>
      </c>
      <c r="E215" s="43">
        <v>2845816</v>
      </c>
      <c r="F215" s="11" t="str">
        <f t="shared" ref="F215:F229" si="33">IF($B215="N/A","N/A",IF(E215&gt;10,"No",IF(E215&lt;-10,"No","Yes")))</f>
        <v>N/A</v>
      </c>
      <c r="G215" s="43">
        <v>2707246</v>
      </c>
      <c r="H215" s="11" t="str">
        <f t="shared" ref="H215:H229" si="34">IF($B215="N/A","N/A",IF(G215&gt;10,"No",IF(G215&lt;-10,"No","Yes")))</f>
        <v>N/A</v>
      </c>
      <c r="I215" s="12">
        <v>-0.157</v>
      </c>
      <c r="J215" s="12">
        <v>-4.87</v>
      </c>
      <c r="K215" s="41" t="s">
        <v>739</v>
      </c>
      <c r="L215" s="9" t="str">
        <f t="shared" ref="L215:L229" si="35">IF(J215="Div by 0", "N/A", IF(K215="N/A","N/A", IF(J215&gt;VALUE(MID(K215,1,2)), "No", IF(J215&lt;-1*VALUE(MID(K215,1,2)), "No", "Yes"))))</f>
        <v>Yes</v>
      </c>
    </row>
    <row r="216" spans="1:12" x14ac:dyDescent="0.25">
      <c r="A216" s="42" t="s">
        <v>649</v>
      </c>
      <c r="B216" s="33" t="s">
        <v>213</v>
      </c>
      <c r="C216" s="34">
        <v>5656</v>
      </c>
      <c r="D216" s="11" t="str">
        <f t="shared" si="32"/>
        <v>N/A</v>
      </c>
      <c r="E216" s="34">
        <v>5386</v>
      </c>
      <c r="F216" s="11" t="str">
        <f t="shared" si="33"/>
        <v>N/A</v>
      </c>
      <c r="G216" s="34">
        <v>5240</v>
      </c>
      <c r="H216" s="11" t="str">
        <f t="shared" si="34"/>
        <v>N/A</v>
      </c>
      <c r="I216" s="12">
        <v>-4.7699999999999996</v>
      </c>
      <c r="J216" s="12">
        <v>-2.71</v>
      </c>
      <c r="K216" s="41" t="s">
        <v>739</v>
      </c>
      <c r="L216" s="9" t="str">
        <f t="shared" si="35"/>
        <v>Yes</v>
      </c>
    </row>
    <row r="217" spans="1:12" x14ac:dyDescent="0.25">
      <c r="A217" s="42" t="s">
        <v>1380</v>
      </c>
      <c r="B217" s="33" t="s">
        <v>213</v>
      </c>
      <c r="C217" s="43">
        <v>503.94059406000002</v>
      </c>
      <c r="D217" s="11" t="str">
        <f t="shared" si="32"/>
        <v>N/A</v>
      </c>
      <c r="E217" s="43">
        <v>528.37281842000004</v>
      </c>
      <c r="F217" s="11" t="str">
        <f t="shared" si="33"/>
        <v>N/A</v>
      </c>
      <c r="G217" s="43">
        <v>516.65</v>
      </c>
      <c r="H217" s="11" t="str">
        <f t="shared" si="34"/>
        <v>N/A</v>
      </c>
      <c r="I217" s="12">
        <v>4.8479999999999999</v>
      </c>
      <c r="J217" s="12">
        <v>-2.2200000000000002</v>
      </c>
      <c r="K217" s="41" t="s">
        <v>739</v>
      </c>
      <c r="L217" s="9" t="str">
        <f t="shared" si="35"/>
        <v>Yes</v>
      </c>
    </row>
    <row r="218" spans="1:12" ht="25" x14ac:dyDescent="0.25">
      <c r="A218" s="42" t="s">
        <v>1381</v>
      </c>
      <c r="B218" s="33" t="s">
        <v>213</v>
      </c>
      <c r="C218" s="43">
        <v>19938</v>
      </c>
      <c r="D218" s="11" t="str">
        <f t="shared" si="32"/>
        <v>N/A</v>
      </c>
      <c r="E218" s="43">
        <v>25564</v>
      </c>
      <c r="F218" s="11" t="str">
        <f t="shared" si="33"/>
        <v>N/A</v>
      </c>
      <c r="G218" s="43">
        <v>28574</v>
      </c>
      <c r="H218" s="11" t="str">
        <f t="shared" si="34"/>
        <v>N/A</v>
      </c>
      <c r="I218" s="12">
        <v>28.22</v>
      </c>
      <c r="J218" s="12">
        <v>11.77</v>
      </c>
      <c r="K218" s="41" t="s">
        <v>739</v>
      </c>
      <c r="L218" s="9" t="str">
        <f t="shared" si="35"/>
        <v>Yes</v>
      </c>
    </row>
    <row r="219" spans="1:12" x14ac:dyDescent="0.25">
      <c r="A219" s="42" t="s">
        <v>516</v>
      </c>
      <c r="B219" s="33" t="s">
        <v>213</v>
      </c>
      <c r="C219" s="34">
        <v>94</v>
      </c>
      <c r="D219" s="11" t="str">
        <f t="shared" si="32"/>
        <v>N/A</v>
      </c>
      <c r="E219" s="34">
        <v>91</v>
      </c>
      <c r="F219" s="11" t="str">
        <f t="shared" si="33"/>
        <v>N/A</v>
      </c>
      <c r="G219" s="34">
        <v>91</v>
      </c>
      <c r="H219" s="11" t="str">
        <f t="shared" si="34"/>
        <v>N/A</v>
      </c>
      <c r="I219" s="12">
        <v>-3.19</v>
      </c>
      <c r="J219" s="12">
        <v>0</v>
      </c>
      <c r="K219" s="41" t="s">
        <v>739</v>
      </c>
      <c r="L219" s="9" t="str">
        <f t="shared" si="35"/>
        <v>Yes</v>
      </c>
    </row>
    <row r="220" spans="1:12" x14ac:dyDescent="0.25">
      <c r="A220" s="42" t="s">
        <v>1382</v>
      </c>
      <c r="B220" s="33" t="s">
        <v>213</v>
      </c>
      <c r="C220" s="43">
        <v>212.10638298000001</v>
      </c>
      <c r="D220" s="11" t="str">
        <f t="shared" si="32"/>
        <v>N/A</v>
      </c>
      <c r="E220" s="43">
        <v>280.92307692000003</v>
      </c>
      <c r="F220" s="11" t="str">
        <f t="shared" si="33"/>
        <v>N/A</v>
      </c>
      <c r="G220" s="43">
        <v>314</v>
      </c>
      <c r="H220" s="11" t="str">
        <f t="shared" si="34"/>
        <v>N/A</v>
      </c>
      <c r="I220" s="12">
        <v>32.44</v>
      </c>
      <c r="J220" s="12">
        <v>11.77</v>
      </c>
      <c r="K220" s="41" t="s">
        <v>739</v>
      </c>
      <c r="L220" s="9" t="str">
        <f t="shared" si="35"/>
        <v>Yes</v>
      </c>
    </row>
    <row r="221" spans="1:12" ht="25" x14ac:dyDescent="0.25">
      <c r="A221" s="42" t="s">
        <v>1383</v>
      </c>
      <c r="B221" s="33" t="s">
        <v>213</v>
      </c>
      <c r="C221" s="43">
        <v>2344534</v>
      </c>
      <c r="D221" s="11" t="str">
        <f t="shared" si="32"/>
        <v>N/A</v>
      </c>
      <c r="E221" s="43">
        <v>2244632</v>
      </c>
      <c r="F221" s="11" t="str">
        <f t="shared" si="33"/>
        <v>N/A</v>
      </c>
      <c r="G221" s="43">
        <v>2188244</v>
      </c>
      <c r="H221" s="11" t="str">
        <f t="shared" si="34"/>
        <v>N/A</v>
      </c>
      <c r="I221" s="12">
        <v>-4.26</v>
      </c>
      <c r="J221" s="12">
        <v>-2.5099999999999998</v>
      </c>
      <c r="K221" s="41" t="s">
        <v>739</v>
      </c>
      <c r="L221" s="9" t="str">
        <f t="shared" si="35"/>
        <v>Yes</v>
      </c>
    </row>
    <row r="222" spans="1:12" x14ac:dyDescent="0.25">
      <c r="A222" s="42" t="s">
        <v>517</v>
      </c>
      <c r="B222" s="33" t="s">
        <v>213</v>
      </c>
      <c r="C222" s="34">
        <v>5907</v>
      </c>
      <c r="D222" s="11" t="str">
        <f t="shared" si="32"/>
        <v>N/A</v>
      </c>
      <c r="E222" s="34">
        <v>5694</v>
      </c>
      <c r="F222" s="11" t="str">
        <f t="shared" si="33"/>
        <v>N/A</v>
      </c>
      <c r="G222" s="34">
        <v>5799</v>
      </c>
      <c r="H222" s="11" t="str">
        <f t="shared" si="34"/>
        <v>N/A</v>
      </c>
      <c r="I222" s="12">
        <v>-3.61</v>
      </c>
      <c r="J222" s="12">
        <v>1.8440000000000001</v>
      </c>
      <c r="K222" s="41" t="s">
        <v>739</v>
      </c>
      <c r="L222" s="9" t="str">
        <f t="shared" si="35"/>
        <v>Yes</v>
      </c>
    </row>
    <row r="223" spans="1:12" ht="25" x14ac:dyDescent="0.25">
      <c r="A223" s="42" t="s">
        <v>1384</v>
      </c>
      <c r="B223" s="33" t="s">
        <v>213</v>
      </c>
      <c r="C223" s="43">
        <v>396.90773658000001</v>
      </c>
      <c r="D223" s="11" t="str">
        <f t="shared" si="32"/>
        <v>N/A</v>
      </c>
      <c r="E223" s="43">
        <v>394.21004565999999</v>
      </c>
      <c r="F223" s="11" t="str">
        <f t="shared" si="33"/>
        <v>N/A</v>
      </c>
      <c r="G223" s="43">
        <v>377.34850835999998</v>
      </c>
      <c r="H223" s="11" t="str">
        <f t="shared" si="34"/>
        <v>N/A</v>
      </c>
      <c r="I223" s="12">
        <v>-0.68</v>
      </c>
      <c r="J223" s="12">
        <v>-4.28</v>
      </c>
      <c r="K223" s="41" t="s">
        <v>739</v>
      </c>
      <c r="L223" s="9" t="str">
        <f t="shared" si="35"/>
        <v>Yes</v>
      </c>
    </row>
    <row r="224" spans="1:12" ht="25" x14ac:dyDescent="0.25">
      <c r="A224" s="42" t="s">
        <v>1385</v>
      </c>
      <c r="B224" s="33" t="s">
        <v>213</v>
      </c>
      <c r="C224" s="43">
        <v>72316482</v>
      </c>
      <c r="D224" s="11" t="str">
        <f t="shared" si="32"/>
        <v>N/A</v>
      </c>
      <c r="E224" s="43">
        <v>74382840</v>
      </c>
      <c r="F224" s="11" t="str">
        <f t="shared" si="33"/>
        <v>N/A</v>
      </c>
      <c r="G224" s="43">
        <v>78514557</v>
      </c>
      <c r="H224" s="11" t="str">
        <f t="shared" si="34"/>
        <v>N/A</v>
      </c>
      <c r="I224" s="12">
        <v>2.8570000000000002</v>
      </c>
      <c r="J224" s="12">
        <v>5.5549999999999997</v>
      </c>
      <c r="K224" s="41" t="s">
        <v>739</v>
      </c>
      <c r="L224" s="9" t="str">
        <f t="shared" si="35"/>
        <v>Yes</v>
      </c>
    </row>
    <row r="225" spans="1:12" x14ac:dyDescent="0.25">
      <c r="A225" s="42" t="s">
        <v>518</v>
      </c>
      <c r="B225" s="33" t="s">
        <v>213</v>
      </c>
      <c r="C225" s="34">
        <v>41935</v>
      </c>
      <c r="D225" s="11" t="str">
        <f t="shared" si="32"/>
        <v>N/A</v>
      </c>
      <c r="E225" s="34">
        <v>42348</v>
      </c>
      <c r="F225" s="11" t="str">
        <f t="shared" si="33"/>
        <v>N/A</v>
      </c>
      <c r="G225" s="34">
        <v>42293</v>
      </c>
      <c r="H225" s="11" t="str">
        <f t="shared" si="34"/>
        <v>N/A</v>
      </c>
      <c r="I225" s="12">
        <v>0.9849</v>
      </c>
      <c r="J225" s="12">
        <v>-0.13</v>
      </c>
      <c r="K225" s="41" t="s">
        <v>739</v>
      </c>
      <c r="L225" s="9" t="str">
        <f t="shared" si="35"/>
        <v>Yes</v>
      </c>
    </row>
    <row r="226" spans="1:12" x14ac:dyDescent="0.25">
      <c r="A226" s="42" t="s">
        <v>1386</v>
      </c>
      <c r="B226" s="33" t="s">
        <v>213</v>
      </c>
      <c r="C226" s="43">
        <v>1724.4898533</v>
      </c>
      <c r="D226" s="11" t="str">
        <f t="shared" si="32"/>
        <v>N/A</v>
      </c>
      <c r="E226" s="43">
        <v>1756.4664210999999</v>
      </c>
      <c r="F226" s="11" t="str">
        <f t="shared" si="33"/>
        <v>N/A</v>
      </c>
      <c r="G226" s="43">
        <v>1856.4433121</v>
      </c>
      <c r="H226" s="11" t="str">
        <f t="shared" si="34"/>
        <v>N/A</v>
      </c>
      <c r="I226" s="12">
        <v>1.8540000000000001</v>
      </c>
      <c r="J226" s="12">
        <v>5.6920000000000002</v>
      </c>
      <c r="K226" s="41" t="s">
        <v>739</v>
      </c>
      <c r="L226" s="9" t="str">
        <f t="shared" si="35"/>
        <v>Yes</v>
      </c>
    </row>
    <row r="227" spans="1:12" ht="25" x14ac:dyDescent="0.25">
      <c r="A227" s="42" t="s">
        <v>1387</v>
      </c>
      <c r="B227" s="33" t="s">
        <v>213</v>
      </c>
      <c r="C227" s="43">
        <v>200820227</v>
      </c>
      <c r="D227" s="11" t="str">
        <f t="shared" si="32"/>
        <v>N/A</v>
      </c>
      <c r="E227" s="43">
        <v>195079764</v>
      </c>
      <c r="F227" s="11" t="str">
        <f t="shared" si="33"/>
        <v>N/A</v>
      </c>
      <c r="G227" s="43">
        <v>204228455</v>
      </c>
      <c r="H227" s="11" t="str">
        <f t="shared" si="34"/>
        <v>N/A</v>
      </c>
      <c r="I227" s="12">
        <v>-2.86</v>
      </c>
      <c r="J227" s="12">
        <v>4.6900000000000004</v>
      </c>
      <c r="K227" s="41" t="s">
        <v>739</v>
      </c>
      <c r="L227" s="9" t="str">
        <f t="shared" si="35"/>
        <v>Yes</v>
      </c>
    </row>
    <row r="228" spans="1:12" ht="25" x14ac:dyDescent="0.25">
      <c r="A228" s="42" t="s">
        <v>519</v>
      </c>
      <c r="B228" s="33" t="s">
        <v>213</v>
      </c>
      <c r="C228" s="34">
        <v>3140</v>
      </c>
      <c r="D228" s="11" t="str">
        <f t="shared" si="32"/>
        <v>N/A</v>
      </c>
      <c r="E228" s="34">
        <v>3141</v>
      </c>
      <c r="F228" s="11" t="str">
        <f t="shared" si="33"/>
        <v>N/A</v>
      </c>
      <c r="G228" s="34">
        <v>3346</v>
      </c>
      <c r="H228" s="11" t="str">
        <f t="shared" si="34"/>
        <v>N/A</v>
      </c>
      <c r="I228" s="12">
        <v>3.1800000000000002E-2</v>
      </c>
      <c r="J228" s="12">
        <v>6.5270000000000001</v>
      </c>
      <c r="K228" s="41" t="s">
        <v>739</v>
      </c>
      <c r="L228" s="9" t="str">
        <f t="shared" si="35"/>
        <v>Yes</v>
      </c>
    </row>
    <row r="229" spans="1:12" ht="25" x14ac:dyDescent="0.25">
      <c r="A229" s="42" t="s">
        <v>1388</v>
      </c>
      <c r="B229" s="33" t="s">
        <v>213</v>
      </c>
      <c r="C229" s="43">
        <v>63955.486305999999</v>
      </c>
      <c r="D229" s="11" t="str">
        <f t="shared" si="32"/>
        <v>N/A</v>
      </c>
      <c r="E229" s="43">
        <v>62107.533905999997</v>
      </c>
      <c r="F229" s="11" t="str">
        <f t="shared" si="33"/>
        <v>N/A</v>
      </c>
      <c r="G229" s="43">
        <v>61036.597430000002</v>
      </c>
      <c r="H229" s="11" t="str">
        <f t="shared" si="34"/>
        <v>N/A</v>
      </c>
      <c r="I229" s="12">
        <v>-2.89</v>
      </c>
      <c r="J229" s="12">
        <v>-1.72</v>
      </c>
      <c r="K229" s="41" t="s">
        <v>739</v>
      </c>
      <c r="L229" s="9" t="str">
        <f t="shared" si="35"/>
        <v>Yes</v>
      </c>
    </row>
    <row r="230" spans="1:12" x14ac:dyDescent="0.25">
      <c r="A230" s="4" t="s">
        <v>1389</v>
      </c>
      <c r="B230" s="33" t="s">
        <v>213</v>
      </c>
      <c r="C230" s="14">
        <v>201711284</v>
      </c>
      <c r="D230" s="11" t="str">
        <f t="shared" ref="D230:D253" si="36">IF($B230="N/A","N/A",IF(C230&gt;10,"No",IF(C230&lt;-10,"No","Yes")))</f>
        <v>N/A</v>
      </c>
      <c r="E230" s="14">
        <v>195782703</v>
      </c>
      <c r="F230" s="11" t="str">
        <f t="shared" ref="F230:F253" si="37">IF($B230="N/A","N/A",IF(E230&gt;10,"No",IF(E230&lt;-10,"No","Yes")))</f>
        <v>N/A</v>
      </c>
      <c r="G230" s="14">
        <v>204979584</v>
      </c>
      <c r="H230" s="11" t="str">
        <f t="shared" ref="H230:H253" si="38">IF($B230="N/A","N/A",IF(G230&gt;10,"No",IF(G230&lt;-10,"No","Yes")))</f>
        <v>N/A</v>
      </c>
      <c r="I230" s="12">
        <v>-2.94</v>
      </c>
      <c r="J230" s="12">
        <v>4.6970000000000001</v>
      </c>
      <c r="K230" s="41" t="s">
        <v>739</v>
      </c>
      <c r="L230" s="9" t="str">
        <f t="shared" ref="L230:L253" si="39">IF(J230="Div by 0", "N/A", IF(K230="N/A","N/A", IF(J230&gt;VALUE(MID(K230,1,2)), "No", IF(J230&lt;-1*VALUE(MID(K230,1,2)), "No", "Yes"))))</f>
        <v>Yes</v>
      </c>
    </row>
    <row r="231" spans="1:12" x14ac:dyDescent="0.25">
      <c r="A231" s="4" t="s">
        <v>1566</v>
      </c>
      <c r="B231" s="33" t="s">
        <v>213</v>
      </c>
      <c r="C231" s="1">
        <v>3467</v>
      </c>
      <c r="D231" s="1" t="str">
        <f t="shared" si="36"/>
        <v>N/A</v>
      </c>
      <c r="E231" s="1">
        <v>3467</v>
      </c>
      <c r="F231" s="1" t="str">
        <f t="shared" si="37"/>
        <v>N/A</v>
      </c>
      <c r="G231" s="1">
        <v>3682</v>
      </c>
      <c r="H231" s="11" t="str">
        <f t="shared" si="38"/>
        <v>N/A</v>
      </c>
      <c r="I231" s="12">
        <v>0</v>
      </c>
      <c r="J231" s="12">
        <v>6.2009999999999996</v>
      </c>
      <c r="K231" s="41" t="s">
        <v>739</v>
      </c>
      <c r="L231" s="9" t="str">
        <f t="shared" si="39"/>
        <v>Yes</v>
      </c>
    </row>
    <row r="232" spans="1:12" x14ac:dyDescent="0.25">
      <c r="A232" s="4" t="s">
        <v>1567</v>
      </c>
      <c r="B232" s="33" t="s">
        <v>213</v>
      </c>
      <c r="C232" s="14">
        <v>58180.353043000003</v>
      </c>
      <c r="D232" s="11" t="str">
        <f t="shared" si="36"/>
        <v>N/A</v>
      </c>
      <c r="E232" s="14">
        <v>56470.349869999998</v>
      </c>
      <c r="F232" s="11" t="str">
        <f t="shared" si="37"/>
        <v>N/A</v>
      </c>
      <c r="G232" s="14">
        <v>55670.718088000001</v>
      </c>
      <c r="H232" s="11" t="str">
        <f t="shared" si="38"/>
        <v>N/A</v>
      </c>
      <c r="I232" s="12">
        <v>-2.94</v>
      </c>
      <c r="J232" s="12">
        <v>-1.42</v>
      </c>
      <c r="K232" s="41" t="s">
        <v>739</v>
      </c>
      <c r="L232" s="9" t="str">
        <f t="shared" si="39"/>
        <v>Yes</v>
      </c>
    </row>
    <row r="233" spans="1:12" x14ac:dyDescent="0.25">
      <c r="A233" s="46" t="s">
        <v>1568</v>
      </c>
      <c r="B233" s="33" t="s">
        <v>213</v>
      </c>
      <c r="C233" s="14">
        <v>22849.82963</v>
      </c>
      <c r="D233" s="11" t="str">
        <f t="shared" si="36"/>
        <v>N/A</v>
      </c>
      <c r="E233" s="14">
        <v>24576.422793999998</v>
      </c>
      <c r="F233" s="11" t="str">
        <f t="shared" si="37"/>
        <v>N/A</v>
      </c>
      <c r="G233" s="14">
        <v>27583.424459999998</v>
      </c>
      <c r="H233" s="11" t="str">
        <f t="shared" si="38"/>
        <v>N/A</v>
      </c>
      <c r="I233" s="12">
        <v>7.556</v>
      </c>
      <c r="J233" s="12">
        <v>12.24</v>
      </c>
      <c r="K233" s="41" t="s">
        <v>739</v>
      </c>
      <c r="L233" s="9" t="str">
        <f t="shared" si="39"/>
        <v>Yes</v>
      </c>
    </row>
    <row r="234" spans="1:12" x14ac:dyDescent="0.25">
      <c r="A234" s="46" t="s">
        <v>1569</v>
      </c>
      <c r="B234" s="33" t="s">
        <v>213</v>
      </c>
      <c r="C234" s="14">
        <v>63062.633074999998</v>
      </c>
      <c r="D234" s="11" t="str">
        <f t="shared" si="36"/>
        <v>N/A</v>
      </c>
      <c r="E234" s="14">
        <v>61007.375766999998</v>
      </c>
      <c r="F234" s="11" t="str">
        <f t="shared" si="37"/>
        <v>N/A</v>
      </c>
      <c r="G234" s="14">
        <v>59644.880750999997</v>
      </c>
      <c r="H234" s="11" t="str">
        <f t="shared" si="38"/>
        <v>N/A</v>
      </c>
      <c r="I234" s="12">
        <v>-3.26</v>
      </c>
      <c r="J234" s="12">
        <v>-2.23</v>
      </c>
      <c r="K234" s="41" t="s">
        <v>739</v>
      </c>
      <c r="L234" s="9" t="str">
        <f t="shared" si="39"/>
        <v>Yes</v>
      </c>
    </row>
    <row r="235" spans="1:12" x14ac:dyDescent="0.25">
      <c r="A235" s="46" t="s">
        <v>1570</v>
      </c>
      <c r="B235" s="33" t="s">
        <v>213</v>
      </c>
      <c r="C235" s="14">
        <v>4140.2711864000003</v>
      </c>
      <c r="D235" s="11" t="str">
        <f t="shared" si="36"/>
        <v>N/A</v>
      </c>
      <c r="E235" s="14">
        <v>3509.875</v>
      </c>
      <c r="F235" s="11" t="str">
        <f t="shared" si="37"/>
        <v>N/A</v>
      </c>
      <c r="G235" s="14">
        <v>3594.8392856999999</v>
      </c>
      <c r="H235" s="11" t="str">
        <f t="shared" si="38"/>
        <v>N/A</v>
      </c>
      <c r="I235" s="12">
        <v>-15.2</v>
      </c>
      <c r="J235" s="12">
        <v>2.4209999999999998</v>
      </c>
      <c r="K235" s="41" t="s">
        <v>739</v>
      </c>
      <c r="L235" s="9" t="str">
        <f t="shared" si="39"/>
        <v>Yes</v>
      </c>
    </row>
    <row r="236" spans="1:12" x14ac:dyDescent="0.25">
      <c r="A236" s="46" t="s">
        <v>1571</v>
      </c>
      <c r="B236" s="33" t="s">
        <v>213</v>
      </c>
      <c r="C236" s="14">
        <v>1324.8095238000001</v>
      </c>
      <c r="D236" s="11" t="str">
        <f t="shared" si="36"/>
        <v>N/A</v>
      </c>
      <c r="E236" s="14">
        <v>977.75</v>
      </c>
      <c r="F236" s="11" t="str">
        <f t="shared" si="37"/>
        <v>N/A</v>
      </c>
      <c r="G236" s="14">
        <v>986.25</v>
      </c>
      <c r="H236" s="11" t="str">
        <f t="shared" si="38"/>
        <v>N/A</v>
      </c>
      <c r="I236" s="12">
        <v>-26.2</v>
      </c>
      <c r="J236" s="12">
        <v>0.86929999999999996</v>
      </c>
      <c r="K236" s="41" t="s">
        <v>739</v>
      </c>
      <c r="L236" s="9" t="str">
        <f t="shared" si="39"/>
        <v>Yes</v>
      </c>
    </row>
    <row r="237" spans="1:12" x14ac:dyDescent="0.25">
      <c r="A237" s="42" t="s">
        <v>1572</v>
      </c>
      <c r="B237" s="33" t="s">
        <v>213</v>
      </c>
      <c r="C237" s="11">
        <v>2.7214141619999999</v>
      </c>
      <c r="D237" s="11" t="str">
        <f t="shared" si="36"/>
        <v>N/A</v>
      </c>
      <c r="E237" s="11">
        <v>2.6832496188000001</v>
      </c>
      <c r="F237" s="11" t="str">
        <f t="shared" si="37"/>
        <v>N/A</v>
      </c>
      <c r="G237" s="11">
        <v>2.8452645895000002</v>
      </c>
      <c r="H237" s="11" t="str">
        <f t="shared" si="38"/>
        <v>N/A</v>
      </c>
      <c r="I237" s="12">
        <v>-1.4</v>
      </c>
      <c r="J237" s="12">
        <v>6.0380000000000003</v>
      </c>
      <c r="K237" s="41" t="s">
        <v>739</v>
      </c>
      <c r="L237" s="9" t="str">
        <f t="shared" si="39"/>
        <v>Yes</v>
      </c>
    </row>
    <row r="238" spans="1:12" x14ac:dyDescent="0.25">
      <c r="A238" s="45" t="s">
        <v>1573</v>
      </c>
      <c r="B238" s="33" t="s">
        <v>213</v>
      </c>
      <c r="C238" s="11">
        <v>1.7792421746</v>
      </c>
      <c r="D238" s="11" t="str">
        <f t="shared" si="36"/>
        <v>N/A</v>
      </c>
      <c r="E238" s="11">
        <v>1.7512232809999999</v>
      </c>
      <c r="F238" s="11" t="str">
        <f t="shared" si="37"/>
        <v>N/A</v>
      </c>
      <c r="G238" s="11">
        <v>1.8126100279999999</v>
      </c>
      <c r="H238" s="11" t="str">
        <f t="shared" si="38"/>
        <v>N/A</v>
      </c>
      <c r="I238" s="12">
        <v>-1.57</v>
      </c>
      <c r="J238" s="12">
        <v>3.5049999999999999</v>
      </c>
      <c r="K238" s="41" t="s">
        <v>739</v>
      </c>
      <c r="L238" s="9" t="str">
        <f t="shared" si="39"/>
        <v>Yes</v>
      </c>
    </row>
    <row r="239" spans="1:12" x14ac:dyDescent="0.25">
      <c r="A239" s="45" t="s">
        <v>1574</v>
      </c>
      <c r="B239" s="33" t="s">
        <v>213</v>
      </c>
      <c r="C239" s="11">
        <v>8.8591295389999996</v>
      </c>
      <c r="D239" s="11" t="str">
        <f t="shared" si="36"/>
        <v>N/A</v>
      </c>
      <c r="E239" s="11">
        <v>8.4194776930999993</v>
      </c>
      <c r="F239" s="11" t="str">
        <f t="shared" si="37"/>
        <v>N/A</v>
      </c>
      <c r="G239" s="11">
        <v>8.7706724005000005</v>
      </c>
      <c r="H239" s="11" t="str">
        <f t="shared" si="38"/>
        <v>N/A</v>
      </c>
      <c r="I239" s="12">
        <v>-4.96</v>
      </c>
      <c r="J239" s="12">
        <v>4.1710000000000003</v>
      </c>
      <c r="K239" s="41" t="s">
        <v>739</v>
      </c>
      <c r="L239" s="9" t="str">
        <f t="shared" si="39"/>
        <v>Yes</v>
      </c>
    </row>
    <row r="240" spans="1:12" x14ac:dyDescent="0.25">
      <c r="A240" s="45" t="s">
        <v>1575</v>
      </c>
      <c r="B240" s="33" t="s">
        <v>213</v>
      </c>
      <c r="C240" s="11">
        <v>0.10235059420000001</v>
      </c>
      <c r="D240" s="11" t="str">
        <f t="shared" si="36"/>
        <v>N/A</v>
      </c>
      <c r="E240" s="11">
        <v>0.12757362059999999</v>
      </c>
      <c r="F240" s="11" t="str">
        <f t="shared" si="37"/>
        <v>N/A</v>
      </c>
      <c r="G240" s="11">
        <v>0.10076473230000001</v>
      </c>
      <c r="H240" s="11" t="str">
        <f t="shared" si="38"/>
        <v>N/A</v>
      </c>
      <c r="I240" s="12">
        <v>24.64</v>
      </c>
      <c r="J240" s="12">
        <v>-21</v>
      </c>
      <c r="K240" s="41" t="s">
        <v>739</v>
      </c>
      <c r="L240" s="9" t="str">
        <f t="shared" si="39"/>
        <v>Yes</v>
      </c>
    </row>
    <row r="241" spans="1:12" x14ac:dyDescent="0.25">
      <c r="A241" s="45" t="s">
        <v>1576</v>
      </c>
      <c r="B241" s="33" t="s">
        <v>213</v>
      </c>
      <c r="C241" s="11">
        <v>0.21395822719999999</v>
      </c>
      <c r="D241" s="11" t="str">
        <f t="shared" si="36"/>
        <v>N/A</v>
      </c>
      <c r="E241" s="11">
        <v>0.13672542600000001</v>
      </c>
      <c r="F241" s="11" t="str">
        <f t="shared" si="37"/>
        <v>N/A</v>
      </c>
      <c r="G241" s="11">
        <v>0.21128451379999999</v>
      </c>
      <c r="H241" s="11" t="str">
        <f t="shared" si="38"/>
        <v>N/A</v>
      </c>
      <c r="I241" s="12">
        <v>-36.1</v>
      </c>
      <c r="J241" s="12">
        <v>54.53</v>
      </c>
      <c r="K241" s="41" t="s">
        <v>739</v>
      </c>
      <c r="L241" s="9" t="str">
        <f t="shared" si="39"/>
        <v>No</v>
      </c>
    </row>
    <row r="242" spans="1:12" x14ac:dyDescent="0.25">
      <c r="A242" s="4" t="s">
        <v>1401</v>
      </c>
      <c r="B242" s="33" t="s">
        <v>213</v>
      </c>
      <c r="C242" s="14">
        <v>200820227</v>
      </c>
      <c r="D242" s="11" t="str">
        <f t="shared" si="36"/>
        <v>N/A</v>
      </c>
      <c r="E242" s="14">
        <v>195079764</v>
      </c>
      <c r="F242" s="11" t="str">
        <f t="shared" si="37"/>
        <v>N/A</v>
      </c>
      <c r="G242" s="14">
        <v>204228455</v>
      </c>
      <c r="H242" s="11" t="str">
        <f t="shared" si="38"/>
        <v>N/A</v>
      </c>
      <c r="I242" s="12">
        <v>-2.86</v>
      </c>
      <c r="J242" s="12">
        <v>4.6900000000000004</v>
      </c>
      <c r="K242" s="41" t="s">
        <v>739</v>
      </c>
      <c r="L242" s="9" t="str">
        <f t="shared" si="39"/>
        <v>Yes</v>
      </c>
    </row>
    <row r="243" spans="1:12" x14ac:dyDescent="0.25">
      <c r="A243" s="4" t="s">
        <v>1577</v>
      </c>
      <c r="B243" s="33" t="s">
        <v>213</v>
      </c>
      <c r="C243" s="1">
        <v>3140</v>
      </c>
      <c r="D243" s="1" t="str">
        <f t="shared" si="36"/>
        <v>N/A</v>
      </c>
      <c r="E243" s="1">
        <v>3141</v>
      </c>
      <c r="F243" s="1" t="str">
        <f t="shared" si="37"/>
        <v>N/A</v>
      </c>
      <c r="G243" s="1">
        <v>3346</v>
      </c>
      <c r="H243" s="11" t="str">
        <f t="shared" si="38"/>
        <v>N/A</v>
      </c>
      <c r="I243" s="12">
        <v>3.1800000000000002E-2</v>
      </c>
      <c r="J243" s="12">
        <v>6.5270000000000001</v>
      </c>
      <c r="K243" s="41" t="s">
        <v>739</v>
      </c>
      <c r="L243" s="9" t="str">
        <f t="shared" si="39"/>
        <v>Yes</v>
      </c>
    </row>
    <row r="244" spans="1:12" ht="25" x14ac:dyDescent="0.25">
      <c r="A244" s="4" t="s">
        <v>1578</v>
      </c>
      <c r="B244" s="33" t="s">
        <v>213</v>
      </c>
      <c r="C244" s="14">
        <v>63955.486305999999</v>
      </c>
      <c r="D244" s="11" t="str">
        <f t="shared" si="36"/>
        <v>N/A</v>
      </c>
      <c r="E244" s="14">
        <v>62107.533905999997</v>
      </c>
      <c r="F244" s="11" t="str">
        <f t="shared" si="37"/>
        <v>N/A</v>
      </c>
      <c r="G244" s="14">
        <v>61036.597430000002</v>
      </c>
      <c r="H244" s="11" t="str">
        <f t="shared" si="38"/>
        <v>N/A</v>
      </c>
      <c r="I244" s="12">
        <v>-2.89</v>
      </c>
      <c r="J244" s="12">
        <v>-1.72</v>
      </c>
      <c r="K244" s="41" t="s">
        <v>739</v>
      </c>
      <c r="L244" s="9" t="str">
        <f t="shared" si="39"/>
        <v>Yes</v>
      </c>
    </row>
    <row r="245" spans="1:12" ht="25" x14ac:dyDescent="0.25">
      <c r="A245" s="46" t="s">
        <v>1579</v>
      </c>
      <c r="B245" s="33" t="s">
        <v>213</v>
      </c>
      <c r="C245" s="14">
        <v>23783.594594999999</v>
      </c>
      <c r="D245" s="11" t="str">
        <f t="shared" si="36"/>
        <v>N/A</v>
      </c>
      <c r="E245" s="14">
        <v>26666.2</v>
      </c>
      <c r="F245" s="11" t="str">
        <f t="shared" si="37"/>
        <v>N/A</v>
      </c>
      <c r="G245" s="14">
        <v>29982.254902000001</v>
      </c>
      <c r="H245" s="11" t="str">
        <f t="shared" si="38"/>
        <v>N/A</v>
      </c>
      <c r="I245" s="12">
        <v>12.12</v>
      </c>
      <c r="J245" s="12">
        <v>12.44</v>
      </c>
      <c r="K245" s="41" t="s">
        <v>739</v>
      </c>
      <c r="L245" s="9" t="str">
        <f t="shared" si="39"/>
        <v>Yes</v>
      </c>
    </row>
    <row r="246" spans="1:12" ht="25" x14ac:dyDescent="0.25">
      <c r="A246" s="46" t="s">
        <v>1580</v>
      </c>
      <c r="B246" s="33" t="s">
        <v>213</v>
      </c>
      <c r="C246" s="14">
        <v>67732.363985000004</v>
      </c>
      <c r="D246" s="11" t="str">
        <f t="shared" si="36"/>
        <v>N/A</v>
      </c>
      <c r="E246" s="14">
        <v>65323.334605999997</v>
      </c>
      <c r="F246" s="11" t="str">
        <f t="shared" si="37"/>
        <v>N/A</v>
      </c>
      <c r="G246" s="14">
        <v>63711.717483</v>
      </c>
      <c r="H246" s="11" t="str">
        <f t="shared" si="38"/>
        <v>N/A</v>
      </c>
      <c r="I246" s="12">
        <v>-3.56</v>
      </c>
      <c r="J246" s="12">
        <v>-2.4700000000000002</v>
      </c>
      <c r="K246" s="41" t="s">
        <v>739</v>
      </c>
      <c r="L246" s="9" t="str">
        <f t="shared" si="39"/>
        <v>Yes</v>
      </c>
    </row>
    <row r="247" spans="1:12" ht="25" x14ac:dyDescent="0.25">
      <c r="A247" s="46" t="s">
        <v>1581</v>
      </c>
      <c r="B247" s="33" t="s">
        <v>213</v>
      </c>
      <c r="C247" s="14">
        <v>20065.900000000001</v>
      </c>
      <c r="D247" s="11" t="str">
        <f t="shared" si="36"/>
        <v>N/A</v>
      </c>
      <c r="E247" s="14">
        <v>21668.7</v>
      </c>
      <c r="F247" s="11" t="str">
        <f t="shared" si="37"/>
        <v>N/A</v>
      </c>
      <c r="G247" s="14">
        <v>19969.375</v>
      </c>
      <c r="H247" s="11" t="str">
        <f t="shared" si="38"/>
        <v>N/A</v>
      </c>
      <c r="I247" s="12">
        <v>7.9880000000000004</v>
      </c>
      <c r="J247" s="12">
        <v>-7.84</v>
      </c>
      <c r="K247" s="41" t="s">
        <v>739</v>
      </c>
      <c r="L247" s="9" t="str">
        <f t="shared" si="39"/>
        <v>Yes</v>
      </c>
    </row>
    <row r="248" spans="1:12" ht="25" x14ac:dyDescent="0.25">
      <c r="A248" s="46" t="s">
        <v>1582</v>
      </c>
      <c r="B248" s="33" t="s">
        <v>213</v>
      </c>
      <c r="C248" s="14" t="s">
        <v>1746</v>
      </c>
      <c r="D248" s="11" t="str">
        <f t="shared" si="36"/>
        <v>N/A</v>
      </c>
      <c r="E248" s="14" t="s">
        <v>1746</v>
      </c>
      <c r="F248" s="11" t="str">
        <f t="shared" si="37"/>
        <v>N/A</v>
      </c>
      <c r="G248" s="14" t="s">
        <v>1746</v>
      </c>
      <c r="H248" s="11" t="str">
        <f t="shared" si="38"/>
        <v>N/A</v>
      </c>
      <c r="I248" s="12" t="s">
        <v>1746</v>
      </c>
      <c r="J248" s="12" t="s">
        <v>1746</v>
      </c>
      <c r="K248" s="41" t="s">
        <v>739</v>
      </c>
      <c r="L248" s="9" t="str">
        <f t="shared" si="39"/>
        <v>N/A</v>
      </c>
    </row>
    <row r="249" spans="1:12" ht="25" x14ac:dyDescent="0.25">
      <c r="A249" s="42" t="s">
        <v>1583</v>
      </c>
      <c r="B249" s="33" t="s">
        <v>213</v>
      </c>
      <c r="C249" s="11">
        <v>2.4647362183000001</v>
      </c>
      <c r="D249" s="11" t="str">
        <f t="shared" si="36"/>
        <v>N/A</v>
      </c>
      <c r="E249" s="11">
        <v>2.4309452128000002</v>
      </c>
      <c r="F249" s="11" t="str">
        <f t="shared" si="37"/>
        <v>N/A</v>
      </c>
      <c r="G249" s="11">
        <v>2.5856206726000002</v>
      </c>
      <c r="H249" s="11" t="str">
        <f t="shared" si="38"/>
        <v>N/A</v>
      </c>
      <c r="I249" s="12">
        <v>-1.37</v>
      </c>
      <c r="J249" s="12">
        <v>6.3630000000000004</v>
      </c>
      <c r="K249" s="41" t="s">
        <v>739</v>
      </c>
      <c r="L249" s="9" t="str">
        <f t="shared" si="39"/>
        <v>Yes</v>
      </c>
    </row>
    <row r="250" spans="1:12" ht="25" x14ac:dyDescent="0.25">
      <c r="A250" s="45" t="s">
        <v>1584</v>
      </c>
      <c r="B250" s="33" t="s">
        <v>213</v>
      </c>
      <c r="C250" s="11">
        <v>1.7067545305</v>
      </c>
      <c r="D250" s="11" t="str">
        <f t="shared" si="36"/>
        <v>N/A</v>
      </c>
      <c r="E250" s="11">
        <v>1.6095802214999999</v>
      </c>
      <c r="F250" s="11" t="str">
        <f t="shared" si="37"/>
        <v>N/A</v>
      </c>
      <c r="G250" s="11">
        <v>1.662645889</v>
      </c>
      <c r="H250" s="11" t="str">
        <f t="shared" si="38"/>
        <v>N/A</v>
      </c>
      <c r="I250" s="12">
        <v>-5.69</v>
      </c>
      <c r="J250" s="12">
        <v>3.2970000000000002</v>
      </c>
      <c r="K250" s="41" t="s">
        <v>739</v>
      </c>
      <c r="L250" s="9" t="str">
        <f t="shared" si="39"/>
        <v>Yes</v>
      </c>
    </row>
    <row r="251" spans="1:12" ht="25" x14ac:dyDescent="0.25">
      <c r="A251" s="45" t="s">
        <v>1585</v>
      </c>
      <c r="B251" s="33" t="s">
        <v>213</v>
      </c>
      <c r="C251" s="11">
        <v>8.2152974503999996</v>
      </c>
      <c r="D251" s="11" t="str">
        <f t="shared" si="36"/>
        <v>N/A</v>
      </c>
      <c r="E251" s="11">
        <v>7.8373231774000001</v>
      </c>
      <c r="F251" s="11" t="str">
        <f t="shared" si="37"/>
        <v>N/A</v>
      </c>
      <c r="G251" s="11">
        <v>8.1840142285000006</v>
      </c>
      <c r="H251" s="11" t="str">
        <f t="shared" si="38"/>
        <v>N/A</v>
      </c>
      <c r="I251" s="12">
        <v>-4.5999999999999996</v>
      </c>
      <c r="J251" s="12">
        <v>4.4240000000000004</v>
      </c>
      <c r="K251" s="41" t="s">
        <v>739</v>
      </c>
      <c r="L251" s="9" t="str">
        <f t="shared" si="39"/>
        <v>Yes</v>
      </c>
    </row>
    <row r="252" spans="1:12" ht="25" x14ac:dyDescent="0.25">
      <c r="A252" s="45" t="s">
        <v>1586</v>
      </c>
      <c r="B252" s="33" t="s">
        <v>213</v>
      </c>
      <c r="C252" s="11">
        <v>1.73475583E-2</v>
      </c>
      <c r="D252" s="11" t="str">
        <f t="shared" si="36"/>
        <v>N/A</v>
      </c>
      <c r="E252" s="11">
        <v>1.7718558400000001E-2</v>
      </c>
      <c r="F252" s="11" t="str">
        <f t="shared" si="37"/>
        <v>N/A</v>
      </c>
      <c r="G252" s="11">
        <v>1.43949618E-2</v>
      </c>
      <c r="H252" s="11" t="str">
        <f t="shared" si="38"/>
        <v>N/A</v>
      </c>
      <c r="I252" s="12">
        <v>2.1389999999999998</v>
      </c>
      <c r="J252" s="12">
        <v>-18.8</v>
      </c>
      <c r="K252" s="41" t="s">
        <v>739</v>
      </c>
      <c r="L252" s="9" t="str">
        <f t="shared" si="39"/>
        <v>Yes</v>
      </c>
    </row>
    <row r="253" spans="1:12" ht="25" x14ac:dyDescent="0.25">
      <c r="A253" s="45" t="s">
        <v>1587</v>
      </c>
      <c r="B253" s="33" t="s">
        <v>213</v>
      </c>
      <c r="C253" s="11">
        <v>0</v>
      </c>
      <c r="D253" s="11" t="str">
        <f t="shared" si="36"/>
        <v>N/A</v>
      </c>
      <c r="E253" s="11">
        <v>0</v>
      </c>
      <c r="F253" s="11" t="str">
        <f t="shared" si="37"/>
        <v>N/A</v>
      </c>
      <c r="G253" s="11">
        <v>0</v>
      </c>
      <c r="H253" s="11" t="str">
        <f t="shared" si="38"/>
        <v>N/A</v>
      </c>
      <c r="I253" s="12" t="s">
        <v>1746</v>
      </c>
      <c r="J253" s="12" t="s">
        <v>1746</v>
      </c>
      <c r="K253" s="41" t="s">
        <v>739</v>
      </c>
      <c r="L253" s="9" t="str">
        <f t="shared" si="39"/>
        <v>N/A</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72192</v>
      </c>
      <c r="D7" s="30" t="str">
        <f>IF($B7="N/A","N/A",IF(C7&gt;15,"No",IF(C7&lt;-15,"No","Yes")))</f>
        <v>N/A</v>
      </c>
      <c r="E7" s="29">
        <v>71599</v>
      </c>
      <c r="F7" s="30" t="str">
        <f>IF($B7="N/A","N/A",IF(E7&gt;15,"No",IF(E7&lt;-15,"No","Yes")))</f>
        <v>N/A</v>
      </c>
      <c r="G7" s="29">
        <v>71449</v>
      </c>
      <c r="H7" s="30" t="str">
        <f>IF($B7="N/A","N/A",IF(G7&gt;15,"No",IF(G7&lt;-15,"No","Yes")))</f>
        <v>N/A</v>
      </c>
      <c r="I7" s="31">
        <v>-0.82099999999999995</v>
      </c>
      <c r="J7" s="31">
        <v>-0.21</v>
      </c>
      <c r="K7" s="30" t="str">
        <f t="shared" ref="K7:K24" si="0">IF(J7="Div by 0", "N/A", IF(J7="N/A","N/A", IF(J7&gt;30, "No", IF(J7&lt;-30, "No", "Yes"))))</f>
        <v>Yes</v>
      </c>
    </row>
    <row r="8" spans="1:11" x14ac:dyDescent="0.25">
      <c r="A8" s="24" t="s">
        <v>361</v>
      </c>
      <c r="B8" s="28" t="s">
        <v>213</v>
      </c>
      <c r="C8" s="32">
        <v>30.091976949999999</v>
      </c>
      <c r="D8" s="30" t="str">
        <f>IF($B8="N/A","N/A",IF(C8&gt;15,"No",IF(C8&lt;-15,"No","Yes")))</f>
        <v>N/A</v>
      </c>
      <c r="E8" s="32">
        <v>29.043701727999998</v>
      </c>
      <c r="F8" s="30" t="str">
        <f>IF($B8="N/A","N/A",IF(E8&gt;15,"No",IF(E8&lt;-15,"No","Yes")))</f>
        <v>N/A</v>
      </c>
      <c r="G8" s="32">
        <v>27.658889557999998</v>
      </c>
      <c r="H8" s="30" t="str">
        <f>IF($B8="N/A","N/A",IF(G8&gt;15,"No",IF(G8&lt;-15,"No","Yes")))</f>
        <v>N/A</v>
      </c>
      <c r="I8" s="31">
        <v>-3.48</v>
      </c>
      <c r="J8" s="31">
        <v>-4.7699999999999996</v>
      </c>
      <c r="K8" s="30" t="str">
        <f t="shared" si="0"/>
        <v>Yes</v>
      </c>
    </row>
    <row r="9" spans="1:11" x14ac:dyDescent="0.25">
      <c r="A9" s="24" t="s">
        <v>302</v>
      </c>
      <c r="B9" s="33" t="s">
        <v>213</v>
      </c>
      <c r="C9" s="9">
        <v>69.908023049999997</v>
      </c>
      <c r="D9" s="9" t="str">
        <f>IF($B9="N/A","N/A",IF(C9&gt;15,"No",IF(C9&lt;-15,"No","Yes")))</f>
        <v>N/A</v>
      </c>
      <c r="E9" s="9">
        <v>70.956298271999998</v>
      </c>
      <c r="F9" s="9" t="str">
        <f>IF($B9="N/A","N/A",IF(E9&gt;15,"No",IF(E9&lt;-15,"No","Yes")))</f>
        <v>N/A</v>
      </c>
      <c r="G9" s="9">
        <v>72.341110442000002</v>
      </c>
      <c r="H9" s="9" t="str">
        <f>IF($B9="N/A","N/A",IF(G9&gt;15,"No",IF(G9&lt;-15,"No","Yes")))</f>
        <v>N/A</v>
      </c>
      <c r="I9" s="10">
        <v>1.5</v>
      </c>
      <c r="J9" s="10">
        <v>1.952</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83.967752660000002</v>
      </c>
      <c r="D13" s="9" t="str">
        <f t="shared" si="1"/>
        <v>No</v>
      </c>
      <c r="E13" s="9">
        <v>97.946898700000006</v>
      </c>
      <c r="F13" s="9" t="str">
        <f t="shared" si="2"/>
        <v>Yes</v>
      </c>
      <c r="G13" s="9">
        <v>99.484947305000006</v>
      </c>
      <c r="H13" s="9" t="str">
        <f t="shared" si="3"/>
        <v>Yes</v>
      </c>
      <c r="I13" s="10">
        <v>16.649999999999999</v>
      </c>
      <c r="J13" s="10">
        <v>1.57</v>
      </c>
      <c r="K13" s="9" t="str">
        <f t="shared" si="0"/>
        <v>Yes</v>
      </c>
    </row>
    <row r="14" spans="1:11" x14ac:dyDescent="0.25">
      <c r="A14" s="27" t="s">
        <v>305</v>
      </c>
      <c r="B14" s="33" t="s">
        <v>213</v>
      </c>
      <c r="C14" s="34">
        <v>21724</v>
      </c>
      <c r="D14" s="9" t="str">
        <f>IF($B14="N/A","N/A",IF(C14&gt;15,"No",IF(C14&lt;-15,"No","Yes")))</f>
        <v>N/A</v>
      </c>
      <c r="E14" s="34">
        <v>20795</v>
      </c>
      <c r="F14" s="9" t="str">
        <f>IF($B14="N/A","N/A",IF(E14&gt;15,"No",IF(E14&lt;-15,"No","Yes")))</f>
        <v>N/A</v>
      </c>
      <c r="G14" s="34">
        <v>19762</v>
      </c>
      <c r="H14" s="9" t="str">
        <f>IF($B14="N/A","N/A",IF(G14&gt;15,"No",IF(G14&lt;-15,"No","Yes")))</f>
        <v>N/A</v>
      </c>
      <c r="I14" s="10">
        <v>-4.28</v>
      </c>
      <c r="J14" s="10">
        <v>-4.97</v>
      </c>
      <c r="K14" s="9" t="str">
        <f t="shared" si="0"/>
        <v>Yes</v>
      </c>
    </row>
    <row r="15" spans="1:11" x14ac:dyDescent="0.25">
      <c r="A15" s="24" t="s">
        <v>435</v>
      </c>
      <c r="B15" s="33" t="s">
        <v>215</v>
      </c>
      <c r="C15" s="9">
        <v>6.4398821579999996</v>
      </c>
      <c r="D15" s="9" t="str">
        <f>IF($B15="N/A","N/A",IF(C15&gt;20,"No",IF(C15&lt;5,"No","Yes")))</f>
        <v>Yes</v>
      </c>
      <c r="E15" s="9">
        <v>5.8764125992</v>
      </c>
      <c r="F15" s="9" t="str">
        <f>IF($B15="N/A","N/A",IF(E15&gt;20,"No",IF(E15&lt;5,"No","Yes")))</f>
        <v>Yes</v>
      </c>
      <c r="G15" s="9">
        <v>6.1076814088000004</v>
      </c>
      <c r="H15" s="9" t="str">
        <f>IF($B15="N/A","N/A",IF(G15&gt;20,"No",IF(G15&lt;5,"No","Yes")))</f>
        <v>Yes</v>
      </c>
      <c r="I15" s="10">
        <v>-8.75</v>
      </c>
      <c r="J15" s="10">
        <v>3.9359999999999999</v>
      </c>
      <c r="K15" s="9" t="str">
        <f t="shared" si="0"/>
        <v>Yes</v>
      </c>
    </row>
    <row r="16" spans="1:11" x14ac:dyDescent="0.25">
      <c r="A16" s="24" t="s">
        <v>436</v>
      </c>
      <c r="B16" s="33" t="s">
        <v>213</v>
      </c>
      <c r="C16" s="9">
        <v>93.560117841999997</v>
      </c>
      <c r="D16" s="9" t="str">
        <f>IF($B16="N/A","N/A",IF(C16&gt;15,"No",IF(C16&lt;-15,"No","Yes")))</f>
        <v>N/A</v>
      </c>
      <c r="E16" s="9">
        <v>94.123587400999995</v>
      </c>
      <c r="F16" s="9" t="str">
        <f>IF($B16="N/A","N/A",IF(E16&gt;15,"No",IF(E16&lt;-15,"No","Yes")))</f>
        <v>N/A</v>
      </c>
      <c r="G16" s="9">
        <v>93.892318591000006</v>
      </c>
      <c r="H16" s="9" t="str">
        <f>IF($B16="N/A","N/A",IF(G16&gt;15,"No",IF(G16&lt;-15,"No","Yes")))</f>
        <v>N/A</v>
      </c>
      <c r="I16" s="10">
        <v>0.60229999999999995</v>
      </c>
      <c r="J16" s="10">
        <v>-0.246</v>
      </c>
      <c r="K16" s="9" t="str">
        <f t="shared" si="0"/>
        <v>Yes</v>
      </c>
    </row>
    <row r="17" spans="1:11" x14ac:dyDescent="0.25">
      <c r="A17" s="24" t="s">
        <v>437</v>
      </c>
      <c r="B17" s="33" t="s">
        <v>213</v>
      </c>
      <c r="C17" s="9">
        <v>27.628429387000001</v>
      </c>
      <c r="D17" s="9" t="str">
        <f>IF($B17="N/A","N/A",IF(C17&gt;15,"No",IF(C17&lt;-15,"No","Yes")))</f>
        <v>N/A</v>
      </c>
      <c r="E17" s="9">
        <v>16.162539072000001</v>
      </c>
      <c r="F17" s="9" t="str">
        <f>IF($B17="N/A","N/A",IF(E17&gt;15,"No",IF(E17&lt;-15,"No","Yes")))</f>
        <v>N/A</v>
      </c>
      <c r="G17" s="9">
        <v>17.235097662000001</v>
      </c>
      <c r="H17" s="9" t="str">
        <f>IF($B17="N/A","N/A",IF(G17&gt;15,"No",IF(G17&lt;-15,"No","Yes")))</f>
        <v>N/A</v>
      </c>
      <c r="I17" s="10">
        <v>-41.5</v>
      </c>
      <c r="J17" s="10">
        <v>6.6360000000000001</v>
      </c>
      <c r="K17" s="9" t="str">
        <f t="shared" si="0"/>
        <v>Yes</v>
      </c>
    </row>
    <row r="18" spans="1:11" x14ac:dyDescent="0.25">
      <c r="A18" s="24" t="s">
        <v>819</v>
      </c>
      <c r="B18" s="33" t="s">
        <v>213</v>
      </c>
      <c r="C18" s="80">
        <v>4990.9660113</v>
      </c>
      <c r="D18" s="9" t="str">
        <f>IF($B18="N/A","N/A",IF(C18&gt;15,"No",IF(C18&lt;-15,"No","Yes")))</f>
        <v>N/A</v>
      </c>
      <c r="E18" s="80">
        <v>9177.2523058999996</v>
      </c>
      <c r="F18" s="9" t="str">
        <f>IF($B18="N/A","N/A",IF(E18&gt;15,"No",IF(E18&lt;-15,"No","Yes")))</f>
        <v>N/A</v>
      </c>
      <c r="G18" s="80">
        <v>6736.7093365000001</v>
      </c>
      <c r="H18" s="9" t="str">
        <f>IF($B18="N/A","N/A",IF(G18&gt;15,"No",IF(G18&lt;-15,"No","Yes")))</f>
        <v>N/A</v>
      </c>
      <c r="I18" s="10">
        <v>83.88</v>
      </c>
      <c r="J18" s="10">
        <v>-26.6</v>
      </c>
      <c r="K18" s="9" t="str">
        <f t="shared" si="0"/>
        <v>Yes</v>
      </c>
    </row>
    <row r="19" spans="1:11" x14ac:dyDescent="0.25">
      <c r="A19" s="3" t="s">
        <v>306</v>
      </c>
      <c r="B19" s="33" t="s">
        <v>213</v>
      </c>
      <c r="C19" s="34">
        <v>255</v>
      </c>
      <c r="D19" s="33" t="s">
        <v>213</v>
      </c>
      <c r="E19" s="34">
        <v>349</v>
      </c>
      <c r="F19" s="33" t="s">
        <v>213</v>
      </c>
      <c r="G19" s="34">
        <v>369</v>
      </c>
      <c r="H19" s="9" t="str">
        <f>IF($B19="N/A","N/A",IF(G19&gt;15,"No",IF(G19&lt;-15,"No","Yes")))</f>
        <v>N/A</v>
      </c>
      <c r="I19" s="10">
        <v>36.86</v>
      </c>
      <c r="J19" s="10">
        <v>5.7309999999999999</v>
      </c>
      <c r="K19" s="9" t="str">
        <f t="shared" si="0"/>
        <v>Yes</v>
      </c>
    </row>
    <row r="20" spans="1:11" x14ac:dyDescent="0.25">
      <c r="A20" s="3" t="s">
        <v>346</v>
      </c>
      <c r="B20" s="33" t="s">
        <v>213</v>
      </c>
      <c r="C20" s="8">
        <v>0.35322473399999998</v>
      </c>
      <c r="D20" s="33" t="s">
        <v>213</v>
      </c>
      <c r="E20" s="8">
        <v>0.48743697540000003</v>
      </c>
      <c r="F20" s="33" t="s">
        <v>213</v>
      </c>
      <c r="G20" s="8">
        <v>0.51645229459999997</v>
      </c>
      <c r="H20" s="9" t="str">
        <f>IF($B20="N/A","N/A",IF(G20&gt;15,"No",IF(G20&lt;-15,"No","Yes")))</f>
        <v>N/A</v>
      </c>
      <c r="I20" s="10">
        <v>38</v>
      </c>
      <c r="J20" s="10">
        <v>5.9530000000000003</v>
      </c>
      <c r="K20" s="9" t="str">
        <f t="shared" si="0"/>
        <v>Yes</v>
      </c>
    </row>
    <row r="21" spans="1:11" ht="25" x14ac:dyDescent="0.25">
      <c r="A21" s="3" t="s">
        <v>820</v>
      </c>
      <c r="B21" s="33" t="s">
        <v>213</v>
      </c>
      <c r="C21" s="35">
        <v>5012.8431373000003</v>
      </c>
      <c r="D21" s="9" t="str">
        <f>IF($B21="N/A","N/A",IF(C21&gt;60,"No",IF(C21&lt;15,"No","Yes")))</f>
        <v>N/A</v>
      </c>
      <c r="E21" s="35">
        <v>5046.9054440999998</v>
      </c>
      <c r="F21" s="9" t="str">
        <f>IF($B21="N/A","N/A",IF(E21&gt;60,"No",IF(E21&lt;15,"No","Yes")))</f>
        <v>N/A</v>
      </c>
      <c r="G21" s="35">
        <v>4730.3902439000003</v>
      </c>
      <c r="H21" s="9" t="str">
        <f>IF($B21="N/A","N/A",IF(G21&gt;60,"No",IF(G21&lt;15,"No","Yes")))</f>
        <v>N/A</v>
      </c>
      <c r="I21" s="10">
        <v>0.67949999999999999</v>
      </c>
      <c r="J21" s="10">
        <v>-6.27</v>
      </c>
      <c r="K21" s="9" t="str">
        <f t="shared" si="0"/>
        <v>Yes</v>
      </c>
    </row>
    <row r="22" spans="1:11" x14ac:dyDescent="0.25">
      <c r="A22" s="3" t="s">
        <v>821</v>
      </c>
      <c r="B22" s="33" t="s">
        <v>217</v>
      </c>
      <c r="C22" s="34">
        <v>11</v>
      </c>
      <c r="D22" s="9" t="str">
        <f>IF($B22="N/A","N/A",IF(C22="N/A","N/A",IF(C22=0,"Yes","No")))</f>
        <v>No</v>
      </c>
      <c r="E22" s="34">
        <v>0</v>
      </c>
      <c r="F22" s="9" t="str">
        <f>IF($B22="N/A","N/A",IF(E22="N/A","N/A",IF(E22=0,"Yes","No")))</f>
        <v>Yes</v>
      </c>
      <c r="G22" s="34">
        <v>11</v>
      </c>
      <c r="H22" s="9" t="str">
        <f>IF($B22="N/A","N/A",IF(G22=0,"Yes","No"))</f>
        <v>No</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20325</v>
      </c>
      <c r="D6" s="9" t="str">
        <f>IF($B6="N/A","N/A",IF(C6&gt;15,"No",IF(C6&lt;-15,"No","Yes")))</f>
        <v>N/A</v>
      </c>
      <c r="E6" s="34">
        <v>19573</v>
      </c>
      <c r="F6" s="9" t="str">
        <f>IF($B6="N/A","N/A",IF(E6&gt;15,"No",IF(E6&lt;-15,"No","Yes")))</f>
        <v>N/A</v>
      </c>
      <c r="G6" s="34">
        <v>18555</v>
      </c>
      <c r="H6" s="9" t="str">
        <f>IF($B6="N/A","N/A",IF(G6&gt;15,"No",IF(G6&lt;-15,"No","Yes")))</f>
        <v>N/A</v>
      </c>
      <c r="I6" s="10">
        <v>-3.7</v>
      </c>
      <c r="J6" s="10">
        <v>-5.2</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5731.8933333000004</v>
      </c>
      <c r="D9" s="9" t="str">
        <f>IF($B9="N/A","N/A",IF(C9&gt;7000,"No",IF(C9&lt;2000,"No","Yes")))</f>
        <v>Yes</v>
      </c>
      <c r="E9" s="80">
        <v>5602.2708833999995</v>
      </c>
      <c r="F9" s="9" t="str">
        <f>IF($B9="N/A","N/A",IF(E9&gt;7000,"No",IF(E9&lt;2000,"No","Yes")))</f>
        <v>Yes</v>
      </c>
      <c r="G9" s="80">
        <v>5984.6769064999999</v>
      </c>
      <c r="H9" s="9" t="str">
        <f>IF($B9="N/A","N/A",IF(G9&gt;7000,"No",IF(G9&lt;2000,"No","Yes")))</f>
        <v>Yes</v>
      </c>
      <c r="I9" s="10">
        <v>-2.2599999999999998</v>
      </c>
      <c r="J9" s="10">
        <v>6.8259999999999996</v>
      </c>
      <c r="K9" s="9" t="str">
        <f t="shared" si="0"/>
        <v>Yes</v>
      </c>
    </row>
    <row r="10" spans="1:11" x14ac:dyDescent="0.25">
      <c r="A10" s="94" t="s">
        <v>825</v>
      </c>
      <c r="B10" s="33" t="s">
        <v>213</v>
      </c>
      <c r="C10" s="80">
        <v>1365.4930959000001</v>
      </c>
      <c r="D10" s="9" t="str">
        <f>IF($B10="N/A","N/A",IF(C10&gt;15,"No",IF(C10&lt;-15,"No","Yes")))</f>
        <v>N/A</v>
      </c>
      <c r="E10" s="80">
        <v>1337.7021837</v>
      </c>
      <c r="F10" s="9" t="str">
        <f>IF($B10="N/A","N/A",IF(E10&gt;15,"No",IF(E10&lt;-15,"No","Yes")))</f>
        <v>N/A</v>
      </c>
      <c r="G10" s="80">
        <v>1387.8056340000001</v>
      </c>
      <c r="H10" s="9" t="str">
        <f>IF($B10="N/A","N/A",IF(G10&gt;15,"No",IF(G10&lt;-15,"No","Yes")))</f>
        <v>N/A</v>
      </c>
      <c r="I10" s="10">
        <v>-2.04</v>
      </c>
      <c r="J10" s="10">
        <v>3.7450000000000001</v>
      </c>
      <c r="K10" s="9" t="str">
        <f t="shared" si="0"/>
        <v>Yes</v>
      </c>
    </row>
    <row r="11" spans="1:11" x14ac:dyDescent="0.25">
      <c r="A11" s="94" t="s">
        <v>309</v>
      </c>
      <c r="B11" s="33" t="s">
        <v>219</v>
      </c>
      <c r="C11" s="9">
        <v>3.2177121771000001</v>
      </c>
      <c r="D11" s="9" t="str">
        <f>IF($B11="N/A","N/A",IF(C11&gt;10,"No",IF(C11&lt;=0,"No","Yes")))</f>
        <v>Yes</v>
      </c>
      <c r="E11" s="9">
        <v>4.4806621366000003</v>
      </c>
      <c r="F11" s="9" t="str">
        <f>IF($B11="N/A","N/A",IF(E11&gt;10,"No",IF(E11&lt;=0,"No","Yes")))</f>
        <v>Yes</v>
      </c>
      <c r="G11" s="9">
        <v>4.1336566963000001</v>
      </c>
      <c r="H11" s="9" t="str">
        <f>IF($B11="N/A","N/A",IF(G11&gt;10,"No",IF(G11&lt;=0,"No","Yes")))</f>
        <v>Yes</v>
      </c>
      <c r="I11" s="10">
        <v>39.25</v>
      </c>
      <c r="J11" s="10">
        <v>-7.74</v>
      </c>
      <c r="K11" s="9" t="str">
        <f t="shared" si="0"/>
        <v>Yes</v>
      </c>
    </row>
    <row r="12" spans="1:11" x14ac:dyDescent="0.25">
      <c r="A12" s="94" t="s">
        <v>826</v>
      </c>
      <c r="B12" s="33" t="s">
        <v>213</v>
      </c>
      <c r="C12" s="80">
        <v>25579.333332999999</v>
      </c>
      <c r="D12" s="9" t="str">
        <f>IF($B12="N/A","N/A",IF(C12&gt;15,"No",IF(C12&lt;-15,"No","Yes")))</f>
        <v>N/A</v>
      </c>
      <c r="E12" s="80">
        <v>28278.795894999999</v>
      </c>
      <c r="F12" s="9" t="str">
        <f>IF($B12="N/A","N/A",IF(E12&gt;15,"No",IF(E12&lt;-15,"No","Yes")))</f>
        <v>N/A</v>
      </c>
      <c r="G12" s="80">
        <v>24989.774445999999</v>
      </c>
      <c r="H12" s="9" t="str">
        <f>IF($B12="N/A","N/A",IF(G12&gt;15,"No",IF(G12&lt;-15,"No","Yes")))</f>
        <v>N/A</v>
      </c>
      <c r="I12" s="10">
        <v>10.55</v>
      </c>
      <c r="J12" s="10">
        <v>-11.6</v>
      </c>
      <c r="K12" s="9" t="str">
        <f t="shared" si="0"/>
        <v>Yes</v>
      </c>
    </row>
    <row r="13" spans="1:11" x14ac:dyDescent="0.25">
      <c r="A13" s="94" t="s">
        <v>310</v>
      </c>
      <c r="B13" s="33" t="s">
        <v>214</v>
      </c>
      <c r="C13" s="8">
        <v>99.990159902000002</v>
      </c>
      <c r="D13" s="9" t="str">
        <f>IF($B13="N/A","N/A",IF(C13&gt;100,"No",IF(C13&lt;95,"No","Yes")))</f>
        <v>Yes</v>
      </c>
      <c r="E13" s="8">
        <v>99.994890921000007</v>
      </c>
      <c r="F13" s="9" t="str">
        <f>IF($B13="N/A","N/A",IF(E13&gt;100,"No",IF(E13&lt;95,"No","Yes")))</f>
        <v>Yes</v>
      </c>
      <c r="G13" s="8">
        <v>99.994610617000006</v>
      </c>
      <c r="H13" s="9" t="str">
        <f>IF($B13="N/A","N/A",IF(G13&gt;100,"No",IF(G13&lt;95,"No","Yes")))</f>
        <v>Yes</v>
      </c>
      <c r="I13" s="10">
        <v>4.7000000000000002E-3</v>
      </c>
      <c r="J13" s="10">
        <v>0</v>
      </c>
      <c r="K13" s="9" t="str">
        <f t="shared" si="0"/>
        <v>Yes</v>
      </c>
    </row>
    <row r="14" spans="1:11" x14ac:dyDescent="0.25">
      <c r="A14" s="94" t="s">
        <v>827</v>
      </c>
      <c r="B14" s="33" t="s">
        <v>220</v>
      </c>
      <c r="C14" s="8">
        <v>1.1489445456</v>
      </c>
      <c r="D14" s="9" t="str">
        <f>IF($B14="N/A","N/A",IF(C14&gt;1,"Yes","No"))</f>
        <v>Yes</v>
      </c>
      <c r="E14" s="8">
        <v>1.160688739</v>
      </c>
      <c r="F14" s="9" t="str">
        <f>IF($B14="N/A","N/A",IF(E14&gt;1,"Yes","No"))</f>
        <v>Yes</v>
      </c>
      <c r="G14" s="8">
        <v>1.1563544249</v>
      </c>
      <c r="H14" s="9" t="str">
        <f>IF($B14="N/A","N/A",IF(G14&gt;1,"Yes","No"))</f>
        <v>Yes</v>
      </c>
      <c r="I14" s="10">
        <v>1.022</v>
      </c>
      <c r="J14" s="10">
        <v>-0.373</v>
      </c>
      <c r="K14" s="9" t="str">
        <f t="shared" si="0"/>
        <v>Yes</v>
      </c>
    </row>
    <row r="15" spans="1:11" x14ac:dyDescent="0.25">
      <c r="A15" s="94" t="s">
        <v>311</v>
      </c>
      <c r="B15" s="33" t="s">
        <v>214</v>
      </c>
      <c r="C15" s="8">
        <v>82.159901598999994</v>
      </c>
      <c r="D15" s="9" t="str">
        <f>IF($B15="N/A","N/A",IF(C15&gt;100,"No",IF(C15&lt;95,"No","Yes")))</f>
        <v>No</v>
      </c>
      <c r="E15" s="8">
        <v>82.690440914000007</v>
      </c>
      <c r="F15" s="9" t="str">
        <f>IF($B15="N/A","N/A",IF(E15&gt;100,"No",IF(E15&lt;95,"No","Yes")))</f>
        <v>No</v>
      </c>
      <c r="G15" s="8">
        <v>83.201293452000002</v>
      </c>
      <c r="H15" s="9" t="str">
        <f>IF($B15="N/A","N/A",IF(G15&gt;100,"No",IF(G15&lt;95,"No","Yes")))</f>
        <v>No</v>
      </c>
      <c r="I15" s="10">
        <v>0.64570000000000005</v>
      </c>
      <c r="J15" s="10">
        <v>0.61780000000000002</v>
      </c>
      <c r="K15" s="9" t="str">
        <f t="shared" si="0"/>
        <v>Yes</v>
      </c>
    </row>
    <row r="16" spans="1:11" x14ac:dyDescent="0.25">
      <c r="A16" s="94" t="s">
        <v>828</v>
      </c>
      <c r="B16" s="33" t="s">
        <v>221</v>
      </c>
      <c r="C16" s="8">
        <v>8.2085753637999996</v>
      </c>
      <c r="D16" s="9" t="str">
        <f>IF($B16="N/A","N/A",IF(C16&gt;3,"Yes","No"))</f>
        <v>Yes</v>
      </c>
      <c r="E16" s="8">
        <v>8.7168983627000003</v>
      </c>
      <c r="F16" s="9" t="str">
        <f>IF($B16="N/A","N/A",IF(E16&gt;3,"Yes","No"))</f>
        <v>Yes</v>
      </c>
      <c r="G16" s="8">
        <v>9.0465086151000005</v>
      </c>
      <c r="H16" s="9" t="str">
        <f>IF($B16="N/A","N/A",IF(G16&gt;3,"Yes","No"))</f>
        <v>Yes</v>
      </c>
      <c r="I16" s="10">
        <v>6.1929999999999996</v>
      </c>
      <c r="J16" s="10">
        <v>3.7810000000000001</v>
      </c>
      <c r="K16" s="9" t="str">
        <f t="shared" si="0"/>
        <v>Yes</v>
      </c>
    </row>
    <row r="17" spans="1:11" x14ac:dyDescent="0.25">
      <c r="A17" s="94" t="s">
        <v>829</v>
      </c>
      <c r="B17" s="33" t="s">
        <v>222</v>
      </c>
      <c r="C17" s="8">
        <v>4.1966543664999998</v>
      </c>
      <c r="D17" s="9" t="str">
        <f>IF($B17="N/A","N/A",IF(C17&gt;=8,"No",IF(C17&lt;2,"No","Yes")))</f>
        <v>Yes</v>
      </c>
      <c r="E17" s="8">
        <v>4.1870433761000001</v>
      </c>
      <c r="F17" s="9" t="str">
        <f>IF($B17="N/A","N/A",IF(E17&gt;=8,"No",IF(E17&lt;2,"No","Yes")))</f>
        <v>Yes</v>
      </c>
      <c r="G17" s="8">
        <v>4.3090605292999999</v>
      </c>
      <c r="H17" s="9" t="str">
        <f>IF($B17="N/A","N/A",IF(G17&gt;=8,"No",IF(G17&lt;2,"No","Yes")))</f>
        <v>Yes</v>
      </c>
      <c r="I17" s="10">
        <v>-0.22900000000000001</v>
      </c>
      <c r="J17" s="10">
        <v>2.9140000000000001</v>
      </c>
      <c r="K17" s="9" t="str">
        <f t="shared" si="0"/>
        <v>Yes</v>
      </c>
    </row>
    <row r="18" spans="1:11" x14ac:dyDescent="0.25">
      <c r="A18" s="94" t="s">
        <v>830</v>
      </c>
      <c r="B18" s="33" t="s">
        <v>222</v>
      </c>
      <c r="C18" s="8">
        <v>4.1978054421</v>
      </c>
      <c r="D18" s="9" t="str">
        <f>IF($B18="N/A","N/A",IF(C18&gt;=8,"No",IF(C18&lt;2,"No","Yes")))</f>
        <v>Yes</v>
      </c>
      <c r="E18" s="8">
        <v>4.1881258940999997</v>
      </c>
      <c r="F18" s="9" t="str">
        <f>IF($B18="N/A","N/A",IF(E18&gt;=8,"No",IF(E18&lt;2,"No","Yes")))</f>
        <v>Yes</v>
      </c>
      <c r="G18" s="8">
        <v>4.3124932629000003</v>
      </c>
      <c r="H18" s="9" t="str">
        <f>IF($B18="N/A","N/A",IF(G18&gt;=8,"No",IF(G18&lt;2,"No","Yes")))</f>
        <v>Yes</v>
      </c>
      <c r="I18" s="10">
        <v>-0.23100000000000001</v>
      </c>
      <c r="J18" s="10">
        <v>2.97</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99.916359163999999</v>
      </c>
      <c r="D20" s="9" t="str">
        <f>IF($B20="N/A","N/A",IF(C20&gt;100,"No",IF(C20&lt;95,"No","Yes")))</f>
        <v>Yes</v>
      </c>
      <c r="E20" s="8">
        <v>99.877382108000006</v>
      </c>
      <c r="F20" s="9" t="str">
        <f>IF($B20="N/A","N/A",IF(E20&gt;100,"No",IF(E20&lt;95,"No","Yes")))</f>
        <v>Yes</v>
      </c>
      <c r="G20" s="8">
        <v>99.865265426999997</v>
      </c>
      <c r="H20" s="9" t="str">
        <f>IF($B20="N/A","N/A",IF(G20&gt;100,"No",IF(G20&lt;95,"No","Yes")))</f>
        <v>Yes</v>
      </c>
      <c r="I20" s="10">
        <v>-3.9E-2</v>
      </c>
      <c r="J20" s="10">
        <v>-1.2E-2</v>
      </c>
      <c r="K20" s="9" t="str">
        <f t="shared" si="0"/>
        <v>Yes</v>
      </c>
    </row>
    <row r="21" spans="1:11" x14ac:dyDescent="0.25">
      <c r="A21" s="94" t="s">
        <v>313</v>
      </c>
      <c r="B21" s="33"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4" t="s">
        <v>1720</v>
      </c>
      <c r="B22" s="33" t="s">
        <v>224</v>
      </c>
      <c r="C22" s="8">
        <v>1.1266912669</v>
      </c>
      <c r="D22" s="9" t="str">
        <f>IF($B22="N/A","N/A",IF(C22&gt;5,"No",IF(C22&lt;=0,"No","Yes")))</f>
        <v>Yes</v>
      </c>
      <c r="E22" s="8">
        <v>0.97583405710000004</v>
      </c>
      <c r="F22" s="9" t="str">
        <f>IF($B22="N/A","N/A",IF(E22&gt;5,"No",IF(E22&lt;=0,"No","Yes")))</f>
        <v>Yes</v>
      </c>
      <c r="G22" s="8">
        <v>0.94314201019999999</v>
      </c>
      <c r="H22" s="9" t="str">
        <f>IF($B22="N/A","N/A",IF(G22&gt;5,"No",IF(G22&lt;=0,"No","Yes")))</f>
        <v>Yes</v>
      </c>
      <c r="I22" s="10">
        <v>-13.4</v>
      </c>
      <c r="J22" s="10">
        <v>-3.35</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4.4282410823999996</v>
      </c>
      <c r="D24" s="9" t="str">
        <f>IF($B24="N/A","N/A",IF(C24&gt;=2,"Yes","No"))</f>
        <v>Yes</v>
      </c>
      <c r="E24" s="8">
        <v>4.6616767997000004</v>
      </c>
      <c r="F24" s="9" t="str">
        <f>IF($B24="N/A","N/A",IF(E24&gt;=2,"Yes","No"))</f>
        <v>Yes</v>
      </c>
      <c r="G24" s="8">
        <v>4.7841552142000001</v>
      </c>
      <c r="H24" s="9" t="str">
        <f>IF($B24="N/A","N/A",IF(G24&gt;=2,"Yes","No"))</f>
        <v>Yes</v>
      </c>
      <c r="I24" s="10">
        <v>5.2720000000000002</v>
      </c>
      <c r="J24" s="10">
        <v>2.6269999999999998</v>
      </c>
      <c r="K24" s="9" t="str">
        <f t="shared" si="0"/>
        <v>Yes</v>
      </c>
    </row>
    <row r="25" spans="1:11" x14ac:dyDescent="0.25">
      <c r="A25" s="94" t="s">
        <v>832</v>
      </c>
      <c r="B25" s="33" t="s">
        <v>226</v>
      </c>
      <c r="C25" s="8">
        <v>4.8167281673</v>
      </c>
      <c r="D25" s="9" t="str">
        <f>IF($B25="N/A","N/A",IF(C25&gt;30,"No",IF(C25&lt;5,"No","Yes")))</f>
        <v>No</v>
      </c>
      <c r="E25" s="8">
        <v>4.4295713482999997</v>
      </c>
      <c r="F25" s="9" t="str">
        <f>IF($B25="N/A","N/A",IF(E25&gt;30,"No",IF(E25&lt;5,"No","Yes")))</f>
        <v>No</v>
      </c>
      <c r="G25" s="8">
        <v>4.0528159525999996</v>
      </c>
      <c r="H25" s="9" t="str">
        <f>IF($B25="N/A","N/A",IF(G25&gt;30,"No",IF(G25&lt;5,"No","Yes")))</f>
        <v>No</v>
      </c>
      <c r="I25" s="10">
        <v>-8.0399999999999991</v>
      </c>
      <c r="J25" s="10">
        <v>-8.51</v>
      </c>
      <c r="K25" s="9" t="str">
        <f t="shared" si="0"/>
        <v>Yes</v>
      </c>
    </row>
    <row r="26" spans="1:11" x14ac:dyDescent="0.25">
      <c r="A26" s="94" t="s">
        <v>833</v>
      </c>
      <c r="B26" s="33" t="s">
        <v>227</v>
      </c>
      <c r="C26" s="8">
        <v>13.338253383</v>
      </c>
      <c r="D26" s="9" t="str">
        <f>IF($B26="N/A","N/A",IF(C26&gt;75,"No",IF(C26&lt;15,"No","Yes")))</f>
        <v>No</v>
      </c>
      <c r="E26" s="8">
        <v>14.560874674000001</v>
      </c>
      <c r="F26" s="9" t="str">
        <f>IF($B26="N/A","N/A",IF(E26&gt;75,"No",IF(E26&lt;15,"No","Yes")))</f>
        <v>No</v>
      </c>
      <c r="G26" s="8">
        <v>14.093236323999999</v>
      </c>
      <c r="H26" s="9" t="str">
        <f>IF($B26="N/A","N/A",IF(G26&gt;75,"No",IF(G26&lt;15,"No","Yes")))</f>
        <v>No</v>
      </c>
      <c r="I26" s="10">
        <v>9.1660000000000004</v>
      </c>
      <c r="J26" s="10">
        <v>-3.21</v>
      </c>
      <c r="K26" s="9" t="str">
        <f t="shared" si="0"/>
        <v>Yes</v>
      </c>
    </row>
    <row r="27" spans="1:11" x14ac:dyDescent="0.25">
      <c r="A27" s="94" t="s">
        <v>834</v>
      </c>
      <c r="B27" s="33" t="s">
        <v>228</v>
      </c>
      <c r="C27" s="8">
        <v>81.845018449999998</v>
      </c>
      <c r="D27" s="9" t="str">
        <f>IF($B27="N/A","N/A",IF(C27&gt;70,"No",IF(C27&lt;25,"No","Yes")))</f>
        <v>No</v>
      </c>
      <c r="E27" s="8">
        <v>81.009553976999996</v>
      </c>
      <c r="F27" s="9" t="str">
        <f>IF($B27="N/A","N/A",IF(E27&gt;70,"No",IF(E27&lt;25,"No","Yes")))</f>
        <v>No</v>
      </c>
      <c r="G27" s="8">
        <v>81.853947723000005</v>
      </c>
      <c r="H27" s="9" t="str">
        <f>IF($B27="N/A","N/A",IF(G27&gt;70,"No",IF(G27&lt;25,"No","Yes")))</f>
        <v>No</v>
      </c>
      <c r="I27" s="10">
        <v>-1.02</v>
      </c>
      <c r="J27" s="10">
        <v>1.042</v>
      </c>
      <c r="K27" s="9" t="str">
        <f t="shared" si="0"/>
        <v>Yes</v>
      </c>
    </row>
    <row r="28" spans="1:11" x14ac:dyDescent="0.25">
      <c r="A28" s="94" t="s">
        <v>318</v>
      </c>
      <c r="B28" s="33" t="s">
        <v>229</v>
      </c>
      <c r="C28" s="8">
        <v>60.551045510000002</v>
      </c>
      <c r="D28" s="9" t="str">
        <f>IF($B28="N/A","N/A",IF(C28&gt;70,"No",IF(C28&lt;35,"No","Yes")))</f>
        <v>Yes</v>
      </c>
      <c r="E28" s="8">
        <v>61.850508353000002</v>
      </c>
      <c r="F28" s="9" t="str">
        <f>IF($B28="N/A","N/A",IF(E28&gt;70,"No",IF(E28&lt;35,"No","Yes")))</f>
        <v>Yes</v>
      </c>
      <c r="G28" s="8">
        <v>61.239558070999998</v>
      </c>
      <c r="H28" s="9" t="str">
        <f>IF($B28="N/A","N/A",IF(G28&gt;70,"No",IF(G28&lt;35,"No","Yes")))</f>
        <v>Yes</v>
      </c>
      <c r="I28" s="10">
        <v>2.1459999999999999</v>
      </c>
      <c r="J28" s="10">
        <v>-0.98799999999999999</v>
      </c>
      <c r="K28" s="9" t="str">
        <f t="shared" si="0"/>
        <v>Yes</v>
      </c>
    </row>
    <row r="29" spans="1:11" x14ac:dyDescent="0.25">
      <c r="A29" s="94" t="s">
        <v>835</v>
      </c>
      <c r="B29" s="33" t="s">
        <v>220</v>
      </c>
      <c r="C29" s="8">
        <v>2.1019744861</v>
      </c>
      <c r="D29" s="9" t="str">
        <f>IF($B29="N/A","N/A",IF(C29&gt;1,"Yes","No"))</f>
        <v>Yes</v>
      </c>
      <c r="E29" s="8">
        <v>2.1171320006999998</v>
      </c>
      <c r="F29" s="9" t="str">
        <f>IF($B29="N/A","N/A",IF(E29&gt;1,"Yes","No"))</f>
        <v>Yes</v>
      </c>
      <c r="G29" s="8">
        <v>2.1068379829000001</v>
      </c>
      <c r="H29" s="9" t="str">
        <f>IF($B29="N/A","N/A",IF(G29&gt;1,"Yes","No"))</f>
        <v>Yes</v>
      </c>
      <c r="I29" s="10">
        <v>0.72109999999999996</v>
      </c>
      <c r="J29" s="10">
        <v>-0.48599999999999999</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80.875768758000007</v>
      </c>
      <c r="D34" s="9" t="str">
        <f>IF($B34="N/A","N/A",IF(C34&gt;=90,"Yes","No"))</f>
        <v>No</v>
      </c>
      <c r="E34" s="8">
        <v>81.678843305000001</v>
      </c>
      <c r="F34" s="9" t="str">
        <f>IF($B34="N/A","N/A",IF(E34&gt;=90,"Yes","No"))</f>
        <v>No</v>
      </c>
      <c r="G34" s="8">
        <v>82.263540825000007</v>
      </c>
      <c r="H34" s="9" t="str">
        <f>IF($B34="N/A","N/A",IF(G34&gt;=90,"Yes","No"))</f>
        <v>No</v>
      </c>
      <c r="I34" s="10">
        <v>0.99299999999999999</v>
      </c>
      <c r="J34" s="10">
        <v>0.71579999999999999</v>
      </c>
      <c r="K34" s="9" t="str">
        <f t="shared" si="0"/>
        <v>Yes</v>
      </c>
    </row>
    <row r="35" spans="1:11" x14ac:dyDescent="0.25">
      <c r="A35" s="94" t="s">
        <v>323</v>
      </c>
      <c r="B35" s="33" t="s">
        <v>213</v>
      </c>
      <c r="C35" s="8">
        <v>25.820418203999999</v>
      </c>
      <c r="D35" s="9" t="str">
        <f>IF($B35="N/A","N/A",IF(C35&gt;15,"No",IF(C35&lt;-15,"No","Yes")))</f>
        <v>N/A</v>
      </c>
      <c r="E35" s="8">
        <v>25.887702446999999</v>
      </c>
      <c r="F35" s="9" t="str">
        <f>IF($B35="N/A","N/A",IF(E35&gt;15,"No",IF(E35&lt;-15,"No","Yes")))</f>
        <v>N/A</v>
      </c>
      <c r="G35" s="8">
        <v>26.046887631000001</v>
      </c>
      <c r="H35" s="9" t="str">
        <f>IF($B35="N/A","N/A",IF(G35&gt;15,"No",IF(G35&lt;-15,"No","Yes")))</f>
        <v>N/A</v>
      </c>
      <c r="I35" s="10">
        <v>0.2606</v>
      </c>
      <c r="J35" s="10">
        <v>0.6149</v>
      </c>
      <c r="K35" s="9" t="str">
        <f t="shared" si="0"/>
        <v>Yes</v>
      </c>
    </row>
    <row r="36" spans="1:11" ht="25" x14ac:dyDescent="0.25">
      <c r="A36" s="94" t="s">
        <v>369</v>
      </c>
      <c r="B36" s="33" t="s">
        <v>213</v>
      </c>
      <c r="C36" s="8">
        <v>36.669126691000002</v>
      </c>
      <c r="D36" s="9" t="str">
        <f>IF($B36="N/A","N/A",IF(C36&gt;15,"No",IF(C36&lt;-15,"No","Yes")))</f>
        <v>N/A</v>
      </c>
      <c r="E36" s="8">
        <v>35.135135134999999</v>
      </c>
      <c r="F36" s="9" t="str">
        <f>IF($B36="N/A","N/A",IF(E36&gt;15,"No",IF(E36&lt;-15,"No","Yes")))</f>
        <v>N/A</v>
      </c>
      <c r="G36" s="8">
        <v>35.230396120000002</v>
      </c>
      <c r="H36" s="9" t="str">
        <f>IF($B36="N/A","N/A",IF(G36&gt;15,"No",IF(G36&lt;-15,"No","Yes")))</f>
        <v>N/A</v>
      </c>
      <c r="I36" s="10">
        <v>-4.18</v>
      </c>
      <c r="J36" s="10">
        <v>0.27110000000000001</v>
      </c>
      <c r="K36" s="9" t="str">
        <f t="shared" si="0"/>
        <v>Yes</v>
      </c>
    </row>
    <row r="37" spans="1:11" x14ac:dyDescent="0.25">
      <c r="A37" s="94" t="s">
        <v>374</v>
      </c>
      <c r="B37" s="33" t="s">
        <v>231</v>
      </c>
      <c r="C37" s="8">
        <v>93.146371463999998</v>
      </c>
      <c r="D37" s="9" t="str">
        <f>IF($B37="N/A","N/A",IF(C37&gt;90,"No",IF(C37&lt;75,"No","Yes")))</f>
        <v>No</v>
      </c>
      <c r="E37" s="8">
        <v>92.407908853999999</v>
      </c>
      <c r="F37" s="9" t="str">
        <f>IF($B37="N/A","N/A",IF(E37&gt;90,"No",IF(E37&lt;75,"No","Yes")))</f>
        <v>No</v>
      </c>
      <c r="G37" s="8">
        <v>93.009970358000004</v>
      </c>
      <c r="H37" s="9" t="str">
        <f>IF($B37="N/A","N/A",IF(G37&gt;90,"No",IF(G37&lt;75,"No","Yes")))</f>
        <v>No</v>
      </c>
      <c r="I37" s="10">
        <v>-0.79300000000000004</v>
      </c>
      <c r="J37" s="10">
        <v>0.65149999999999997</v>
      </c>
      <c r="K37" s="9" t="str">
        <f>IF(J37="Div by 0", "N/A", IF(J37="N/A","N/A", IF(J37&gt;30, "No", IF(J37&lt;-30, "No", "Yes"))))</f>
        <v>Yes</v>
      </c>
    </row>
    <row r="38" spans="1:11" x14ac:dyDescent="0.25">
      <c r="A38" s="94" t="s">
        <v>375</v>
      </c>
      <c r="B38" s="33" t="s">
        <v>232</v>
      </c>
      <c r="C38" s="8">
        <v>4.6396063960999996</v>
      </c>
      <c r="D38" s="9" t="str">
        <f>IF($B38="N/A","N/A",IF(C38&gt;10,"No",IF(C38&lt;1,"No","Yes")))</f>
        <v>Yes</v>
      </c>
      <c r="E38" s="8">
        <v>4.9660246258000003</v>
      </c>
      <c r="F38" s="9" t="str">
        <f>IF($B38="N/A","N/A",IF(E38&gt;10,"No",IF(E38&lt;1,"No","Yes")))</f>
        <v>Yes</v>
      </c>
      <c r="G38" s="8">
        <v>4.4570196712000003</v>
      </c>
      <c r="H38" s="9" t="str">
        <f>IF($B38="N/A","N/A",IF(G38&gt;10,"No",IF(G38&lt;1,"No","Yes")))</f>
        <v>Yes</v>
      </c>
      <c r="I38" s="10">
        <v>7.0350000000000001</v>
      </c>
      <c r="J38" s="10">
        <v>-10.199999999999999</v>
      </c>
      <c r="K38" s="9" t="str">
        <f>IF(J38="Div by 0", "N/A", IF(J38="N/A","N/A", IF(J38&gt;30, "No", IF(J38&lt;-30, "No", "Yes"))))</f>
        <v>Yes</v>
      </c>
    </row>
    <row r="39" spans="1:11" x14ac:dyDescent="0.25">
      <c r="A39" s="94" t="s">
        <v>376</v>
      </c>
      <c r="B39" s="33" t="s">
        <v>233</v>
      </c>
      <c r="C39" s="8">
        <v>0.1180811808</v>
      </c>
      <c r="D39" s="9" t="str">
        <f>IF($B39="N/A","N/A",IF(C39&gt;2,"No",IF(C39&lt;=0,"No","Yes")))</f>
        <v>Yes</v>
      </c>
      <c r="E39" s="8">
        <v>0.1021815767</v>
      </c>
      <c r="F39" s="9" t="str">
        <f>IF($B39="N/A","N/A",IF(E39&gt;2,"No",IF(E39&lt;=0,"No","Yes")))</f>
        <v>Yes</v>
      </c>
      <c r="G39" s="8">
        <v>0.2047965508</v>
      </c>
      <c r="H39" s="9" t="str">
        <f>IF($B39="N/A","N/A",IF(G39&gt;2,"No",IF(G39&lt;=0,"No","Yes")))</f>
        <v>Yes</v>
      </c>
      <c r="I39" s="10">
        <v>-13.5</v>
      </c>
      <c r="J39" s="10">
        <v>100.4</v>
      </c>
      <c r="K39" s="9" t="str">
        <f>IF(J39="Div by 0", "N/A", IF(J39="N/A","N/A", IF(J39&gt;30, "No", IF(J39&lt;-30, "No", "Yes"))))</f>
        <v>No</v>
      </c>
    </row>
    <row r="40" spans="1:11" x14ac:dyDescent="0.25">
      <c r="A40" s="94" t="s">
        <v>377</v>
      </c>
      <c r="B40" s="33" t="s">
        <v>234</v>
      </c>
      <c r="C40" s="8">
        <v>0.7330873309</v>
      </c>
      <c r="D40" s="9" t="str">
        <f>IF($B40="N/A","N/A",IF(C40&gt;3,"No",IF(C40&lt;=0,"No","Yes")))</f>
        <v>Yes</v>
      </c>
      <c r="E40" s="8">
        <v>0.8991978746</v>
      </c>
      <c r="F40" s="9" t="str">
        <f>IF($B40="N/A","N/A",IF(E40&gt;3,"No",IF(E40&lt;=0,"No","Yes")))</f>
        <v>Yes</v>
      </c>
      <c r="G40" s="8">
        <v>0.72217731070000002</v>
      </c>
      <c r="H40" s="9" t="str">
        <f>IF($B40="N/A","N/A",IF(G40&gt;3,"No",IF(G40&lt;=0,"No","Yes")))</f>
        <v>Yes</v>
      </c>
      <c r="I40" s="10">
        <v>22.66</v>
      </c>
      <c r="J40" s="10">
        <v>-19.7</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1399</v>
      </c>
      <c r="D6" s="9" t="str">
        <f>IF($B6="N/A","N/A",IF(C6&gt;15,"No",IF(C6&lt;-15,"No","Yes")))</f>
        <v>N/A</v>
      </c>
      <c r="E6" s="34">
        <v>1222</v>
      </c>
      <c r="F6" s="9" t="str">
        <f>IF($B6="N/A","N/A",IF(E6&gt;15,"No",IF(E6&lt;-15,"No","Yes")))</f>
        <v>N/A</v>
      </c>
      <c r="G6" s="34">
        <v>1207</v>
      </c>
      <c r="H6" s="9" t="str">
        <f>IF($B6="N/A","N/A",IF(G6&gt;15,"No",IF(G6&lt;-15,"No","Yes")))</f>
        <v>N/A</v>
      </c>
      <c r="I6" s="10">
        <v>-12.7</v>
      </c>
      <c r="J6" s="10">
        <v>-1.23</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1965.0307362000001</v>
      </c>
      <c r="D9" s="9" t="str">
        <f>IF($B9="N/A","N/A",IF(C9&gt;15,"No",IF(C9&lt;-15,"No","Yes")))</f>
        <v>N/A</v>
      </c>
      <c r="E9" s="80">
        <v>1047.591653</v>
      </c>
      <c r="F9" s="9" t="str">
        <f>IF($B9="N/A","N/A",IF(E9&gt;15,"No",IF(E9&lt;-15,"No","Yes")))</f>
        <v>N/A</v>
      </c>
      <c r="G9" s="80">
        <v>1015.7970174</v>
      </c>
      <c r="H9" s="9" t="str">
        <f>IF($B9="N/A","N/A",IF(G9&gt;15,"No",IF(G9&lt;-15,"No","Yes")))</f>
        <v>N/A</v>
      </c>
      <c r="I9" s="10">
        <v>-46.7</v>
      </c>
      <c r="J9" s="10">
        <v>-3.04</v>
      </c>
      <c r="K9" s="9" t="str">
        <f t="shared" si="0"/>
        <v>Yes</v>
      </c>
    </row>
    <row r="10" spans="1:11" x14ac:dyDescent="0.25">
      <c r="A10" s="94" t="s">
        <v>309</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4" t="s">
        <v>826</v>
      </c>
      <c r="B11" s="33" t="s">
        <v>213</v>
      </c>
      <c r="C11" s="80" t="s">
        <v>1746</v>
      </c>
      <c r="D11" s="9" t="str">
        <f>IF($B11="N/A","N/A",IF(C11&gt;15,"No",IF(C11&lt;-15,"No","Yes")))</f>
        <v>N/A</v>
      </c>
      <c r="E11" s="80" t="s">
        <v>1746</v>
      </c>
      <c r="F11" s="9" t="str">
        <f>IF($B11="N/A","N/A",IF(E11&gt;15,"No",IF(E11&lt;-15,"No","Yes")))</f>
        <v>N/A</v>
      </c>
      <c r="G11" s="80" t="s">
        <v>1746</v>
      </c>
      <c r="H11" s="9" t="str">
        <f>IF($B11="N/A","N/A",IF(G11&gt;15,"No",IF(G11&lt;-15,"No","Yes")))</f>
        <v>N/A</v>
      </c>
      <c r="I11" s="10" t="s">
        <v>1746</v>
      </c>
      <c r="J11" s="10" t="s">
        <v>1746</v>
      </c>
      <c r="K11" s="9" t="str">
        <f t="shared" si="0"/>
        <v>N/A</v>
      </c>
    </row>
    <row r="12" spans="1:11" x14ac:dyDescent="0.25">
      <c r="A12" s="94" t="s">
        <v>310</v>
      </c>
      <c r="B12" s="33"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4" t="s">
        <v>827</v>
      </c>
      <c r="B13" s="33" t="s">
        <v>220</v>
      </c>
      <c r="C13" s="8">
        <v>1.1672623302</v>
      </c>
      <c r="D13" s="9" t="str">
        <f>IF($B13="N/A","N/A",IF(C13&gt;1,"Yes","No"))</f>
        <v>Yes</v>
      </c>
      <c r="E13" s="8">
        <v>1.1415711948</v>
      </c>
      <c r="F13" s="9" t="str">
        <f>IF($B13="N/A","N/A",IF(E13&gt;1,"Yes","No"))</f>
        <v>Yes</v>
      </c>
      <c r="G13" s="8">
        <v>1.1193040596999999</v>
      </c>
      <c r="H13" s="9" t="str">
        <f>IF($B13="N/A","N/A",IF(G13&gt;1,"Yes","No"))</f>
        <v>Yes</v>
      </c>
      <c r="I13" s="10">
        <v>-2.2000000000000002</v>
      </c>
      <c r="J13" s="10">
        <v>-1.95</v>
      </c>
      <c r="K13" s="9" t="str">
        <f t="shared" si="0"/>
        <v>Yes</v>
      </c>
    </row>
    <row r="14" spans="1:11" x14ac:dyDescent="0.25">
      <c r="A14" s="94" t="s">
        <v>311</v>
      </c>
      <c r="B14" s="33" t="s">
        <v>214</v>
      </c>
      <c r="C14" s="8">
        <v>88.062902073000004</v>
      </c>
      <c r="D14" s="9" t="str">
        <f>IF($B14="N/A","N/A",IF(C14&gt;100,"No",IF(C14&lt;95,"No","Yes")))</f>
        <v>No</v>
      </c>
      <c r="E14" s="8">
        <v>86.579378069000001</v>
      </c>
      <c r="F14" s="9" t="str">
        <f>IF($B14="N/A","N/A",IF(E14&gt;100,"No",IF(E14&lt;95,"No","Yes")))</f>
        <v>No</v>
      </c>
      <c r="G14" s="8">
        <v>86.578293289000001</v>
      </c>
      <c r="H14" s="9" t="str">
        <f>IF($B14="N/A","N/A",IF(G14&gt;100,"No",IF(G14&lt;95,"No","Yes")))</f>
        <v>No</v>
      </c>
      <c r="I14" s="10">
        <v>-1.68</v>
      </c>
      <c r="J14" s="10">
        <v>-1E-3</v>
      </c>
      <c r="K14" s="9" t="str">
        <f t="shared" si="0"/>
        <v>Yes</v>
      </c>
    </row>
    <row r="15" spans="1:11" x14ac:dyDescent="0.25">
      <c r="A15" s="94" t="s">
        <v>828</v>
      </c>
      <c r="B15" s="33" t="s">
        <v>221</v>
      </c>
      <c r="C15" s="8">
        <v>12.344967532</v>
      </c>
      <c r="D15" s="9" t="str">
        <f>IF($B15="N/A","N/A",IF(C15&gt;3,"Yes","No"))</f>
        <v>Yes</v>
      </c>
      <c r="E15" s="8">
        <v>12.583175803</v>
      </c>
      <c r="F15" s="9" t="str">
        <f>IF($B15="N/A","N/A",IF(E15&gt;3,"Yes","No"))</f>
        <v>Yes</v>
      </c>
      <c r="G15" s="8">
        <v>12.674641147999999</v>
      </c>
      <c r="H15" s="9" t="str">
        <f>IF($B15="N/A","N/A",IF(G15&gt;3,"Yes","No"))</f>
        <v>Yes</v>
      </c>
      <c r="I15" s="10">
        <v>1.93</v>
      </c>
      <c r="J15" s="10">
        <v>0.72689999999999999</v>
      </c>
      <c r="K15" s="9" t="str">
        <f t="shared" si="0"/>
        <v>Yes</v>
      </c>
    </row>
    <row r="16" spans="1:11" x14ac:dyDescent="0.25">
      <c r="A16" s="94" t="s">
        <v>829</v>
      </c>
      <c r="B16" s="33" t="s">
        <v>222</v>
      </c>
      <c r="C16" s="8">
        <v>5.7412437455000003</v>
      </c>
      <c r="D16" s="9" t="str">
        <f>IF($B16="N/A","N/A",IF(C16&gt;=8,"No",IF(C16&lt;2,"No","Yes")))</f>
        <v>Yes</v>
      </c>
      <c r="E16" s="8">
        <v>5.4697217676000003</v>
      </c>
      <c r="F16" s="9" t="str">
        <f>IF($B16="N/A","N/A",IF(E16&gt;=8,"No",IF(E16&lt;2,"No","Yes")))</f>
        <v>Yes</v>
      </c>
      <c r="G16" s="8">
        <v>5.0165700083000004</v>
      </c>
      <c r="H16" s="9" t="str">
        <f>IF($B16="N/A","N/A",IF(G16&gt;=8,"No",IF(G16&lt;2,"No","Yes")))</f>
        <v>Yes</v>
      </c>
      <c r="I16" s="10">
        <v>-4.7300000000000004</v>
      </c>
      <c r="J16" s="10">
        <v>-8.2799999999999994</v>
      </c>
      <c r="K16" s="9" t="str">
        <f t="shared" si="0"/>
        <v>Yes</v>
      </c>
    </row>
    <row r="17" spans="1:11" x14ac:dyDescent="0.25">
      <c r="A17" s="94" t="s">
        <v>312</v>
      </c>
      <c r="B17" s="33" t="s">
        <v>223</v>
      </c>
      <c r="C17" s="8">
        <v>100</v>
      </c>
      <c r="D17" s="9" t="str">
        <f>IF(OR($B17="N/A",$C17="N/A"),"N/A",IF(C17&gt;100,"No",IF(C17&lt;98,"No","Yes")))</f>
        <v>Yes</v>
      </c>
      <c r="E17" s="8">
        <v>98.036006547</v>
      </c>
      <c r="F17" s="9" t="str">
        <f>IF(OR($B17="N/A",$E17="N/A"),"N/A",IF(E17&gt;100,"No",IF(E17&lt;98,"No","Yes")))</f>
        <v>Yes</v>
      </c>
      <c r="G17" s="8">
        <v>93.206296602999998</v>
      </c>
      <c r="H17" s="9" t="str">
        <f>IF($B17="N/A","N/A",IF(G17&gt;100,"No",IF(G17&lt;98,"No","Yes")))</f>
        <v>No</v>
      </c>
      <c r="I17" s="10">
        <v>-1.96</v>
      </c>
      <c r="J17" s="10">
        <v>-4.93</v>
      </c>
      <c r="K17" s="9" t="str">
        <f t="shared" si="0"/>
        <v>Yes</v>
      </c>
    </row>
    <row r="18" spans="1:11" x14ac:dyDescent="0.25">
      <c r="A18" s="94" t="s">
        <v>31</v>
      </c>
      <c r="B18" s="33" t="s">
        <v>214</v>
      </c>
      <c r="C18" s="8">
        <v>99.857040742999999</v>
      </c>
      <c r="D18" s="9" t="str">
        <f>IF($B18="N/A","N/A",IF(C18&gt;100,"No",IF(C18&lt;95,"No","Yes")))</f>
        <v>Yes</v>
      </c>
      <c r="E18" s="8">
        <v>98.036006547</v>
      </c>
      <c r="F18" s="9" t="str">
        <f>IF($B18="N/A","N/A",IF(E18&gt;100,"No",IF(E18&lt;95,"No","Yes")))</f>
        <v>Yes</v>
      </c>
      <c r="G18" s="8">
        <v>92.957746478999994</v>
      </c>
      <c r="H18" s="9" t="str">
        <f>IF($B18="N/A","N/A",IF(G18&gt;100,"No",IF(G18&lt;95,"No","Yes")))</f>
        <v>No</v>
      </c>
      <c r="I18" s="10">
        <v>-1.82</v>
      </c>
      <c r="J18" s="10">
        <v>-5.18</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7.4774839170999998</v>
      </c>
      <c r="D21" s="9" t="str">
        <f>IF($B21="N/A","N/A",IF(C21&gt;=2,"Yes","No"))</f>
        <v>Yes</v>
      </c>
      <c r="E21" s="8">
        <v>7.5531914893999996</v>
      </c>
      <c r="F21" s="9" t="str">
        <f>IF($B21="N/A","N/A",IF(E21&gt;=2,"Yes","No"))</f>
        <v>Yes</v>
      </c>
      <c r="G21" s="8">
        <v>7.6636288317999997</v>
      </c>
      <c r="H21" s="9" t="str">
        <f>IF($B21="N/A","N/A",IF(G21&gt;=2,"Yes","No"))</f>
        <v>Yes</v>
      </c>
      <c r="I21" s="10">
        <v>1.012</v>
      </c>
      <c r="J21" s="10">
        <v>1.462</v>
      </c>
      <c r="K21" s="9" t="str">
        <f t="shared" si="0"/>
        <v>Yes</v>
      </c>
    </row>
    <row r="22" spans="1:11" x14ac:dyDescent="0.25">
      <c r="A22" s="94" t="s">
        <v>832</v>
      </c>
      <c r="B22" s="33" t="s">
        <v>226</v>
      </c>
      <c r="C22" s="8">
        <v>7.5053609721000001</v>
      </c>
      <c r="D22" s="9" t="str">
        <f>IF($B22="N/A","N/A",IF(C22&gt;30,"No",IF(C22&lt;5,"No","Yes")))</f>
        <v>Yes</v>
      </c>
      <c r="E22" s="8">
        <v>6.5466448445000003</v>
      </c>
      <c r="F22" s="9" t="str">
        <f>IF($B22="N/A","N/A",IF(E22&gt;30,"No",IF(E22&lt;5,"No","Yes")))</f>
        <v>Yes</v>
      </c>
      <c r="G22" s="8">
        <v>7.2079536040000001</v>
      </c>
      <c r="H22" s="9" t="str">
        <f>IF($B22="N/A","N/A",IF(G22&gt;30,"No",IF(G22&lt;5,"No","Yes")))</f>
        <v>Yes</v>
      </c>
      <c r="I22" s="10">
        <v>-12.8</v>
      </c>
      <c r="J22" s="10">
        <v>10.1</v>
      </c>
      <c r="K22" s="9" t="str">
        <f t="shared" si="0"/>
        <v>Yes</v>
      </c>
    </row>
    <row r="23" spans="1:11" x14ac:dyDescent="0.25">
      <c r="A23" s="94" t="s">
        <v>833</v>
      </c>
      <c r="B23" s="33" t="s">
        <v>227</v>
      </c>
      <c r="C23" s="8">
        <v>27.734095783000001</v>
      </c>
      <c r="D23" s="9" t="str">
        <f>IF($B23="N/A","N/A",IF(C23&gt;75,"No",IF(C23&lt;15,"No","Yes")))</f>
        <v>Yes</v>
      </c>
      <c r="E23" s="8">
        <v>28.232405891999999</v>
      </c>
      <c r="F23" s="9" t="str">
        <f>IF($B23="N/A","N/A",IF(E23&gt;75,"No",IF(E23&lt;15,"No","Yes")))</f>
        <v>Yes</v>
      </c>
      <c r="G23" s="8">
        <v>28.914664457000001</v>
      </c>
      <c r="H23" s="9" t="str">
        <f>IF($B23="N/A","N/A",IF(G23&gt;75,"No",IF(G23&lt;15,"No","Yes")))</f>
        <v>Yes</v>
      </c>
      <c r="I23" s="10">
        <v>1.7969999999999999</v>
      </c>
      <c r="J23" s="10">
        <v>2.4169999999999998</v>
      </c>
      <c r="K23" s="9" t="str">
        <f t="shared" si="0"/>
        <v>Yes</v>
      </c>
    </row>
    <row r="24" spans="1:11" x14ac:dyDescent="0.25">
      <c r="A24" s="94" t="s">
        <v>834</v>
      </c>
      <c r="B24" s="33" t="s">
        <v>228</v>
      </c>
      <c r="C24" s="8">
        <v>64.689063617000002</v>
      </c>
      <c r="D24" s="9" t="str">
        <f>IF($B24="N/A","N/A",IF(C24&gt;70,"No",IF(C24&lt;25,"No","Yes")))</f>
        <v>Yes</v>
      </c>
      <c r="E24" s="8">
        <v>65.220949263999998</v>
      </c>
      <c r="F24" s="9" t="str">
        <f>IF($B24="N/A","N/A",IF(E24&gt;70,"No",IF(E24&lt;25,"No","Yes")))</f>
        <v>Yes</v>
      </c>
      <c r="G24" s="8">
        <v>63.877381939000003</v>
      </c>
      <c r="H24" s="9" t="str">
        <f>IF($B24="N/A","N/A",IF(G24&gt;70,"No",IF(G24&lt;25,"No","Yes")))</f>
        <v>Yes</v>
      </c>
      <c r="I24" s="10">
        <v>0.82220000000000004</v>
      </c>
      <c r="J24" s="10">
        <v>-2.06</v>
      </c>
      <c r="K24" s="9" t="str">
        <f t="shared" si="0"/>
        <v>Yes</v>
      </c>
    </row>
    <row r="25" spans="1:11" x14ac:dyDescent="0.25">
      <c r="A25" s="94" t="s">
        <v>318</v>
      </c>
      <c r="B25" s="33" t="s">
        <v>229</v>
      </c>
      <c r="C25" s="8">
        <v>47.462473195000001</v>
      </c>
      <c r="D25" s="9" t="str">
        <f>IF($B25="N/A","N/A",IF(C25&gt;70,"No",IF(C25&lt;35,"No","Yes")))</f>
        <v>Yes</v>
      </c>
      <c r="E25" s="8">
        <v>46.644844517000003</v>
      </c>
      <c r="F25" s="9" t="str">
        <f>IF($B25="N/A","N/A",IF(E25&gt;70,"No",IF(E25&lt;35,"No","Yes")))</f>
        <v>Yes</v>
      </c>
      <c r="G25" s="8">
        <v>44.739022370000001</v>
      </c>
      <c r="H25" s="9" t="str">
        <f>IF($B25="N/A","N/A",IF(G25&gt;70,"No",IF(G25&lt;35,"No","Yes")))</f>
        <v>Yes</v>
      </c>
      <c r="I25" s="10">
        <v>-1.72</v>
      </c>
      <c r="J25" s="10">
        <v>-4.09</v>
      </c>
      <c r="K25" s="9" t="str">
        <f t="shared" si="0"/>
        <v>Yes</v>
      </c>
    </row>
    <row r="26" spans="1:11" x14ac:dyDescent="0.25">
      <c r="A26" s="94" t="s">
        <v>835</v>
      </c>
      <c r="B26" s="33" t="s">
        <v>220</v>
      </c>
      <c r="C26" s="8">
        <v>2.6927710842999999</v>
      </c>
      <c r="D26" s="9" t="str">
        <f>IF($B26="N/A","N/A",IF(C26&gt;1,"Yes","No"))</f>
        <v>Yes</v>
      </c>
      <c r="E26" s="8">
        <v>2.5192982455999999</v>
      </c>
      <c r="F26" s="9" t="str">
        <f>IF($B26="N/A","N/A",IF(E26&gt;1,"Yes","No"))</f>
        <v>Yes</v>
      </c>
      <c r="G26" s="8">
        <v>2.5907407406999998</v>
      </c>
      <c r="H26" s="9" t="str">
        <f>IF($B26="N/A","N/A",IF(G26&gt;1,"Yes","No"))</f>
        <v>Yes</v>
      </c>
      <c r="I26" s="10">
        <v>-6.44</v>
      </c>
      <c r="J26" s="10">
        <v>2.8359999999999999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32.165832737999999</v>
      </c>
      <c r="D31" s="9" t="str">
        <f>IF($B31="N/A","N/A",IF(C31&gt;=90,"Yes","No"))</f>
        <v>No</v>
      </c>
      <c r="E31" s="8">
        <v>30.851063830000001</v>
      </c>
      <c r="F31" s="9" t="str">
        <f>IF($B31="N/A","N/A",IF(E31&gt;=90,"Yes","No"))</f>
        <v>No</v>
      </c>
      <c r="G31" s="8">
        <v>33.471416736000002</v>
      </c>
      <c r="H31" s="9" t="str">
        <f>IF($B31="N/A","N/A",IF(G31&gt;=90,"Yes","No"))</f>
        <v>No</v>
      </c>
      <c r="I31" s="10">
        <v>-4.09</v>
      </c>
      <c r="J31" s="10">
        <v>8.4939999999999998</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50468</v>
      </c>
      <c r="D6" s="9" t="str">
        <f>IF(OR($B6="N/A",$C6="N/A"),"N/A",IF(C6&lt;0,"No","Yes"))</f>
        <v>N/A</v>
      </c>
      <c r="E6" s="34">
        <v>50804</v>
      </c>
      <c r="F6" s="9" t="str">
        <f>IF($B6="N/A","N/A",IF(E6&lt;0,"No","Yes"))</f>
        <v>N/A</v>
      </c>
      <c r="G6" s="34">
        <v>51687</v>
      </c>
      <c r="H6" s="9" t="str">
        <f>IF($B6="N/A","N/A",IF(G6&lt;0,"No","Yes"))</f>
        <v>N/A</v>
      </c>
      <c r="I6" s="10">
        <v>0.66579999999999995</v>
      </c>
      <c r="J6" s="10">
        <v>1.738</v>
      </c>
      <c r="K6" s="9" t="str">
        <f t="shared" ref="K6:K35" si="0">IF(J6="Div by 0", "N/A", IF(J6="N/A","N/A", IF(J6&gt;30, "No", IF(J6&lt;-30, "No", "Yes"))))</f>
        <v>Yes</v>
      </c>
    </row>
    <row r="7" spans="1:11" x14ac:dyDescent="0.25">
      <c r="A7" s="94" t="s">
        <v>438</v>
      </c>
      <c r="B7" s="89" t="s">
        <v>213</v>
      </c>
      <c r="C7" s="9">
        <v>4.1452009193999997</v>
      </c>
      <c r="D7" s="9" t="str">
        <f t="shared" ref="D7:D17" si="1">IF(OR($B7="N/A",$C7="N/A"),"N/A",IF(C7&lt;0,"No","Yes"))</f>
        <v>N/A</v>
      </c>
      <c r="E7" s="9">
        <v>5.2830485788999999</v>
      </c>
      <c r="F7" s="9" t="str">
        <f t="shared" ref="F7:F17" si="2">IF($B7="N/A","N/A",IF(E7&lt;0,"No","Yes"))</f>
        <v>N/A</v>
      </c>
      <c r="G7" s="9">
        <v>5.0418867412999999</v>
      </c>
      <c r="H7" s="9" t="str">
        <f t="shared" ref="H7:H17" si="3">IF($B7="N/A","N/A",IF(G7&lt;0,"No","Yes"))</f>
        <v>N/A</v>
      </c>
      <c r="I7" s="10">
        <v>27.45</v>
      </c>
      <c r="J7" s="10">
        <v>-4.5599999999999996</v>
      </c>
      <c r="K7" s="9" t="str">
        <f t="shared" si="0"/>
        <v>Yes</v>
      </c>
    </row>
    <row r="8" spans="1:11" x14ac:dyDescent="0.25">
      <c r="A8" s="94" t="s">
        <v>439</v>
      </c>
      <c r="B8" s="89" t="s">
        <v>213</v>
      </c>
      <c r="C8" s="9">
        <v>24.829594991</v>
      </c>
      <c r="D8" s="9" t="str">
        <f t="shared" si="1"/>
        <v>N/A</v>
      </c>
      <c r="E8" s="9">
        <v>26.704590190000001</v>
      </c>
      <c r="F8" s="9" t="str">
        <f t="shared" si="2"/>
        <v>N/A</v>
      </c>
      <c r="G8" s="9">
        <v>26.755276955999999</v>
      </c>
      <c r="H8" s="9" t="str">
        <f t="shared" si="3"/>
        <v>N/A</v>
      </c>
      <c r="I8" s="10">
        <v>7.5510000000000002</v>
      </c>
      <c r="J8" s="10">
        <v>0.1898</v>
      </c>
      <c r="K8" s="9" t="str">
        <f t="shared" si="0"/>
        <v>Yes</v>
      </c>
    </row>
    <row r="9" spans="1:11" x14ac:dyDescent="0.25">
      <c r="A9" s="94" t="s">
        <v>440</v>
      </c>
      <c r="B9" s="89" t="s">
        <v>213</v>
      </c>
      <c r="C9" s="9">
        <v>34.411904573000001</v>
      </c>
      <c r="D9" s="9" t="str">
        <f t="shared" si="1"/>
        <v>N/A</v>
      </c>
      <c r="E9" s="9">
        <v>33.865443665999997</v>
      </c>
      <c r="F9" s="9" t="str">
        <f t="shared" si="2"/>
        <v>N/A</v>
      </c>
      <c r="G9" s="9">
        <v>34.530926538999999</v>
      </c>
      <c r="H9" s="9" t="str">
        <f t="shared" si="3"/>
        <v>N/A</v>
      </c>
      <c r="I9" s="10">
        <v>-1.59</v>
      </c>
      <c r="J9" s="10">
        <v>1.9650000000000001</v>
      </c>
      <c r="K9" s="9" t="str">
        <f t="shared" si="0"/>
        <v>Yes</v>
      </c>
    </row>
    <row r="10" spans="1:11" x14ac:dyDescent="0.25">
      <c r="A10" s="94" t="s">
        <v>441</v>
      </c>
      <c r="B10" s="89" t="s">
        <v>213</v>
      </c>
      <c r="C10" s="9">
        <v>36.490449394000002</v>
      </c>
      <c r="D10" s="9" t="str">
        <f t="shared" si="1"/>
        <v>N/A</v>
      </c>
      <c r="E10" s="9">
        <v>34.050468467000002</v>
      </c>
      <c r="F10" s="9" t="str">
        <f t="shared" si="2"/>
        <v>N/A</v>
      </c>
      <c r="G10" s="9">
        <v>32.513011009000003</v>
      </c>
      <c r="H10" s="9" t="str">
        <f t="shared" si="3"/>
        <v>N/A</v>
      </c>
      <c r="I10" s="10">
        <v>-6.69</v>
      </c>
      <c r="J10" s="10">
        <v>-4.5199999999999996</v>
      </c>
      <c r="K10" s="9" t="str">
        <f t="shared" si="0"/>
        <v>Yes</v>
      </c>
    </row>
    <row r="11" spans="1:11" x14ac:dyDescent="0.25">
      <c r="A11" s="24" t="s">
        <v>324</v>
      </c>
      <c r="B11" s="89" t="s">
        <v>213</v>
      </c>
      <c r="C11" s="9">
        <v>0</v>
      </c>
      <c r="D11" s="9" t="str">
        <f t="shared" si="1"/>
        <v>N/A</v>
      </c>
      <c r="E11" s="9">
        <v>0</v>
      </c>
      <c r="F11" s="9" t="str">
        <f t="shared" si="2"/>
        <v>N/A</v>
      </c>
      <c r="G11" s="9">
        <v>99.771702748999999</v>
      </c>
      <c r="H11" s="9" t="str">
        <f t="shared" si="3"/>
        <v>N/A</v>
      </c>
      <c r="I11" s="10" t="s">
        <v>1746</v>
      </c>
      <c r="J11" s="10" t="s">
        <v>1746</v>
      </c>
      <c r="K11" s="9" t="str">
        <f t="shared" si="0"/>
        <v>N/A</v>
      </c>
    </row>
    <row r="12" spans="1:11" x14ac:dyDescent="0.25">
      <c r="A12" s="24" t="s">
        <v>310</v>
      </c>
      <c r="B12" s="89" t="s">
        <v>213</v>
      </c>
      <c r="C12" s="9">
        <v>97.459776492000003</v>
      </c>
      <c r="D12" s="9" t="str">
        <f t="shared" si="1"/>
        <v>N/A</v>
      </c>
      <c r="E12" s="9">
        <v>99.102432879000006</v>
      </c>
      <c r="F12" s="9" t="str">
        <f t="shared" si="2"/>
        <v>N/A</v>
      </c>
      <c r="G12" s="9">
        <v>99.431191596000005</v>
      </c>
      <c r="H12" s="9" t="str">
        <f t="shared" si="3"/>
        <v>N/A</v>
      </c>
      <c r="I12" s="10">
        <v>1.6850000000000001</v>
      </c>
      <c r="J12" s="10">
        <v>0.33169999999999999</v>
      </c>
      <c r="K12" s="9" t="str">
        <f t="shared" si="0"/>
        <v>Yes</v>
      </c>
    </row>
    <row r="13" spans="1:11" x14ac:dyDescent="0.25">
      <c r="A13" s="24" t="s">
        <v>827</v>
      </c>
      <c r="B13" s="89" t="s">
        <v>213</v>
      </c>
      <c r="C13" s="9">
        <v>1.1718375147</v>
      </c>
      <c r="D13" s="9" t="str">
        <f t="shared" si="1"/>
        <v>N/A</v>
      </c>
      <c r="E13" s="9">
        <v>1.1814371970999999</v>
      </c>
      <c r="F13" s="9" t="str">
        <f t="shared" si="2"/>
        <v>N/A</v>
      </c>
      <c r="G13" s="9">
        <v>1.1552351487999999</v>
      </c>
      <c r="H13" s="9" t="str">
        <f t="shared" si="3"/>
        <v>N/A</v>
      </c>
      <c r="I13" s="10">
        <v>0.81920000000000004</v>
      </c>
      <c r="J13" s="10">
        <v>-2.2200000000000002</v>
      </c>
      <c r="K13" s="9" t="str">
        <f t="shared" si="0"/>
        <v>Yes</v>
      </c>
    </row>
    <row r="14" spans="1:11" x14ac:dyDescent="0.25">
      <c r="A14" s="24" t="s">
        <v>311</v>
      </c>
      <c r="B14" s="89" t="s">
        <v>213</v>
      </c>
      <c r="C14" s="9">
        <v>94.832369025999995</v>
      </c>
      <c r="D14" s="9" t="str">
        <f t="shared" si="1"/>
        <v>N/A</v>
      </c>
      <c r="E14" s="9">
        <v>93.018266277999999</v>
      </c>
      <c r="F14" s="9" t="str">
        <f t="shared" si="2"/>
        <v>N/A</v>
      </c>
      <c r="G14" s="9">
        <v>88.381991603000003</v>
      </c>
      <c r="H14" s="9" t="str">
        <f t="shared" si="3"/>
        <v>N/A</v>
      </c>
      <c r="I14" s="10">
        <v>-1.91</v>
      </c>
      <c r="J14" s="10">
        <v>-4.9800000000000004</v>
      </c>
      <c r="K14" s="9" t="str">
        <f t="shared" si="0"/>
        <v>Yes</v>
      </c>
    </row>
    <row r="15" spans="1:11" x14ac:dyDescent="0.25">
      <c r="A15" s="24" t="s">
        <v>828</v>
      </c>
      <c r="B15" s="89" t="s">
        <v>213</v>
      </c>
      <c r="C15" s="9">
        <v>9.7262432093999998</v>
      </c>
      <c r="D15" s="9" t="str">
        <f t="shared" si="1"/>
        <v>N/A</v>
      </c>
      <c r="E15" s="9">
        <v>9.8182279874000002</v>
      </c>
      <c r="F15" s="9" t="str">
        <f t="shared" si="2"/>
        <v>N/A</v>
      </c>
      <c r="G15" s="9">
        <v>9.7006479575999993</v>
      </c>
      <c r="H15" s="9" t="str">
        <f t="shared" si="3"/>
        <v>N/A</v>
      </c>
      <c r="I15" s="10">
        <v>0.94569999999999999</v>
      </c>
      <c r="J15" s="10">
        <v>-1.2</v>
      </c>
      <c r="K15" s="9" t="str">
        <f t="shared" si="0"/>
        <v>Yes</v>
      </c>
    </row>
    <row r="16" spans="1:11" x14ac:dyDescent="0.25">
      <c r="A16" s="24" t="s">
        <v>837</v>
      </c>
      <c r="B16" s="89" t="s">
        <v>213</v>
      </c>
      <c r="C16" s="9">
        <v>3.9479827204000002</v>
      </c>
      <c r="D16" s="9" t="str">
        <f t="shared" si="1"/>
        <v>N/A</v>
      </c>
      <c r="E16" s="9">
        <v>4.1304929909999997</v>
      </c>
      <c r="F16" s="9" t="str">
        <f t="shared" si="2"/>
        <v>N/A</v>
      </c>
      <c r="G16" s="9">
        <v>4.1148368871000001</v>
      </c>
      <c r="H16" s="9" t="str">
        <f t="shared" si="3"/>
        <v>N/A</v>
      </c>
      <c r="I16" s="10">
        <v>4.6230000000000002</v>
      </c>
      <c r="J16" s="10">
        <v>-0.379</v>
      </c>
      <c r="K16" s="9" t="str">
        <f t="shared" si="0"/>
        <v>Yes</v>
      </c>
    </row>
    <row r="17" spans="1:11" x14ac:dyDescent="0.25">
      <c r="A17" s="24" t="s">
        <v>830</v>
      </c>
      <c r="B17" s="89" t="s">
        <v>213</v>
      </c>
      <c r="C17" s="9">
        <v>4.2410272025999998</v>
      </c>
      <c r="D17" s="9" t="str">
        <f t="shared" si="1"/>
        <v>N/A</v>
      </c>
      <c r="E17" s="9">
        <v>4.5866112101000001</v>
      </c>
      <c r="F17" s="9" t="str">
        <f t="shared" si="2"/>
        <v>N/A</v>
      </c>
      <c r="G17" s="9">
        <v>4.5721750617000003</v>
      </c>
      <c r="H17" s="9" t="str">
        <f t="shared" si="3"/>
        <v>N/A</v>
      </c>
      <c r="I17" s="10">
        <v>8.1489999999999991</v>
      </c>
      <c r="J17" s="10">
        <v>-0.315</v>
      </c>
      <c r="K17" s="9" t="str">
        <f t="shared" si="0"/>
        <v>Yes</v>
      </c>
    </row>
    <row r="18" spans="1:11" x14ac:dyDescent="0.25">
      <c r="A18" s="94" t="s">
        <v>312</v>
      </c>
      <c r="B18" s="33" t="s">
        <v>223</v>
      </c>
      <c r="C18" s="9">
        <v>99.615598003000002</v>
      </c>
      <c r="D18" s="9" t="str">
        <f>IF(OR($B18="N/A",$C18="N/A"),"N/A",IF(C18&gt;100,"No",IF(C18&lt;98,"No","Yes")))</f>
        <v>Yes</v>
      </c>
      <c r="E18" s="9">
        <v>99.517754507999996</v>
      </c>
      <c r="F18" s="9" t="str">
        <f>IF(OR($B18="N/A",$E18="N/A"),"N/A",IF(E18&gt;100,"No",IF(E18&lt;98,"No","Yes")))</f>
        <v>Yes</v>
      </c>
      <c r="G18" s="9">
        <v>99.450538820000006</v>
      </c>
      <c r="H18" s="9" t="str">
        <f>IF($B18="N/A","N/A",IF(G18&gt;100,"No",IF(G18&lt;98,"No","Yes")))</f>
        <v>Yes</v>
      </c>
      <c r="I18" s="10">
        <v>-9.8000000000000004E-2</v>
      </c>
      <c r="J18" s="10">
        <v>-6.8000000000000005E-2</v>
      </c>
      <c r="K18" s="9" t="str">
        <f t="shared" si="0"/>
        <v>Yes</v>
      </c>
    </row>
    <row r="19" spans="1:11" x14ac:dyDescent="0.25">
      <c r="A19" s="94" t="s">
        <v>31</v>
      </c>
      <c r="B19" s="33" t="s">
        <v>214</v>
      </c>
      <c r="C19" s="9">
        <v>99.441230086000004</v>
      </c>
      <c r="D19" s="9" t="str">
        <f>IF(OR($B19="N/A",$C19="N/A"),"N/A",IF(C19&gt;100,"No",IF(C19&lt;95,"No","Yes")))</f>
        <v>Yes</v>
      </c>
      <c r="E19" s="9">
        <v>99.313046216999993</v>
      </c>
      <c r="F19" s="9" t="str">
        <f>IF(OR($B19="N/A",$E19="N/A"),"N/A",IF(E19&gt;100,"No",IF(E19&lt;98,"No","Yes")))</f>
        <v>Yes</v>
      </c>
      <c r="G19" s="9">
        <v>99.229980459000004</v>
      </c>
      <c r="H19" s="9" t="str">
        <f>IF($B19="N/A","N/A",IF(G19&gt;100,"No",IF(G19&lt;95,"No","Yes")))</f>
        <v>Yes</v>
      </c>
      <c r="I19" s="10">
        <v>-0.129</v>
      </c>
      <c r="J19" s="10">
        <v>-8.4000000000000005E-2</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838</v>
      </c>
      <c r="B21" s="89" t="s">
        <v>213</v>
      </c>
      <c r="C21" s="9">
        <v>1.0977252913</v>
      </c>
      <c r="D21" s="9" t="str">
        <f t="shared" si="4"/>
        <v>N/A</v>
      </c>
      <c r="E21" s="9">
        <v>0.92709235489999997</v>
      </c>
      <c r="F21" s="9" t="str">
        <f t="shared" si="5"/>
        <v>N/A</v>
      </c>
      <c r="G21" s="9">
        <v>1.0699015225999999</v>
      </c>
      <c r="H21" s="9" t="str">
        <f t="shared" si="6"/>
        <v>N/A</v>
      </c>
      <c r="I21" s="10">
        <v>-15.5</v>
      </c>
      <c r="J21" s="10">
        <v>15.4</v>
      </c>
      <c r="K21" s="9" t="str">
        <f t="shared" si="0"/>
        <v>Yes</v>
      </c>
    </row>
    <row r="22" spans="1:11" x14ac:dyDescent="0.25">
      <c r="A22" s="24" t="s">
        <v>314</v>
      </c>
      <c r="B22" s="89" t="s">
        <v>213</v>
      </c>
      <c r="C22" s="9">
        <v>100</v>
      </c>
      <c r="D22" s="9" t="str">
        <f t="shared" si="4"/>
        <v>N/A</v>
      </c>
      <c r="E22" s="9">
        <v>99.998031651000005</v>
      </c>
      <c r="F22" s="9" t="str">
        <f t="shared" si="5"/>
        <v>N/A</v>
      </c>
      <c r="G22" s="9">
        <v>100</v>
      </c>
      <c r="H22" s="9" t="str">
        <f t="shared" si="6"/>
        <v>N/A</v>
      </c>
      <c r="I22" s="10">
        <v>-2E-3</v>
      </c>
      <c r="J22" s="10">
        <v>2E-3</v>
      </c>
      <c r="K22" s="9" t="str">
        <f t="shared" si="0"/>
        <v>Yes</v>
      </c>
    </row>
    <row r="23" spans="1:11" x14ac:dyDescent="0.25">
      <c r="A23" s="24" t="s">
        <v>831</v>
      </c>
      <c r="B23" s="89" t="s">
        <v>213</v>
      </c>
      <c r="C23" s="9">
        <v>5.1074542284</v>
      </c>
      <c r="D23" s="9" t="str">
        <f t="shared" si="4"/>
        <v>N/A</v>
      </c>
      <c r="E23" s="9">
        <v>5.5068007794999998</v>
      </c>
      <c r="F23" s="9" t="str">
        <f t="shared" si="5"/>
        <v>N/A</v>
      </c>
      <c r="G23" s="9">
        <v>5.6351887321999996</v>
      </c>
      <c r="H23" s="9" t="str">
        <f t="shared" si="6"/>
        <v>N/A</v>
      </c>
      <c r="I23" s="10">
        <v>7.819</v>
      </c>
      <c r="J23" s="10">
        <v>2.331</v>
      </c>
      <c r="K23" s="9" t="str">
        <f t="shared" si="0"/>
        <v>Yes</v>
      </c>
    </row>
    <row r="24" spans="1:11" x14ac:dyDescent="0.25">
      <c r="A24" s="24" t="s">
        <v>315</v>
      </c>
      <c r="B24" s="89" t="s">
        <v>213</v>
      </c>
      <c r="C24" s="9">
        <v>5.0170405009000003</v>
      </c>
      <c r="D24" s="9" t="str">
        <f t="shared" si="4"/>
        <v>N/A</v>
      </c>
      <c r="E24" s="9">
        <v>4.9839576402999999</v>
      </c>
      <c r="F24" s="9" t="str">
        <f t="shared" si="5"/>
        <v>N/A</v>
      </c>
      <c r="G24" s="9">
        <v>4.7439394819</v>
      </c>
      <c r="H24" s="9" t="str">
        <f t="shared" si="6"/>
        <v>N/A</v>
      </c>
      <c r="I24" s="10">
        <v>-0.65900000000000003</v>
      </c>
      <c r="J24" s="10">
        <v>-4.82</v>
      </c>
      <c r="K24" s="9" t="str">
        <f t="shared" si="0"/>
        <v>Yes</v>
      </c>
    </row>
    <row r="25" spans="1:11" x14ac:dyDescent="0.25">
      <c r="A25" s="24" t="s">
        <v>316</v>
      </c>
      <c r="B25" s="89" t="s">
        <v>213</v>
      </c>
      <c r="C25" s="9">
        <v>20.440675279000001</v>
      </c>
      <c r="D25" s="9" t="str">
        <f t="shared" si="4"/>
        <v>N/A</v>
      </c>
      <c r="E25" s="9">
        <v>20.754679842000002</v>
      </c>
      <c r="F25" s="9" t="str">
        <f t="shared" si="5"/>
        <v>N/A</v>
      </c>
      <c r="G25" s="9">
        <v>20.281695590999998</v>
      </c>
      <c r="H25" s="9" t="str">
        <f t="shared" si="6"/>
        <v>N/A</v>
      </c>
      <c r="I25" s="10">
        <v>1.536</v>
      </c>
      <c r="J25" s="10">
        <v>-2.2799999999999998</v>
      </c>
      <c r="K25" s="9" t="str">
        <f t="shared" si="0"/>
        <v>Yes</v>
      </c>
    </row>
    <row r="26" spans="1:11" x14ac:dyDescent="0.25">
      <c r="A26" s="24" t="s">
        <v>317</v>
      </c>
      <c r="B26" s="89" t="s">
        <v>213</v>
      </c>
      <c r="C26" s="9">
        <v>74.540302765999996</v>
      </c>
      <c r="D26" s="9" t="str">
        <f t="shared" si="4"/>
        <v>N/A</v>
      </c>
      <c r="E26" s="9">
        <v>74.261362517999999</v>
      </c>
      <c r="F26" s="9" t="str">
        <f t="shared" si="5"/>
        <v>N/A</v>
      </c>
      <c r="G26" s="9">
        <v>74.974364926999996</v>
      </c>
      <c r="H26" s="9" t="str">
        <f t="shared" si="6"/>
        <v>N/A</v>
      </c>
      <c r="I26" s="10">
        <v>-0.374</v>
      </c>
      <c r="J26" s="10">
        <v>0.96009999999999995</v>
      </c>
      <c r="K26" s="9" t="str">
        <f t="shared" si="0"/>
        <v>Yes</v>
      </c>
    </row>
    <row r="27" spans="1:11" x14ac:dyDescent="0.25">
      <c r="A27" s="24" t="s">
        <v>318</v>
      </c>
      <c r="B27" s="89" t="s">
        <v>213</v>
      </c>
      <c r="C27" s="9">
        <v>34.180074503</v>
      </c>
      <c r="D27" s="9" t="str">
        <f t="shared" si="4"/>
        <v>N/A</v>
      </c>
      <c r="E27" s="9">
        <v>35.199984252999997</v>
      </c>
      <c r="F27" s="9" t="str">
        <f t="shared" si="5"/>
        <v>N/A</v>
      </c>
      <c r="G27" s="9">
        <v>41.261825991000002</v>
      </c>
      <c r="H27" s="9" t="str">
        <f t="shared" si="6"/>
        <v>N/A</v>
      </c>
      <c r="I27" s="10">
        <v>2.984</v>
      </c>
      <c r="J27" s="10">
        <v>17.22</v>
      </c>
      <c r="K27" s="9" t="str">
        <f t="shared" si="0"/>
        <v>Yes</v>
      </c>
    </row>
    <row r="28" spans="1:11" x14ac:dyDescent="0.25">
      <c r="A28" s="24" t="s">
        <v>835</v>
      </c>
      <c r="B28" s="89" t="s">
        <v>213</v>
      </c>
      <c r="C28" s="9">
        <v>2.1438260869999999</v>
      </c>
      <c r="D28" s="9" t="str">
        <f t="shared" si="4"/>
        <v>N/A</v>
      </c>
      <c r="E28" s="9">
        <v>2.1952692501</v>
      </c>
      <c r="F28" s="9" t="str">
        <f t="shared" si="5"/>
        <v>N/A</v>
      </c>
      <c r="G28" s="9">
        <v>2.169691002</v>
      </c>
      <c r="H28" s="9" t="str">
        <f t="shared" si="6"/>
        <v>N/A</v>
      </c>
      <c r="I28" s="10">
        <v>2.4</v>
      </c>
      <c r="J28" s="10">
        <v>-1.17</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99.582608695999994</v>
      </c>
      <c r="D30" s="9" t="str">
        <f t="shared" si="4"/>
        <v>N/A</v>
      </c>
      <c r="E30" s="9">
        <v>97.903036403000002</v>
      </c>
      <c r="F30" s="9" t="str">
        <f t="shared" si="5"/>
        <v>N/A</v>
      </c>
      <c r="G30" s="9">
        <v>99.667088667000002</v>
      </c>
      <c r="H30" s="9" t="str">
        <f t="shared" si="6"/>
        <v>N/A</v>
      </c>
      <c r="I30" s="10">
        <v>-1.69</v>
      </c>
      <c r="J30" s="10">
        <v>1.802</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99.982535802000001</v>
      </c>
      <c r="D32" s="9" t="str">
        <f t="shared" si="4"/>
        <v>N/A</v>
      </c>
      <c r="E32" s="9">
        <v>99.971441627000004</v>
      </c>
      <c r="F32" s="9" t="str">
        <f t="shared" si="5"/>
        <v>N/A</v>
      </c>
      <c r="G32" s="9">
        <v>100</v>
      </c>
      <c r="H32" s="9" t="str">
        <f t="shared" si="6"/>
        <v>N/A</v>
      </c>
      <c r="I32" s="10">
        <v>-1.0999999999999999E-2</v>
      </c>
      <c r="J32" s="10">
        <v>2.86E-2</v>
      </c>
      <c r="K32" s="9" t="str">
        <f t="shared" si="0"/>
        <v>Yes</v>
      </c>
    </row>
    <row r="33" spans="1:11" x14ac:dyDescent="0.25">
      <c r="A33" s="24" t="s">
        <v>322</v>
      </c>
      <c r="B33" s="89" t="s">
        <v>213</v>
      </c>
      <c r="C33" s="9">
        <v>94.432115400000001</v>
      </c>
      <c r="D33" s="9" t="str">
        <f t="shared" si="4"/>
        <v>N/A</v>
      </c>
      <c r="E33" s="9">
        <v>91.636485316000005</v>
      </c>
      <c r="F33" s="9" t="str">
        <f t="shared" si="5"/>
        <v>N/A</v>
      </c>
      <c r="G33" s="9">
        <v>90.113568208999993</v>
      </c>
      <c r="H33" s="9" t="str">
        <f t="shared" si="6"/>
        <v>N/A</v>
      </c>
      <c r="I33" s="10">
        <v>-2.96</v>
      </c>
      <c r="J33" s="10">
        <v>-1.66</v>
      </c>
      <c r="K33" s="9" t="str">
        <f t="shared" si="0"/>
        <v>Yes</v>
      </c>
    </row>
    <row r="34" spans="1:11" x14ac:dyDescent="0.25">
      <c r="A34" s="24" t="s">
        <v>323</v>
      </c>
      <c r="B34" s="89" t="s">
        <v>213</v>
      </c>
      <c r="C34" s="9">
        <v>23.161211064</v>
      </c>
      <c r="D34" s="9" t="str">
        <f t="shared" si="4"/>
        <v>N/A</v>
      </c>
      <c r="E34" s="9">
        <v>22.693095031999999</v>
      </c>
      <c r="F34" s="9" t="str">
        <f t="shared" si="5"/>
        <v>N/A</v>
      </c>
      <c r="G34" s="9">
        <v>22.460193085</v>
      </c>
      <c r="H34" s="9" t="str">
        <f t="shared" si="6"/>
        <v>N/A</v>
      </c>
      <c r="I34" s="10">
        <v>-2.02</v>
      </c>
      <c r="J34" s="10">
        <v>-1.03</v>
      </c>
      <c r="K34" s="9" t="str">
        <f t="shared" si="0"/>
        <v>Yes</v>
      </c>
    </row>
    <row r="35" spans="1:11" ht="25" x14ac:dyDescent="0.25">
      <c r="A35" s="24" t="s">
        <v>370</v>
      </c>
      <c r="B35" s="89" t="s">
        <v>213</v>
      </c>
      <c r="C35" s="9">
        <v>18.968455258999999</v>
      </c>
      <c r="D35" s="9" t="str">
        <f t="shared" si="4"/>
        <v>N/A</v>
      </c>
      <c r="E35" s="9">
        <v>18.931580190999998</v>
      </c>
      <c r="F35" s="9" t="str">
        <f>IF($B35="N/A","N/A",IF(E35&lt;0,"No","Yes"))</f>
        <v>N/A</v>
      </c>
      <c r="G35" s="9">
        <v>20.117244181</v>
      </c>
      <c r="H35" s="9" t="str">
        <f t="shared" si="6"/>
        <v>N/A</v>
      </c>
      <c r="I35" s="10">
        <v>-0.19400000000000001</v>
      </c>
      <c r="J35" s="10">
        <v>6.2629999999999999</v>
      </c>
      <c r="K35" s="9" t="str">
        <f t="shared" si="0"/>
        <v>Yes</v>
      </c>
    </row>
    <row r="36" spans="1:11" x14ac:dyDescent="0.25">
      <c r="A36" s="27" t="s">
        <v>374</v>
      </c>
      <c r="B36" s="1" t="s">
        <v>213</v>
      </c>
      <c r="C36" s="8">
        <v>87.980502497000003</v>
      </c>
      <c r="D36" s="9" t="str">
        <f t="shared" ref="D36:D39" si="7">IF($B36="N/A","N/A",IF(C36&lt;0,"No","Yes"))</f>
        <v>N/A</v>
      </c>
      <c r="E36" s="8">
        <v>87.132902920999996</v>
      </c>
      <c r="F36" s="9" t="str">
        <f t="shared" ref="F36:F39" si="8">IF($B36="N/A","N/A",IF(E36&lt;0,"No","Yes"))</f>
        <v>N/A</v>
      </c>
      <c r="G36" s="8">
        <v>86.781976126000004</v>
      </c>
      <c r="H36" s="9" t="str">
        <f t="shared" ref="H36:H39" si="9">IF($B36="N/A","N/A",IF(G36&lt;0,"No","Yes"))</f>
        <v>N/A</v>
      </c>
      <c r="I36" s="10">
        <v>-0.96299999999999997</v>
      </c>
      <c r="J36" s="10">
        <v>-0.40300000000000002</v>
      </c>
      <c r="K36" s="9" t="str">
        <f>IF(J36="Div by 0", "N/A", IF(J36="N/A","N/A", IF(J36&gt;30, "No", IF(J36&lt;-30, "No", "Yes"))))</f>
        <v>Yes</v>
      </c>
    </row>
    <row r="37" spans="1:11" x14ac:dyDescent="0.25">
      <c r="A37" s="27" t="s">
        <v>375</v>
      </c>
      <c r="B37" s="1" t="s">
        <v>213</v>
      </c>
      <c r="C37" s="8">
        <v>8.6371562177999994</v>
      </c>
      <c r="D37" s="9" t="str">
        <f t="shared" si="7"/>
        <v>N/A</v>
      </c>
      <c r="E37" s="8">
        <v>9.3693409968000001</v>
      </c>
      <c r="F37" s="9" t="str">
        <f t="shared" si="8"/>
        <v>N/A</v>
      </c>
      <c r="G37" s="8">
        <v>9.6832859326000005</v>
      </c>
      <c r="H37" s="9" t="str">
        <f t="shared" si="9"/>
        <v>N/A</v>
      </c>
      <c r="I37" s="10">
        <v>8.4770000000000003</v>
      </c>
      <c r="J37" s="10">
        <v>3.351</v>
      </c>
      <c r="K37" s="9" t="str">
        <f>IF(J37="Div by 0", "N/A", IF(J37="N/A","N/A", IF(J37&gt;30, "No", IF(J37&lt;-30, "No", "Yes"))))</f>
        <v>Yes</v>
      </c>
    </row>
    <row r="38" spans="1:11" x14ac:dyDescent="0.25">
      <c r="A38" s="27" t="s">
        <v>376</v>
      </c>
      <c r="B38" s="1" t="s">
        <v>213</v>
      </c>
      <c r="C38" s="8">
        <v>0.42799397639999998</v>
      </c>
      <c r="D38" s="9" t="str">
        <f t="shared" si="7"/>
        <v>N/A</v>
      </c>
      <c r="E38" s="8">
        <v>0.36217620659999999</v>
      </c>
      <c r="F38" s="9" t="str">
        <f t="shared" si="8"/>
        <v>N/A</v>
      </c>
      <c r="G38" s="8">
        <v>0.27473058989999999</v>
      </c>
      <c r="H38" s="9" t="str">
        <f t="shared" si="9"/>
        <v>N/A</v>
      </c>
      <c r="I38" s="10">
        <v>-15.4</v>
      </c>
      <c r="J38" s="10">
        <v>-24.1</v>
      </c>
      <c r="K38" s="9" t="str">
        <f>IF(J38="Div by 0", "N/A", IF(J38="N/A","N/A", IF(J38&gt;30, "No", IF(J38&lt;-30, "No", "Yes"))))</f>
        <v>Yes</v>
      </c>
    </row>
    <row r="39" spans="1:11" x14ac:dyDescent="0.25">
      <c r="A39" s="27" t="s">
        <v>377</v>
      </c>
      <c r="B39" s="1" t="s">
        <v>213</v>
      </c>
      <c r="C39" s="8">
        <v>0.91741301419999999</v>
      </c>
      <c r="D39" s="9" t="str">
        <f t="shared" si="7"/>
        <v>N/A</v>
      </c>
      <c r="E39" s="8">
        <v>1.0077946618</v>
      </c>
      <c r="F39" s="9" t="str">
        <f t="shared" si="8"/>
        <v>N/A</v>
      </c>
      <c r="G39" s="8">
        <v>1.0060556812999999</v>
      </c>
      <c r="H39" s="9" t="str">
        <f t="shared" si="9"/>
        <v>N/A</v>
      </c>
      <c r="I39" s="10">
        <v>9.8520000000000003</v>
      </c>
      <c r="J39" s="10">
        <v>-0.17299999999999999</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109796</v>
      </c>
      <c r="D7" s="30" t="str">
        <f>IF($B7="N/A","N/A",IF(C7&gt;15,"No",IF(C7&lt;-15,"No","Yes")))</f>
        <v>N/A</v>
      </c>
      <c r="E7" s="29">
        <v>129527</v>
      </c>
      <c r="F7" s="30" t="str">
        <f>IF($B7="N/A","N/A",IF(E7&gt;15,"No",IF(E7&lt;-15,"No","Yes")))</f>
        <v>N/A</v>
      </c>
      <c r="G7" s="29">
        <v>200872</v>
      </c>
      <c r="H7" s="30" t="str">
        <f>IF($B7="N/A","N/A",IF(G7&gt;15,"No",IF(G7&lt;-15,"No","Yes")))</f>
        <v>N/A</v>
      </c>
      <c r="I7" s="31">
        <v>17.97</v>
      </c>
      <c r="J7" s="31">
        <v>55.08</v>
      </c>
      <c r="K7" s="30" t="str">
        <f t="shared" ref="K7:K24" si="0">IF(J7="Div by 0", "N/A", IF(J7="N/A","N/A", IF(J7&gt;30, "No", IF(J7&lt;-30, "No", "Yes"))))</f>
        <v>No</v>
      </c>
    </row>
    <row r="8" spans="1:11" x14ac:dyDescent="0.25">
      <c r="A8" s="91" t="s">
        <v>362</v>
      </c>
      <c r="B8" s="28" t="s">
        <v>213</v>
      </c>
      <c r="C8" s="32">
        <v>9.0595285803000003</v>
      </c>
      <c r="D8" s="30" t="str">
        <f>IF($B8="N/A","N/A",IF(C8&gt;15,"No",IF(C8&lt;-15,"No","Yes")))</f>
        <v>N/A</v>
      </c>
      <c r="E8" s="32">
        <v>7.7119056259000001</v>
      </c>
      <c r="F8" s="30" t="str">
        <f>IF($B8="N/A","N/A",IF(E8&gt;15,"No",IF(E8&lt;-15,"No","Yes")))</f>
        <v>N/A</v>
      </c>
      <c r="G8" s="32">
        <v>5.2272093672000004</v>
      </c>
      <c r="H8" s="30" t="str">
        <f>IF($B8="N/A","N/A",IF(G8&gt;15,"No",IF(G8&lt;-15,"No","Yes")))</f>
        <v>N/A</v>
      </c>
      <c r="I8" s="31">
        <v>-14.9</v>
      </c>
      <c r="J8" s="31">
        <v>-32.200000000000003</v>
      </c>
      <c r="K8" s="30" t="str">
        <f t="shared" si="0"/>
        <v>No</v>
      </c>
    </row>
    <row r="9" spans="1:11" x14ac:dyDescent="0.25">
      <c r="A9" s="91" t="s">
        <v>119</v>
      </c>
      <c r="B9" s="33" t="s">
        <v>213</v>
      </c>
      <c r="C9" s="8">
        <v>90.940471419999994</v>
      </c>
      <c r="D9" s="9" t="str">
        <f>IF($B9="N/A","N/A",IF(C9&gt;15,"No",IF(C9&lt;-15,"No","Yes")))</f>
        <v>N/A</v>
      </c>
      <c r="E9" s="8">
        <v>92.288094373999996</v>
      </c>
      <c r="F9" s="9" t="str">
        <f>IF($B9="N/A","N/A",IF(E9&gt;15,"No",IF(E9&lt;-15,"No","Yes")))</f>
        <v>N/A</v>
      </c>
      <c r="G9" s="8">
        <v>94.772790633</v>
      </c>
      <c r="H9" s="9" t="str">
        <f>IF($B9="N/A","N/A",IF(G9&gt;15,"No",IF(G9&lt;-15,"No","Yes")))</f>
        <v>N/A</v>
      </c>
      <c r="I9" s="10">
        <v>1.482</v>
      </c>
      <c r="J9" s="10">
        <v>2.6920000000000002</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97.360559582999997</v>
      </c>
      <c r="D13" s="9" t="str">
        <f t="shared" si="1"/>
        <v>Yes</v>
      </c>
      <c r="E13" s="8">
        <v>97.751820084000002</v>
      </c>
      <c r="F13" s="9" t="str">
        <f t="shared" si="2"/>
        <v>Yes</v>
      </c>
      <c r="G13" s="8">
        <v>98.531900911999998</v>
      </c>
      <c r="H13" s="9" t="str">
        <f t="shared" si="3"/>
        <v>Yes</v>
      </c>
      <c r="I13" s="10">
        <v>0.40189999999999998</v>
      </c>
      <c r="J13" s="10">
        <v>0.79800000000000004</v>
      </c>
      <c r="K13" s="9" t="str">
        <f t="shared" si="0"/>
        <v>Yes</v>
      </c>
    </row>
    <row r="14" spans="1:11" x14ac:dyDescent="0.25">
      <c r="A14" s="91" t="s">
        <v>13</v>
      </c>
      <c r="B14" s="33" t="s">
        <v>213</v>
      </c>
      <c r="C14" s="34">
        <v>9947</v>
      </c>
      <c r="D14" s="9" t="str">
        <f>IF($B14="N/A","N/A",IF(C14&gt;15,"No",IF(C14&lt;-15,"No","Yes")))</f>
        <v>N/A</v>
      </c>
      <c r="E14" s="34">
        <v>9989</v>
      </c>
      <c r="F14" s="9" t="str">
        <f>IF($B14="N/A","N/A",IF(E14&gt;15,"No",IF(E14&lt;-15,"No","Yes")))</f>
        <v>N/A</v>
      </c>
      <c r="G14" s="34">
        <v>10500</v>
      </c>
      <c r="H14" s="9" t="str">
        <f>IF($B14="N/A","N/A",IF(G14&gt;15,"No",IF(G14&lt;-15,"No","Yes")))</f>
        <v>N/A</v>
      </c>
      <c r="I14" s="10">
        <v>0.42220000000000002</v>
      </c>
      <c r="J14" s="10">
        <v>5.1159999999999997</v>
      </c>
      <c r="K14" s="9" t="str">
        <f t="shared" si="0"/>
        <v>Yes</v>
      </c>
    </row>
    <row r="15" spans="1:11" x14ac:dyDescent="0.25">
      <c r="A15" s="91" t="s">
        <v>442</v>
      </c>
      <c r="B15" s="33" t="s">
        <v>215</v>
      </c>
      <c r="C15" s="8">
        <v>7.0272443953000003</v>
      </c>
      <c r="D15" s="9" t="str">
        <f>IF($B15="N/A","N/A",IF(C15&gt;20,"No",IF(C15&lt;5,"No","Yes")))</f>
        <v>Yes</v>
      </c>
      <c r="E15" s="8">
        <v>6.8074882371000003</v>
      </c>
      <c r="F15" s="9" t="str">
        <f>IF($B15="N/A","N/A",IF(E15&gt;20,"No",IF(E15&lt;5,"No","Yes")))</f>
        <v>Yes</v>
      </c>
      <c r="G15" s="8">
        <v>6.9428571429000003</v>
      </c>
      <c r="H15" s="9" t="str">
        <f>IF($B15="N/A","N/A",IF(G15&gt;20,"No",IF(G15&lt;5,"No","Yes")))</f>
        <v>Yes</v>
      </c>
      <c r="I15" s="10">
        <v>-3.13</v>
      </c>
      <c r="J15" s="10">
        <v>1.9890000000000001</v>
      </c>
      <c r="K15" s="9" t="str">
        <f t="shared" si="0"/>
        <v>Yes</v>
      </c>
    </row>
    <row r="16" spans="1:11" x14ac:dyDescent="0.25">
      <c r="A16" s="91" t="s">
        <v>443</v>
      </c>
      <c r="B16" s="28" t="s">
        <v>213</v>
      </c>
      <c r="C16" s="8">
        <v>92.972755605000003</v>
      </c>
      <c r="D16" s="9" t="str">
        <f>IF($B16="N/A","N/A",IF(C16&gt;15,"No",IF(C16&lt;-15,"No","Yes")))</f>
        <v>N/A</v>
      </c>
      <c r="E16" s="8">
        <v>93.192511762999999</v>
      </c>
      <c r="F16" s="9" t="str">
        <f>IF($B16="N/A","N/A",IF(E16&gt;15,"No",IF(E16&lt;-15,"No","Yes")))</f>
        <v>N/A</v>
      </c>
      <c r="G16" s="8">
        <v>93.057142857000002</v>
      </c>
      <c r="H16" s="9" t="str">
        <f>IF($B16="N/A","N/A",IF(G16&gt;15,"No",IF(G16&lt;-15,"No","Yes")))</f>
        <v>N/A</v>
      </c>
      <c r="I16" s="10">
        <v>0.2364</v>
      </c>
      <c r="J16" s="10">
        <v>-0.14499999999999999</v>
      </c>
      <c r="K16" s="9" t="str">
        <f t="shared" si="0"/>
        <v>Yes</v>
      </c>
    </row>
    <row r="17" spans="1:11" x14ac:dyDescent="0.25">
      <c r="A17" s="91" t="s">
        <v>444</v>
      </c>
      <c r="B17" s="33" t="s">
        <v>235</v>
      </c>
      <c r="C17" s="8">
        <v>0.4725042726</v>
      </c>
      <c r="D17" s="9" t="str">
        <f>IF($B17="N/A","N/A",IF(C17&gt;1,"Yes","No"))</f>
        <v>No</v>
      </c>
      <c r="E17" s="8">
        <v>28.94183602</v>
      </c>
      <c r="F17" s="9" t="str">
        <f>IF($B17="N/A","N/A",IF(E17&gt;1,"Yes","No"))</f>
        <v>Yes</v>
      </c>
      <c r="G17" s="8">
        <v>62.6</v>
      </c>
      <c r="H17" s="9" t="str">
        <f>IF($B17="N/A","N/A",IF(G17&gt;1,"Yes","No"))</f>
        <v>Yes</v>
      </c>
      <c r="I17" s="10">
        <v>6025</v>
      </c>
      <c r="J17" s="10">
        <v>116.3</v>
      </c>
      <c r="K17" s="9" t="str">
        <f t="shared" si="0"/>
        <v>No</v>
      </c>
    </row>
    <row r="18" spans="1:11" x14ac:dyDescent="0.25">
      <c r="A18" s="91" t="s">
        <v>862</v>
      </c>
      <c r="B18" s="33" t="s">
        <v>213</v>
      </c>
      <c r="C18" s="92">
        <v>3204.9574468000001</v>
      </c>
      <c r="D18" s="9" t="str">
        <f>IF($B18="N/A","N/A",IF(C18&gt;15,"No",IF(C18&lt;-15,"No","Yes")))</f>
        <v>N/A</v>
      </c>
      <c r="E18" s="92">
        <v>2900.1532342</v>
      </c>
      <c r="F18" s="9" t="str">
        <f>IF($B18="N/A","N/A",IF(E18&gt;15,"No",IF(E18&lt;-15,"No","Yes")))</f>
        <v>N/A</v>
      </c>
      <c r="G18" s="92">
        <v>2780.5511943000001</v>
      </c>
      <c r="H18" s="9" t="str">
        <f>IF($B18="N/A","N/A",IF(G18&gt;15,"No",IF(G18&lt;-15,"No","Yes")))</f>
        <v>N/A</v>
      </c>
      <c r="I18" s="10">
        <v>-9.51</v>
      </c>
      <c r="J18" s="10">
        <v>-4.12</v>
      </c>
      <c r="K18" s="9" t="str">
        <f t="shared" si="0"/>
        <v>Yes</v>
      </c>
    </row>
    <row r="19" spans="1:11" x14ac:dyDescent="0.25">
      <c r="A19" s="3" t="s">
        <v>131</v>
      </c>
      <c r="B19" s="33" t="s">
        <v>213</v>
      </c>
      <c r="C19" s="34">
        <v>42</v>
      </c>
      <c r="D19" s="33" t="s">
        <v>213</v>
      </c>
      <c r="E19" s="34">
        <v>36</v>
      </c>
      <c r="F19" s="33" t="s">
        <v>213</v>
      </c>
      <c r="G19" s="34">
        <v>44</v>
      </c>
      <c r="H19" s="9" t="str">
        <f>IF($B19="N/A","N/A",IF(G19&gt;15,"No",IF(G19&lt;-15,"No","Yes")))</f>
        <v>N/A</v>
      </c>
      <c r="I19" s="10">
        <v>-14.3</v>
      </c>
      <c r="J19" s="10">
        <v>22.22</v>
      </c>
      <c r="K19" s="9" t="str">
        <f t="shared" si="0"/>
        <v>Yes</v>
      </c>
    </row>
    <row r="20" spans="1:11" x14ac:dyDescent="0.25">
      <c r="A20" s="3" t="s">
        <v>346</v>
      </c>
      <c r="B20" s="28" t="s">
        <v>213</v>
      </c>
      <c r="C20" s="8">
        <v>3.82527597E-2</v>
      </c>
      <c r="D20" s="33" t="s">
        <v>213</v>
      </c>
      <c r="E20" s="8">
        <v>2.7793432999999999E-2</v>
      </c>
      <c r="F20" s="33" t="s">
        <v>213</v>
      </c>
      <c r="G20" s="8">
        <v>2.1904496400000001E-2</v>
      </c>
      <c r="H20" s="9" t="str">
        <f>IF($B20="N/A","N/A",IF(G20&gt;15,"No",IF(G20&lt;-15,"No","Yes")))</f>
        <v>N/A</v>
      </c>
      <c r="I20" s="10">
        <v>-27.3</v>
      </c>
      <c r="J20" s="10">
        <v>-21.2</v>
      </c>
      <c r="K20" s="9" t="str">
        <f t="shared" si="0"/>
        <v>Yes</v>
      </c>
    </row>
    <row r="21" spans="1:11" ht="25" x14ac:dyDescent="0.25">
      <c r="A21" s="3" t="s">
        <v>841</v>
      </c>
      <c r="B21" s="33" t="s">
        <v>213</v>
      </c>
      <c r="C21" s="92">
        <v>2592.6666667</v>
      </c>
      <c r="D21" s="9" t="str">
        <f>IF($B21="N/A","N/A",IF(C21&gt;60,"No",IF(C21&lt;15,"No","Yes")))</f>
        <v>N/A</v>
      </c>
      <c r="E21" s="92">
        <v>2934.3333333</v>
      </c>
      <c r="F21" s="9" t="str">
        <f>IF($B21="N/A","N/A",IF(E21&gt;60,"No",IF(E21&lt;15,"No","Yes")))</f>
        <v>N/A</v>
      </c>
      <c r="G21" s="92">
        <v>2878.3863636000001</v>
      </c>
      <c r="H21" s="9" t="str">
        <f>IF($B21="N/A","N/A",IF(G21&gt;60,"No",IF(G21&lt;15,"No","Yes")))</f>
        <v>N/A</v>
      </c>
      <c r="I21" s="10">
        <v>13.18</v>
      </c>
      <c r="J21" s="10">
        <v>-1.91</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9248</v>
      </c>
      <c r="D6" s="9" t="str">
        <f>IF($B6="N/A","N/A",IF(C6&gt;15,"No",IF(C6&lt;-15,"No","Yes")))</f>
        <v>N/A</v>
      </c>
      <c r="E6" s="34">
        <v>9309</v>
      </c>
      <c r="F6" s="9" t="str">
        <f>IF($B6="N/A","N/A",IF(E6&gt;15,"No",IF(E6&lt;-15,"No","Yes")))</f>
        <v>N/A</v>
      </c>
      <c r="G6" s="34">
        <v>9771</v>
      </c>
      <c r="H6" s="9" t="str">
        <f>IF($B6="N/A","N/A",IF(G6&gt;15,"No",IF(G6&lt;-15,"No","Yes")))</f>
        <v>N/A</v>
      </c>
      <c r="I6" s="10">
        <v>0.65959999999999996</v>
      </c>
      <c r="J6" s="10">
        <v>4.9630000000000001</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145.75709996000001</v>
      </c>
      <c r="D9" s="9" t="str">
        <f>IF($B9="N/A","N/A",IF(C9&gt;100,"No",IF(C9&lt;50,"No","Yes")))</f>
        <v>No</v>
      </c>
      <c r="E9" s="35">
        <v>165.63231822</v>
      </c>
      <c r="F9" s="9" t="str">
        <f>IF($B9="N/A","N/A",IF(E9&gt;100,"No",IF(E9&lt;50,"No","Yes")))</f>
        <v>No</v>
      </c>
      <c r="G9" s="35">
        <v>173.64249391999999</v>
      </c>
      <c r="H9" s="9" t="str">
        <f>IF($B9="N/A","N/A",IF(G9&gt;100,"No",IF(G9&lt;50,"No","Yes")))</f>
        <v>No</v>
      </c>
      <c r="I9" s="10">
        <v>13.64</v>
      </c>
      <c r="J9" s="10">
        <v>4.8360000000000003</v>
      </c>
      <c r="K9" s="9" t="str">
        <f t="shared" si="0"/>
        <v>Yes</v>
      </c>
    </row>
    <row r="10" spans="1:11" ht="25" x14ac:dyDescent="0.25">
      <c r="A10" s="73" t="s">
        <v>844</v>
      </c>
      <c r="B10" s="33" t="s">
        <v>213</v>
      </c>
      <c r="C10" s="35">
        <v>254.60176873</v>
      </c>
      <c r="D10" s="9" t="str">
        <f>IF($B10="N/A","N/A",IF(C10&gt;15,"No",IF(C10&lt;-15,"No","Yes")))</f>
        <v>N/A</v>
      </c>
      <c r="E10" s="35">
        <v>258.00116799</v>
      </c>
      <c r="F10" s="9" t="str">
        <f>IF($B10="N/A","N/A",IF(E10&gt;15,"No",IF(E10&lt;-15,"No","Yes")))</f>
        <v>N/A</v>
      </c>
      <c r="G10" s="35">
        <v>258.91011687000002</v>
      </c>
      <c r="H10" s="9" t="str">
        <f>IF($B10="N/A","N/A",IF(G10&gt;15,"No",IF(G10&lt;-15,"No","Yes")))</f>
        <v>N/A</v>
      </c>
      <c r="I10" s="10">
        <v>1.335</v>
      </c>
      <c r="J10" s="10">
        <v>0.3523</v>
      </c>
      <c r="K10" s="9" t="str">
        <f t="shared" si="0"/>
        <v>Yes</v>
      </c>
    </row>
    <row r="11" spans="1:11" ht="25" x14ac:dyDescent="0.25">
      <c r="A11" s="73" t="s">
        <v>845</v>
      </c>
      <c r="B11" s="33" t="s">
        <v>213</v>
      </c>
      <c r="C11" s="35" t="s">
        <v>1746</v>
      </c>
      <c r="D11" s="9" t="str">
        <f>IF($B11="N/A","N/A",IF(C11&gt;15,"No",IF(C11&lt;-15,"No","Yes")))</f>
        <v>N/A</v>
      </c>
      <c r="E11" s="35">
        <v>27.272727273000001</v>
      </c>
      <c r="F11" s="9" t="str">
        <f>IF($B11="N/A","N/A",IF(E11&gt;15,"No",IF(E11&lt;-15,"No","Yes")))</f>
        <v>N/A</v>
      </c>
      <c r="G11" s="35">
        <v>85.714285713999999</v>
      </c>
      <c r="H11" s="9" t="str">
        <f>IF($B11="N/A","N/A",IF(G11&gt;15,"No",IF(G11&lt;-15,"No","Yes")))</f>
        <v>N/A</v>
      </c>
      <c r="I11" s="10" t="s">
        <v>1746</v>
      </c>
      <c r="J11" s="10">
        <v>214.3</v>
      </c>
      <c r="K11" s="9" t="str">
        <f t="shared" si="0"/>
        <v>No</v>
      </c>
    </row>
    <row r="12" spans="1:11" ht="25" x14ac:dyDescent="0.25">
      <c r="A12" s="73" t="s">
        <v>846</v>
      </c>
      <c r="B12" s="33" t="s">
        <v>213</v>
      </c>
      <c r="C12" s="35">
        <v>316.82013652000001</v>
      </c>
      <c r="D12" s="9" t="str">
        <f>IF($B12="N/A","N/A",IF(C12&gt;15,"No",IF(C12&lt;-15,"No","Yes")))</f>
        <v>N/A</v>
      </c>
      <c r="E12" s="35">
        <v>308.15167498</v>
      </c>
      <c r="F12" s="9" t="str">
        <f>IF($B12="N/A","N/A",IF(E12&gt;15,"No",IF(E12&lt;-15,"No","Yes")))</f>
        <v>N/A</v>
      </c>
      <c r="G12" s="35">
        <v>316.88277111999997</v>
      </c>
      <c r="H12" s="9" t="str">
        <f>IF($B12="N/A","N/A",IF(G12&gt;15,"No",IF(G12&lt;-15,"No","Yes")))</f>
        <v>N/A</v>
      </c>
      <c r="I12" s="10">
        <v>-2.74</v>
      </c>
      <c r="J12" s="10">
        <v>2.8330000000000002</v>
      </c>
      <c r="K12" s="9" t="str">
        <f t="shared" si="0"/>
        <v>Yes</v>
      </c>
    </row>
    <row r="13" spans="1:11" x14ac:dyDescent="0.25">
      <c r="A13" s="73" t="s">
        <v>655</v>
      </c>
      <c r="B13" s="33" t="s">
        <v>237</v>
      </c>
      <c r="C13" s="8">
        <v>6.2283737023999999</v>
      </c>
      <c r="D13" s="9" t="str">
        <f>IF($B13="N/A","N/A",IF(C13&gt;99,"No",IF(C13&lt;75,"No","Yes")))</f>
        <v>No</v>
      </c>
      <c r="E13" s="8">
        <v>4.8125469975000001</v>
      </c>
      <c r="F13" s="9" t="str">
        <f>IF($B13="N/A","N/A",IF(E13&gt;99,"No",IF(E13&lt;75,"No","Yes")))</f>
        <v>No</v>
      </c>
      <c r="G13" s="8">
        <v>5.1990584381999998</v>
      </c>
      <c r="H13" s="9" t="str">
        <f>IF($B13="N/A","N/A",IF(G13&gt;99,"No",IF(G13&lt;75,"No","Yes")))</f>
        <v>No</v>
      </c>
      <c r="I13" s="10">
        <v>-22.7</v>
      </c>
      <c r="J13" s="10">
        <v>8.0310000000000006</v>
      </c>
      <c r="K13" s="9" t="str">
        <f t="shared" ref="K13:K24" si="1">IF(J13="Div by 0", "N/A", IF(J13="N/A","N/A", IF(J13&gt;30, "No", IF(J13&lt;-30, "No", "Yes"))))</f>
        <v>Yes</v>
      </c>
    </row>
    <row r="14" spans="1:11" x14ac:dyDescent="0.25">
      <c r="A14" s="73" t="s">
        <v>495</v>
      </c>
      <c r="B14" s="33"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3" t="s">
        <v>847</v>
      </c>
      <c r="B15" s="33" t="s">
        <v>213</v>
      </c>
      <c r="C15" s="34">
        <v>20.234375</v>
      </c>
      <c r="D15" s="9" t="str">
        <f>IF($B15="N/A","N/A",IF(C15&gt;15,"No",IF(C15&lt;-15,"No","Yes")))</f>
        <v>N/A</v>
      </c>
      <c r="E15" s="10">
        <v>18.910714286000001</v>
      </c>
      <c r="F15" s="9" t="str">
        <f>IF($B15="N/A","N/A",IF(E15&gt;15,"No",IF(E15&lt;-15,"No","Yes")))</f>
        <v>N/A</v>
      </c>
      <c r="G15" s="10">
        <v>17.807086613999999</v>
      </c>
      <c r="H15" s="9" t="str">
        <f>IF($B15="N/A","N/A",IF(G15&gt;15,"No",IF(G15&lt;-15,"No","Yes")))</f>
        <v>N/A</v>
      </c>
      <c r="I15" s="10">
        <v>-6.54</v>
      </c>
      <c r="J15" s="10">
        <v>-5.84</v>
      </c>
      <c r="K15" s="9" t="str">
        <f t="shared" si="1"/>
        <v>Yes</v>
      </c>
    </row>
    <row r="16" spans="1:11" x14ac:dyDescent="0.25">
      <c r="A16" s="70" t="s">
        <v>656</v>
      </c>
      <c r="B16" s="49" t="s">
        <v>238</v>
      </c>
      <c r="C16" s="9">
        <v>86.094290657000002</v>
      </c>
      <c r="D16" s="9" t="str">
        <f>IF($B16="N/A","N/A",IF(C16&gt;20,"No",IF(C16&lt;=0,"No","Yes")))</f>
        <v>No</v>
      </c>
      <c r="E16" s="9">
        <v>86.174669675000004</v>
      </c>
      <c r="F16" s="9" t="str">
        <f>IF($B16="N/A","N/A",IF(E16&gt;20,"No",IF(E16&lt;=0,"No","Yes")))</f>
        <v>No</v>
      </c>
      <c r="G16" s="9">
        <v>85.835636066000006</v>
      </c>
      <c r="H16" s="9" t="str">
        <f>IF($B16="N/A","N/A",IF(G16&gt;20,"No",IF(G16&lt;=0,"No","Yes")))</f>
        <v>No</v>
      </c>
      <c r="I16" s="10">
        <v>9.3399999999999997E-2</v>
      </c>
      <c r="J16" s="10">
        <v>-0.39300000000000002</v>
      </c>
      <c r="K16" s="9" t="str">
        <f t="shared" si="1"/>
        <v>Yes</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11.33308214</v>
      </c>
      <c r="D18" s="9" t="str">
        <f>IF($B18="N/A","N/A",IF(C18&gt;15,"No",IF(C18&lt;-15,"No","Yes")))</f>
        <v>N/A</v>
      </c>
      <c r="E18" s="10">
        <v>10.993019197000001</v>
      </c>
      <c r="F18" s="9" t="str">
        <f>IF($B18="N/A","N/A",IF(E18&gt;15,"No",IF(E18&lt;-15,"No","Yes")))</f>
        <v>N/A</v>
      </c>
      <c r="G18" s="10">
        <v>10.385358292999999</v>
      </c>
      <c r="H18" s="9" t="str">
        <f>IF($B18="N/A","N/A",IF(G18&gt;15,"No",IF(G18&lt;-15,"No","Yes")))</f>
        <v>N/A</v>
      </c>
      <c r="I18" s="10">
        <v>-3</v>
      </c>
      <c r="J18" s="10">
        <v>-5.53</v>
      </c>
      <c r="K18" s="9" t="str">
        <f t="shared" si="1"/>
        <v>Yes</v>
      </c>
    </row>
    <row r="19" spans="1:11" x14ac:dyDescent="0.25">
      <c r="A19" s="73" t="s">
        <v>657</v>
      </c>
      <c r="B19" s="49" t="s">
        <v>239</v>
      </c>
      <c r="C19" s="9">
        <v>0</v>
      </c>
      <c r="D19" s="9" t="str">
        <f>IF($B19="N/A","N/A",IF(C19&gt;10,"No",IF(C19&lt;=0,"No","Yes")))</f>
        <v>No</v>
      </c>
      <c r="E19" s="9">
        <v>1.0742292400000001E-2</v>
      </c>
      <c r="F19" s="9" t="str">
        <f>IF($B19="N/A","N/A",IF(E19&gt;10,"No",IF(E19&lt;=0,"No","Yes")))</f>
        <v>Yes</v>
      </c>
      <c r="G19" s="9">
        <v>1.0234366999999999E-2</v>
      </c>
      <c r="H19" s="9" t="str">
        <f>IF($B19="N/A","N/A",IF(G19&gt;10,"No",IF(G19&lt;=0,"No","Yes")))</f>
        <v>Yes</v>
      </c>
      <c r="I19" s="10" t="s">
        <v>1746</v>
      </c>
      <c r="J19" s="10">
        <v>-4.7300000000000004</v>
      </c>
      <c r="K19" s="9" t="str">
        <f t="shared" si="1"/>
        <v>Yes</v>
      </c>
    </row>
    <row r="20" spans="1:11" x14ac:dyDescent="0.25">
      <c r="A20" s="73" t="s">
        <v>129</v>
      </c>
      <c r="B20" s="33" t="s">
        <v>213</v>
      </c>
      <c r="C20" s="9" t="s">
        <v>1746</v>
      </c>
      <c r="D20" s="9" t="str">
        <f>IF($B20="N/A","N/A",IF(C20&gt;15,"No",IF(C20&lt;-15,"No","Yes")))</f>
        <v>N/A</v>
      </c>
      <c r="E20" s="9">
        <v>100</v>
      </c>
      <c r="F20" s="9" t="str">
        <f>IF($B20="N/A","N/A",IF(E20&gt;15,"No",IF(E20&lt;-15,"No","Yes")))</f>
        <v>N/A</v>
      </c>
      <c r="G20" s="9">
        <v>100</v>
      </c>
      <c r="H20" s="9" t="str">
        <f>IF($B20="N/A","N/A",IF(G20&gt;15,"No",IF(G20&lt;-15,"No","Yes")))</f>
        <v>N/A</v>
      </c>
      <c r="I20" s="10" t="s">
        <v>1746</v>
      </c>
      <c r="J20" s="10">
        <v>0</v>
      </c>
      <c r="K20" s="9" t="str">
        <f t="shared" si="1"/>
        <v>Yes</v>
      </c>
    </row>
    <row r="21" spans="1:11" x14ac:dyDescent="0.25">
      <c r="A21" s="73" t="s">
        <v>849</v>
      </c>
      <c r="B21" s="33" t="s">
        <v>213</v>
      </c>
      <c r="C21" s="10" t="s">
        <v>1746</v>
      </c>
      <c r="D21" s="9" t="str">
        <f>IF($B21="N/A","N/A",IF(C21&gt;15,"No",IF(C21&lt;-15,"No","Yes")))</f>
        <v>N/A</v>
      </c>
      <c r="E21" s="10">
        <v>22</v>
      </c>
      <c r="F21" s="9" t="str">
        <f>IF($B21="N/A","N/A",IF(E21&gt;15,"No",IF(E21&lt;-15,"No","Yes")))</f>
        <v>N/A</v>
      </c>
      <c r="G21" s="10">
        <v>7</v>
      </c>
      <c r="H21" s="9" t="str">
        <f>IF($B21="N/A","N/A",IF(G21&gt;15,"No",IF(G21&lt;-15,"No","Yes")))</f>
        <v>N/A</v>
      </c>
      <c r="I21" s="10" t="s">
        <v>1746</v>
      </c>
      <c r="J21" s="10">
        <v>-68.2</v>
      </c>
      <c r="K21" s="9" t="str">
        <f t="shared" si="1"/>
        <v>No</v>
      </c>
    </row>
    <row r="22" spans="1:11" x14ac:dyDescent="0.25">
      <c r="A22" s="73" t="s">
        <v>1721</v>
      </c>
      <c r="B22" s="49" t="s">
        <v>224</v>
      </c>
      <c r="C22" s="9">
        <v>7.6773356400999999</v>
      </c>
      <c r="D22" s="9" t="str">
        <f>IF($B22="N/A","N/A",IF(C22&gt;5,"No",IF(C22&lt;=0,"No","Yes")))</f>
        <v>No</v>
      </c>
      <c r="E22" s="9">
        <v>9.0020410355999996</v>
      </c>
      <c r="F22" s="9" t="str">
        <f>IF($B22="N/A","N/A",IF(E22&gt;5,"No",IF(E22&lt;=0,"No","Yes")))</f>
        <v>No</v>
      </c>
      <c r="G22" s="9">
        <v>8.9550711289000002</v>
      </c>
      <c r="H22" s="9" t="str">
        <f>IF($B22="N/A","N/A",IF(G22&gt;5,"No",IF(G22&lt;=0,"No","Yes")))</f>
        <v>No</v>
      </c>
      <c r="I22" s="10">
        <v>17.25</v>
      </c>
      <c r="J22" s="10">
        <v>-0.52200000000000002</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8.2535211268000008</v>
      </c>
      <c r="D24" s="9" t="str">
        <f>IF($B24="N/A","N/A",IF(C24&gt;15,"No",IF(C24&lt;-15,"No","Yes")))</f>
        <v>N/A</v>
      </c>
      <c r="E24" s="10">
        <v>8.3711217183999995</v>
      </c>
      <c r="F24" s="9" t="str">
        <f>IF($B24="N/A","N/A",IF(E24&gt;15,"No",IF(E24&lt;-15,"No","Yes")))</f>
        <v>N/A</v>
      </c>
      <c r="G24" s="10">
        <v>8.1988571428999997</v>
      </c>
      <c r="H24" s="9" t="str">
        <f>IF($B24="N/A","N/A",IF(G24&gt;15,"No",IF(G24&lt;-15,"No","Yes")))</f>
        <v>N/A</v>
      </c>
      <c r="I24" s="10">
        <v>1.425</v>
      </c>
      <c r="J24" s="10">
        <v>-2.06</v>
      </c>
      <c r="K24" s="9" t="str">
        <f t="shared" si="1"/>
        <v>Yes</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3" t="s">
        <v>159</v>
      </c>
      <c r="B26" s="33" t="s">
        <v>214</v>
      </c>
      <c r="C26" s="9">
        <v>16.792820069000001</v>
      </c>
      <c r="D26" s="9" t="str">
        <f>IF($B26="N/A","N/A",IF(C26&gt;100,"No",IF(C26&lt;95,"No","Yes")))</f>
        <v>No</v>
      </c>
      <c r="E26" s="9">
        <v>14.523579332000001</v>
      </c>
      <c r="F26" s="9" t="str">
        <f>IF($B26="N/A","N/A",IF(E26&gt;100,"No",IF(E26&lt;95,"No","Yes")))</f>
        <v>No</v>
      </c>
      <c r="G26" s="9">
        <v>5.8131204585000003</v>
      </c>
      <c r="H26" s="9" t="str">
        <f>IF($B26="N/A","N/A",IF(G26&gt;100,"No",IF(G26&lt;95,"No","Yes")))</f>
        <v>No</v>
      </c>
      <c r="I26" s="10">
        <v>-13.5</v>
      </c>
      <c r="J26" s="10">
        <v>-60</v>
      </c>
      <c r="K26" s="9" t="str">
        <f t="shared" si="2"/>
        <v>No</v>
      </c>
    </row>
    <row r="27" spans="1:11" x14ac:dyDescent="0.25">
      <c r="A27" s="73" t="s">
        <v>32</v>
      </c>
      <c r="B27" s="33" t="s">
        <v>214</v>
      </c>
      <c r="C27" s="9">
        <v>99.967560554000002</v>
      </c>
      <c r="D27" s="9" t="str">
        <f>IF($B27="N/A","N/A",IF(C27&gt;100,"No",IF(C27&lt;95,"No","Yes")))</f>
        <v>Yes</v>
      </c>
      <c r="E27" s="9">
        <v>100</v>
      </c>
      <c r="F27" s="9" t="str">
        <f>IF($B27="N/A","N/A",IF(E27&gt;100,"No",IF(E27&lt;95,"No","Yes")))</f>
        <v>Yes</v>
      </c>
      <c r="G27" s="9">
        <v>99.836250128000003</v>
      </c>
      <c r="H27" s="9" t="str">
        <f>IF($B27="N/A","N/A",IF(G27&gt;100,"No",IF(G27&lt;95,"No","Yes")))</f>
        <v>Yes</v>
      </c>
      <c r="I27" s="10">
        <v>3.2399999999999998E-2</v>
      </c>
      <c r="J27" s="10">
        <v>-0.16400000000000001</v>
      </c>
      <c r="K27" s="9" t="str">
        <f t="shared" si="2"/>
        <v>Yes</v>
      </c>
    </row>
    <row r="28" spans="1:11" x14ac:dyDescent="0.25">
      <c r="A28" s="73" t="s">
        <v>851</v>
      </c>
      <c r="B28" s="33" t="s">
        <v>226</v>
      </c>
      <c r="C28" s="9">
        <v>94.353704704999998</v>
      </c>
      <c r="D28" s="9" t="str">
        <f>IF($B28="N/A","N/A",IF(C28&gt;30,"No",IF(C28&lt;5,"No","Yes")))</f>
        <v>No</v>
      </c>
      <c r="E28" s="9">
        <v>94.499946288999993</v>
      </c>
      <c r="F28" s="9" t="str">
        <f>IF($B28="N/A","N/A",IF(E28&gt;30,"No",IF(E28&lt;5,"No","Yes")))</f>
        <v>No</v>
      </c>
      <c r="G28" s="9">
        <v>85.258841619999998</v>
      </c>
      <c r="H28" s="9" t="str">
        <f>IF($B28="N/A","N/A",IF(G28&gt;30,"No",IF(G28&lt;5,"No","Yes")))</f>
        <v>No</v>
      </c>
      <c r="I28" s="10">
        <v>0.155</v>
      </c>
      <c r="J28" s="10">
        <v>-9.7799999999999994</v>
      </c>
      <c r="K28" s="9" t="str">
        <f t="shared" si="2"/>
        <v>Yes</v>
      </c>
    </row>
    <row r="29" spans="1:11" x14ac:dyDescent="0.25">
      <c r="A29" s="73" t="s">
        <v>852</v>
      </c>
      <c r="B29" s="33" t="s">
        <v>227</v>
      </c>
      <c r="C29" s="9">
        <v>4.2076798268999998</v>
      </c>
      <c r="D29" s="9" t="str">
        <f>IF($B29="N/A","N/A",IF(C29&gt;75,"No",IF(C29&lt;15,"No","Yes")))</f>
        <v>No</v>
      </c>
      <c r="E29" s="9">
        <v>4.6514126114999996</v>
      </c>
      <c r="F29" s="9" t="str">
        <f>IF($B29="N/A","N/A",IF(E29&gt;75,"No",IF(E29&lt;15,"No","Yes")))</f>
        <v>No</v>
      </c>
      <c r="G29" s="9">
        <v>13.439261917</v>
      </c>
      <c r="H29" s="9" t="str">
        <f>IF($B29="N/A","N/A",IF(G29&gt;75,"No",IF(G29&lt;15,"No","Yes")))</f>
        <v>No</v>
      </c>
      <c r="I29" s="10">
        <v>10.55</v>
      </c>
      <c r="J29" s="10">
        <v>188.9</v>
      </c>
      <c r="K29" s="9" t="str">
        <f t="shared" si="2"/>
        <v>No</v>
      </c>
    </row>
    <row r="30" spans="1:11" x14ac:dyDescent="0.25">
      <c r="A30" s="73" t="s">
        <v>853</v>
      </c>
      <c r="B30" s="33" t="s">
        <v>228</v>
      </c>
      <c r="C30" s="9">
        <v>1.4386154678</v>
      </c>
      <c r="D30" s="9" t="str">
        <f>IF($B30="N/A","N/A",IF(C30&gt;70,"No",IF(C30&lt;25,"No","Yes")))</f>
        <v>No</v>
      </c>
      <c r="E30" s="9">
        <v>0.84864110000000004</v>
      </c>
      <c r="F30" s="9" t="str">
        <f>IF($B30="N/A","N/A",IF(E30&gt;70,"No",IF(E30&lt;25,"No","Yes")))</f>
        <v>No</v>
      </c>
      <c r="G30" s="9">
        <v>1.3018964634000001</v>
      </c>
      <c r="H30" s="9" t="str">
        <f>IF($B30="N/A","N/A",IF(G30&gt;70,"No",IF(G30&lt;25,"No","Yes")))</f>
        <v>No</v>
      </c>
      <c r="I30" s="10">
        <v>-41</v>
      </c>
      <c r="J30" s="10">
        <v>53.41</v>
      </c>
      <c r="K30" s="9" t="str">
        <f t="shared" si="2"/>
        <v>No</v>
      </c>
    </row>
    <row r="31" spans="1:11" x14ac:dyDescent="0.25">
      <c r="A31" s="73" t="s">
        <v>160</v>
      </c>
      <c r="B31" s="33" t="s">
        <v>214</v>
      </c>
      <c r="C31" s="9">
        <v>100</v>
      </c>
      <c r="D31" s="9" t="str">
        <f>IF($B31="N/A","N/A",IF(C31&gt;100,"No",IF(C31&lt;95,"No","Yes")))</f>
        <v>Yes</v>
      </c>
      <c r="E31" s="9">
        <v>99.978515415000004</v>
      </c>
      <c r="F31" s="9" t="str">
        <f>IF($B31="N/A","N/A",IF(E31&gt;100,"No",IF(E31&lt;95,"No","Yes")))</f>
        <v>Yes</v>
      </c>
      <c r="G31" s="9">
        <v>99.959062532000004</v>
      </c>
      <c r="H31" s="9" t="str">
        <f>IF($B31="N/A","N/A",IF(G31&gt;100,"No",IF(G31&lt;95,"No","Yes")))</f>
        <v>Yes</v>
      </c>
      <c r="I31" s="10">
        <v>-2.1000000000000001E-2</v>
      </c>
      <c r="J31" s="10">
        <v>-1.9E-2</v>
      </c>
      <c r="K31" s="9" t="str">
        <f t="shared" si="2"/>
        <v>Yes</v>
      </c>
    </row>
    <row r="32" spans="1:11" x14ac:dyDescent="0.25">
      <c r="A32" s="27" t="s">
        <v>374</v>
      </c>
      <c r="B32" s="33" t="s">
        <v>241</v>
      </c>
      <c r="C32" s="9">
        <v>0.55147058819999994</v>
      </c>
      <c r="D32" s="9" t="str">
        <f>IF($B32="N/A","N/A",IF(C32&gt;5,"No",IF(C32&lt;1,"No","Yes")))</f>
        <v>No</v>
      </c>
      <c r="E32" s="9">
        <v>0.84864110000000004</v>
      </c>
      <c r="F32" s="9" t="str">
        <f>IF($B32="N/A","N/A",IF(E32&gt;5,"No",IF(E32&lt;1,"No","Yes")))</f>
        <v>No</v>
      </c>
      <c r="G32" s="9">
        <v>0.76757752530000001</v>
      </c>
      <c r="H32" s="9" t="str">
        <f>IF($B32="N/A","N/A",IF(G32&gt;5,"No",IF(G32&lt;1,"No","Yes")))</f>
        <v>No</v>
      </c>
      <c r="I32" s="10">
        <v>53.89</v>
      </c>
      <c r="J32" s="10">
        <v>-9.5500000000000007</v>
      </c>
      <c r="K32" s="9" t="str">
        <f t="shared" si="2"/>
        <v>Yes</v>
      </c>
    </row>
    <row r="33" spans="1:11" x14ac:dyDescent="0.25">
      <c r="A33" s="27" t="s">
        <v>376</v>
      </c>
      <c r="B33" s="33" t="s">
        <v>242</v>
      </c>
      <c r="C33" s="9">
        <v>98.615916955000003</v>
      </c>
      <c r="D33" s="9" t="str">
        <f>IF($B33="N/A","N/A",IF(C33&gt;98,"No",IF(C33&lt;8,"No","Yes")))</f>
        <v>No</v>
      </c>
      <c r="E33" s="9">
        <v>98.410140724000001</v>
      </c>
      <c r="F33" s="9" t="str">
        <f>IF($B33="N/A","N/A",IF(E33&gt;98,"No",IF(E33&lt;8,"No","Yes")))</f>
        <v>No</v>
      </c>
      <c r="G33" s="9">
        <v>98.342032544999995</v>
      </c>
      <c r="H33" s="9" t="str">
        <f>IF($B33="N/A","N/A",IF(G33&gt;98,"No",IF(G33&lt;8,"No","Yes")))</f>
        <v>No</v>
      </c>
      <c r="I33" s="10">
        <v>-0.20899999999999999</v>
      </c>
      <c r="J33" s="10">
        <v>-6.9000000000000006E-2</v>
      </c>
      <c r="K33" s="9" t="str">
        <f t="shared" si="2"/>
        <v>Yes</v>
      </c>
    </row>
    <row r="34" spans="1:11" x14ac:dyDescent="0.25">
      <c r="A34" s="27" t="s">
        <v>377</v>
      </c>
      <c r="B34" s="49" t="s">
        <v>224</v>
      </c>
      <c r="C34" s="9">
        <v>0.42171280280000001</v>
      </c>
      <c r="D34" s="9" t="str">
        <f>IF($B34="N/A","N/A",IF(C34&gt;5,"No",IF(C34&lt;=0,"No","Yes")))</f>
        <v>Yes</v>
      </c>
      <c r="E34" s="9">
        <v>0.40820711139999999</v>
      </c>
      <c r="F34" s="9" t="str">
        <f>IF($B34="N/A","N/A",IF(E34&gt;5,"No",IF(E34&lt;=0,"No","Yes")))</f>
        <v>Yes</v>
      </c>
      <c r="G34" s="9">
        <v>0.41960904719999997</v>
      </c>
      <c r="H34" s="9" t="str">
        <f>IF($B34="N/A","N/A",IF(G34&gt;5,"No",IF(G34&lt;=0,"No","Yes")))</f>
        <v>Yes</v>
      </c>
      <c r="I34" s="10">
        <v>-3.2</v>
      </c>
      <c r="J34" s="10">
        <v>2.7930000000000001</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699</v>
      </c>
      <c r="D6" s="9" t="str">
        <f>IF($B6="N/A","N/A",IF(C6&gt;15,"No",IF(C6&lt;-15,"No","Yes")))</f>
        <v>N/A</v>
      </c>
      <c r="E6" s="34">
        <v>680</v>
      </c>
      <c r="F6" s="9" t="str">
        <f>IF($B6="N/A","N/A",IF(E6&gt;15,"No",IF(E6&lt;-15,"No","Yes")))</f>
        <v>N/A</v>
      </c>
      <c r="G6" s="34">
        <v>729</v>
      </c>
      <c r="H6" s="9" t="str">
        <f>IF($B6="N/A","N/A",IF(G6&gt;15,"No",IF(G6&lt;-15,"No","Yes")))</f>
        <v>N/A</v>
      </c>
      <c r="I6" s="10">
        <v>-2.72</v>
      </c>
      <c r="J6" s="10">
        <v>7.2060000000000004</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1939.4363375999999</v>
      </c>
      <c r="D9" s="9" t="str">
        <f>IF($B9="N/A","N/A",IF(C9&gt;15,"No",IF(C9&lt;-15,"No","Yes")))</f>
        <v>N/A</v>
      </c>
      <c r="E9" s="35">
        <v>1934.0250000000001</v>
      </c>
      <c r="F9" s="9" t="str">
        <f>IF($B9="N/A","N/A",IF(E9&gt;15,"No",IF(E9&lt;-15,"No","Yes")))</f>
        <v>N/A</v>
      </c>
      <c r="G9" s="35">
        <v>2031.1522634</v>
      </c>
      <c r="H9" s="9" t="str">
        <f>IF($B9="N/A","N/A",IF(G9&gt;15,"No",IF(G9&lt;-15,"No","Yes")))</f>
        <v>N/A</v>
      </c>
      <c r="I9" s="10">
        <v>-0.27900000000000003</v>
      </c>
      <c r="J9" s="10">
        <v>5.0220000000000002</v>
      </c>
      <c r="K9" s="9" t="str">
        <f t="shared" si="0"/>
        <v>Yes</v>
      </c>
    </row>
    <row r="10" spans="1:11" x14ac:dyDescent="0.25">
      <c r="A10" s="73" t="s">
        <v>655</v>
      </c>
      <c r="B10" s="33" t="s">
        <v>237</v>
      </c>
      <c r="C10" s="8">
        <v>98.426323319000005</v>
      </c>
      <c r="D10" s="9" t="str">
        <f>IF($B10="N/A","N/A",IF(C10&gt;99,"No",IF(C10&lt;75,"No","Yes")))</f>
        <v>Yes</v>
      </c>
      <c r="E10" s="8">
        <v>98.235294117999999</v>
      </c>
      <c r="F10" s="9" t="str">
        <f>IF($B10="N/A","N/A",IF(E10&gt;99,"No",IF(E10&lt;75,"No","Yes")))</f>
        <v>Yes</v>
      </c>
      <c r="G10" s="8">
        <v>98.765432098999995</v>
      </c>
      <c r="H10" s="9" t="str">
        <f>IF($B10="N/A","N/A",IF(G10&gt;99,"No",IF(G10&lt;75,"No","Yes")))</f>
        <v>Yes</v>
      </c>
      <c r="I10" s="10">
        <v>-0.19400000000000001</v>
      </c>
      <c r="J10" s="10">
        <v>0.53969999999999996</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1.573676681</v>
      </c>
      <c r="D12" s="9" t="str">
        <f>IF($B12="N/A","N/A",IF(C12&gt;10,"No",IF(C12&lt;=0,"No","Yes")))</f>
        <v>Yes</v>
      </c>
      <c r="E12" s="9">
        <v>1.7647058823999999</v>
      </c>
      <c r="F12" s="9" t="str">
        <f>IF($B12="N/A","N/A",IF(E12&gt;10,"No",IF(E12&lt;=0,"No","Yes")))</f>
        <v>Yes</v>
      </c>
      <c r="G12" s="9">
        <v>1.2345679011999999</v>
      </c>
      <c r="H12" s="9" t="str">
        <f>IF($B12="N/A","N/A",IF(G12&gt;10,"No",IF(G12&lt;=0,"No","Yes")))</f>
        <v>Yes</v>
      </c>
      <c r="I12" s="10">
        <v>12.14</v>
      </c>
      <c r="J12" s="10">
        <v>-30</v>
      </c>
      <c r="K12" s="9" t="str">
        <f t="shared" si="0"/>
        <v>Yes</v>
      </c>
    </row>
    <row r="13" spans="1:11" x14ac:dyDescent="0.25">
      <c r="A13" s="73" t="s">
        <v>658</v>
      </c>
      <c r="B13" s="49"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3" t="s">
        <v>159</v>
      </c>
      <c r="B14" s="33" t="s">
        <v>214</v>
      </c>
      <c r="C14" s="9">
        <v>100</v>
      </c>
      <c r="D14" s="9" t="str">
        <f>IF($B14="N/A","N/A",IF(C14&gt;100,"No",IF(C14&lt;95,"No","Yes")))</f>
        <v>Yes</v>
      </c>
      <c r="E14" s="9">
        <v>99.852941176000002</v>
      </c>
      <c r="F14" s="9" t="str">
        <f>IF($B14="N/A","N/A",IF(E14&gt;100,"No",IF(E14&lt;95,"No","Yes")))</f>
        <v>Yes</v>
      </c>
      <c r="G14" s="9">
        <v>99.862825788999999</v>
      </c>
      <c r="H14" s="9" t="str">
        <f>IF($B14="N/A","N/A",IF(G14&gt;100,"No",IF(G14&lt;95,"No","Yes")))</f>
        <v>Yes</v>
      </c>
      <c r="I14" s="10">
        <v>-0.14699999999999999</v>
      </c>
      <c r="J14" s="10">
        <v>9.9000000000000008E-3</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99.725651577999997</v>
      </c>
      <c r="H15" s="9" t="str">
        <f>IF($B15="N/A","N/A",IF(G15&gt;100,"No",IF(G15&lt;95,"No","Yes")))</f>
        <v>Yes</v>
      </c>
      <c r="I15" s="10">
        <v>0</v>
      </c>
      <c r="J15" s="10">
        <v>-0.27400000000000002</v>
      </c>
      <c r="K15" s="9" t="str">
        <f t="shared" si="0"/>
        <v>Yes</v>
      </c>
    </row>
    <row r="16" spans="1:11" x14ac:dyDescent="0.25">
      <c r="A16" s="73" t="s">
        <v>851</v>
      </c>
      <c r="B16" s="33" t="s">
        <v>226</v>
      </c>
      <c r="C16" s="9">
        <v>3.4334763948</v>
      </c>
      <c r="D16" s="9" t="str">
        <f>IF($B16="N/A","N/A",IF(C16&gt;30,"No",IF(C16&lt;5,"No","Yes")))</f>
        <v>No</v>
      </c>
      <c r="E16" s="9">
        <v>5</v>
      </c>
      <c r="F16" s="9" t="str">
        <f>IF($B16="N/A","N/A",IF(E16&gt;30,"No",IF(E16&lt;5,"No","Yes")))</f>
        <v>Yes</v>
      </c>
      <c r="G16" s="9">
        <v>6.6024759284999996</v>
      </c>
      <c r="H16" s="9" t="str">
        <f>IF($B16="N/A","N/A",IF(G16&gt;30,"No",IF(G16&lt;5,"No","Yes")))</f>
        <v>Yes</v>
      </c>
      <c r="I16" s="10">
        <v>45.62</v>
      </c>
      <c r="J16" s="10">
        <v>32.049999999999997</v>
      </c>
      <c r="K16" s="9" t="str">
        <f t="shared" si="0"/>
        <v>No</v>
      </c>
    </row>
    <row r="17" spans="1:11" x14ac:dyDescent="0.25">
      <c r="A17" s="73" t="s">
        <v>852</v>
      </c>
      <c r="B17" s="33" t="s">
        <v>227</v>
      </c>
      <c r="C17" s="9">
        <v>25.035765379000001</v>
      </c>
      <c r="D17" s="9" t="str">
        <f>IF($B17="N/A","N/A",IF(C17&gt;75,"No",IF(C17&lt;15,"No","Yes")))</f>
        <v>Yes</v>
      </c>
      <c r="E17" s="9">
        <v>25.882352941000001</v>
      </c>
      <c r="F17" s="9" t="str">
        <f>IF($B17="N/A","N/A",IF(E17&gt;75,"No",IF(E17&lt;15,"No","Yes")))</f>
        <v>Yes</v>
      </c>
      <c r="G17" s="9">
        <v>23.383768913000001</v>
      </c>
      <c r="H17" s="9" t="str">
        <f>IF($B17="N/A","N/A",IF(G17&gt;75,"No",IF(G17&lt;15,"No","Yes")))</f>
        <v>Yes</v>
      </c>
      <c r="I17" s="10">
        <v>3.3820000000000001</v>
      </c>
      <c r="J17" s="10">
        <v>-9.65</v>
      </c>
      <c r="K17" s="9" t="str">
        <f t="shared" si="0"/>
        <v>Yes</v>
      </c>
    </row>
    <row r="18" spans="1:11" x14ac:dyDescent="0.25">
      <c r="A18" s="73" t="s">
        <v>853</v>
      </c>
      <c r="B18" s="33" t="s">
        <v>228</v>
      </c>
      <c r="C18" s="9">
        <v>71.530758226000003</v>
      </c>
      <c r="D18" s="9" t="str">
        <f>IF($B18="N/A","N/A",IF(C18&gt;70,"No",IF(C18&lt;25,"No","Yes")))</f>
        <v>No</v>
      </c>
      <c r="E18" s="9">
        <v>69.117647059000006</v>
      </c>
      <c r="F18" s="9" t="str">
        <f>IF($B18="N/A","N/A",IF(E18&gt;70,"No",IF(E18&lt;25,"No","Yes")))</f>
        <v>Yes</v>
      </c>
      <c r="G18" s="9">
        <v>70.013755157999995</v>
      </c>
      <c r="H18" s="9" t="str">
        <f>IF($B18="N/A","N/A",IF(G18&gt;70,"No",IF(G18&lt;25,"No","Yes")))</f>
        <v>No</v>
      </c>
      <c r="I18" s="10">
        <v>-3.37</v>
      </c>
      <c r="J18" s="10">
        <v>1.296</v>
      </c>
      <c r="K18" s="9" t="str">
        <f t="shared" si="0"/>
        <v>Yes</v>
      </c>
    </row>
    <row r="19" spans="1:11" x14ac:dyDescent="0.25">
      <c r="A19" s="73" t="s">
        <v>160</v>
      </c>
      <c r="B19" s="33" t="s">
        <v>214</v>
      </c>
      <c r="C19" s="9">
        <v>99.570815451000001</v>
      </c>
      <c r="D19" s="9" t="str">
        <f>IF($B19="N/A","N/A",IF(C19&gt;100,"No",IF(C19&lt;95,"No","Yes")))</f>
        <v>Yes</v>
      </c>
      <c r="E19" s="9">
        <v>99.558823528999994</v>
      </c>
      <c r="F19" s="9" t="str">
        <f>IF($B19="N/A","N/A",IF(E19&gt;100,"No",IF(E19&lt;95,"No","Yes")))</f>
        <v>Yes</v>
      </c>
      <c r="G19" s="9">
        <v>99.588477366000006</v>
      </c>
      <c r="H19" s="9" t="str">
        <f>IF($B19="N/A","N/A",IF(G19&gt;100,"No",IF(G19&lt;95,"No","Yes")))</f>
        <v>Yes</v>
      </c>
      <c r="I19" s="10">
        <v>-1.2E-2</v>
      </c>
      <c r="J19" s="10">
        <v>2.98E-2</v>
      </c>
      <c r="K19" s="9" t="str">
        <f t="shared" si="0"/>
        <v>Yes</v>
      </c>
    </row>
    <row r="20" spans="1:11" x14ac:dyDescent="0.25">
      <c r="A20" s="27" t="s">
        <v>374</v>
      </c>
      <c r="B20" s="33" t="s">
        <v>241</v>
      </c>
      <c r="C20" s="9">
        <v>25.321888412</v>
      </c>
      <c r="D20" s="9" t="str">
        <f>IF($B20="N/A","N/A",IF(C20&gt;5,"No",IF(C20&lt;1,"No","Yes")))</f>
        <v>No</v>
      </c>
      <c r="E20" s="9">
        <v>29.117647058999999</v>
      </c>
      <c r="F20" s="9" t="str">
        <f>IF($B20="N/A","N/A",IF(E20&gt;5,"No",IF(E20&lt;1,"No","Yes")))</f>
        <v>No</v>
      </c>
      <c r="G20" s="9">
        <v>24.142661180000001</v>
      </c>
      <c r="H20" s="9" t="str">
        <f>IF($B20="N/A","N/A",IF(G20&gt;5,"No",IF(G20&lt;1,"No","Yes")))</f>
        <v>No</v>
      </c>
      <c r="I20" s="10">
        <v>14.99</v>
      </c>
      <c r="J20" s="10">
        <v>-17.100000000000001</v>
      </c>
      <c r="K20" s="9" t="str">
        <f t="shared" si="0"/>
        <v>Yes</v>
      </c>
    </row>
    <row r="21" spans="1:11" x14ac:dyDescent="0.25">
      <c r="A21" s="27" t="s">
        <v>376</v>
      </c>
      <c r="B21" s="33" t="s">
        <v>242</v>
      </c>
      <c r="C21" s="9">
        <v>54.792560801</v>
      </c>
      <c r="D21" s="9" t="str">
        <f>IF($B21="N/A","N/A",IF(C21&gt;98,"No",IF(C21&lt;8,"No","Yes")))</f>
        <v>Yes</v>
      </c>
      <c r="E21" s="9">
        <v>53.823529411999999</v>
      </c>
      <c r="F21" s="9" t="str">
        <f>IF($B21="N/A","N/A",IF(E21&gt;98,"No",IF(E21&lt;8,"No","Yes")))</f>
        <v>Yes</v>
      </c>
      <c r="G21" s="9">
        <v>54.595336076999999</v>
      </c>
      <c r="H21" s="9" t="str">
        <f>IF($B21="N/A","N/A",IF(G21&gt;98,"No",IF(G21&lt;8,"No","Yes")))</f>
        <v>Yes</v>
      </c>
      <c r="I21" s="10">
        <v>-1.77</v>
      </c>
      <c r="J21" s="10">
        <v>1.4339999999999999</v>
      </c>
      <c r="K21" s="9" t="str">
        <f t="shared" si="0"/>
        <v>Yes</v>
      </c>
    </row>
    <row r="22" spans="1:11" x14ac:dyDescent="0.25">
      <c r="A22" s="27" t="s">
        <v>377</v>
      </c>
      <c r="B22" s="49" t="s">
        <v>224</v>
      </c>
      <c r="C22" s="9">
        <v>2.1459227468000002</v>
      </c>
      <c r="D22" s="9" t="str">
        <f>IF($B22="N/A","N/A",IF(C22&gt;5,"No",IF(C22&lt;=0,"No","Yes")))</f>
        <v>Yes</v>
      </c>
      <c r="E22" s="9">
        <v>1.6176470588</v>
      </c>
      <c r="F22" s="9" t="str">
        <f>IF($B22="N/A","N/A",IF(E22&gt;5,"No",IF(E22&lt;=0,"No","Yes")))</f>
        <v>Yes</v>
      </c>
      <c r="G22" s="9">
        <v>2.743484225</v>
      </c>
      <c r="H22" s="9" t="str">
        <f>IF($B22="N/A","N/A",IF(G22&gt;5,"No",IF(G22&lt;=0,"No","Yes")))</f>
        <v>Yes</v>
      </c>
      <c r="I22" s="10">
        <v>-24.6</v>
      </c>
      <c r="J22" s="10">
        <v>69.599999999999994</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2025-04-16T17:05:23Z</dcterms:modified>
  <dc:language>English</dc:language>
</cp:coreProperties>
</file>