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FD07517-0077-452B-B248-4EEE793BFD7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<sst xmlns="http://schemas.openxmlformats.org/spreadsheetml/2006/main" count="8193" uniqueCount="1744">
  <si>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</si>
  <si>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</si>
  <si>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</si>
  <si>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</si>
  <si>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</si>
  <si>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</si>
  <si>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</si>
  <si>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</si>
  <si>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</si>
  <si>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</si>
  <si>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</si>
  <si>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</si>
  <si>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</si>
  <si>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</si>
  <si>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</si>
  <si>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</si>
  <si>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</si>
  <si>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</si>
  <si>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</si>
  <si>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</si>
  <si>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</si>
  <si>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</si>
  <si>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</si>
  <si>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</si>
  <si>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</si>
  <si>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</si>
  <si>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</si>
  <si>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</si>
  <si>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</si>
  <si>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</si>
  <si>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</si>
  <si>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</si>
  <si>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</si>
  <si>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</si>
  <si>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</si>
  <si>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</si>
  <si>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</si>
  <si>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</si>
  <si>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</si>
  <si>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</si>
  <si>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</si>
  <si>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</si>
  <si>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</si>
  <si>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</si>
  <si>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</si>
  <si>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</si>
  <si>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</si>
  <si>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</si>
  <si>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</si>
  <si>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</si>
  <si>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</si>
  <si>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</si>
  <si>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</si>
  <si>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</si>
  <si>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</si>
  <si>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</si>
  <si>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</si>
  <si>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</si>
  <si>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</si>
  <si>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</si>
  <si>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</si>
  <si>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</si>
  <si>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</si>
  <si>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</si>
  <si>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</si>
  <si>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</si>
  <si>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</si>
  <si>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</si>
  <si>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</si>
  <si>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</si>
  <si>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</si>
  <si>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</si>
  <si>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</si>
  <si>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</si>
  <si>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</si>
  <si>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</si>
  <si>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</si>
  <si>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</si>
  <si>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</si>
  <si>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</si>
  <si>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</si>
  <si>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</si>
  <si>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</si>
  <si>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</si>
  <si>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</si>
  <si>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</si>
  <si>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</si>
  <si>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</si>
  <si>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</si>
  <si>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</si>
  <si>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</si>
  <si>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</si>
  <si>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</si>
  <si>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</si>
  <si>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</si>
  <si>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</si>
  <si>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</si>
  <si>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</si>
  <si>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</si>
  <si>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</si>
  <si>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</si>
  <si>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</si>
  <si>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</si>
  <si>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</si>
  <si>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</si>
  <si>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</si>
  <si>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</si>
  <si>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</si>
  <si>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</si>
  <si>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</si>
  <si>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</si>
  <si>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</si>
  <si>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</si>
  <si>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</si>
  <si>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</si>
  <si>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</si>
  <si>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</si>
  <si>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</si>
  <si>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</si>
  <si>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</si>
  <si>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</si>
  <si>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</si>
  <si>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</si>
  <si>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</si>
  <si>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</si>
  <si>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</si>
  <si>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</si>
  <si>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</si>
  <si>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</si>
  <si>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</si>
  <si>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</si>
  <si>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</si>
  <si>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</si>
  <si>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</si>
  <si>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</si>
  <si>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</si>
  <si>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</si>
  <si>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</si>
  <si>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</si>
  <si>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</si>
  <si>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</si>
  <si>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</si>
  <si>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</si>
  <si>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</si>
  <si>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</si>
  <si>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</si>
  <si>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</si>
  <si>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</si>
  <si>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</si>
  <si>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</si>
  <si>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</si>
  <si>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</si>
  <si>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</si>
  <si>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</si>
  <si>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</si>
  <si>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</si>
  <si>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</si>
  <si>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</si>
  <si>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</si>
  <si>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</si>
  <si>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</si>
  <si>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</si>
  <si>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</si>
  <si>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</si>
  <si>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</si>
  <si>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</si>
  <si>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</si>
  <si>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</si>
  <si>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</si>
  <si>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</si>
  <si>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</si>
  <si>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</si>
  <si>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</si>
  <si>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</si>
  <si>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</si>
  <si>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</si>
  <si>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</si>
  <si>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</si>
  <si>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</si>
  <si>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</si>
  <si>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</si>
  <si>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</si>
  <si>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</si>
  <si>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</si>
  <si>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</si>
  <si>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</si>
  <si>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</si>
  <si>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</si>
  <si>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</si>
  <si>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</si>
  <si>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</si>
  <si>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</si>
  <si>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</si>
  <si>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</si>
  <si>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</si>
  <si>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</si>
  <si>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</si>
  <si>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</si>
  <si>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</si>
  <si>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</si>
  <si>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</si>
  <si>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</si>
  <si>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</si>
  <si>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</si>
  <si>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</si>
  <si>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</si>
  <si>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</si>
  <si>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</si>
  <si>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</si>
  <si>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</si>
  <si>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</si>
  <si>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</si>
  <si>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</si>
  <si>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</si>
  <si>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</si>
  <si>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</si>
  <si>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</si>
  <si>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</si>
  <si>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</si>
  <si>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</si>
  <si>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</si>
  <si>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</si>
  <si>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</si>
  <si>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</si>
  <si>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</si>
  <si>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</si>
  <si>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</si>
  <si>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</si>
  <si>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</si>
  <si>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</si>
  <si>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</si>
  <si>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</si>
  <si>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</si>
  <si>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</si>
  <si>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</si>
  <si>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</si>
  <si>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</si>
  <si>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</si>
  <si>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</si>
  <si>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</si>
  <si>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</si>
  <si>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</si>
  <si>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</si>
  <si>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</si>
  <si>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</si>
  <si>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</si>
  <si>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</si>
  <si>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</si>
  <si>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</si>
  <si>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</si>
  <si>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</si>
  <si>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</si>
  <si>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</si>
  <si>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</si>
  <si>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</si>
  <si>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</si>
  <si>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</si>
  <si>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</si>
  <si>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</si>
  <si>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</si>
  <si>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</si>
  <si>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</si>
  <si>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</si>
  <si>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</si>
  <si>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</si>
  <si>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</si>
  <si>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</si>
  <si>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</si>
  <si>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</si>
  <si>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</si>
  <si>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</si>
  <si>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</si>
  <si>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</si>
  <si>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</si>
  <si>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</si>
  <si>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</si>
  <si>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</si>
  <si>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</si>
  <si>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</si>
  <si>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</si>
  <si>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</si>
  <si>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</si>
  <si>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</si>
  <si>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</si>
  <si>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</si>
  <si>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</si>
  <si>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</si>
  <si>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</si>
  <si>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</si>
  <si>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</si>
  <si>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</si>
  <si>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</si>
  <si>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</si>
  <si>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</si>
  <si>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</si>
  <si>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</si>
  <si>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</si>
  <si>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</si>
  <si>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</si>
  <si>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</si>
  <si>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</si>
  <si>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</si>
  <si>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</si>
  <si>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</si>
  <si>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</si>
  <si>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</si>
  <si>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</si>
  <si>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</si>
  <si>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</si>
  <si>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</si>
  <si>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</si>
  <si>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</si>
  <si>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</si>
  <si>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</si>
  <si>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</si>
  <si>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</si>
  <si>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</si>
  <si>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</si>
  <si>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</si>
  <si>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</si>
  <si>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</si>
  <si>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</si>
  <si>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</si>
  <si>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</si>
  <si>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</si>
  <si>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</si>
  <si>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</si>
  <si>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</si>
  <si>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</si>
  <si>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</si>
  <si>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</si>
  <si>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</si>
  <si>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</si>
  <si>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</si>
  <si>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</si>
  <si>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</si>
  <si>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</si>
  <si>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</si>
  <si>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</si>
  <si>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</si>
  <si>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</si>
  <si>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</si>
  <si>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</si>
  <si>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</si>
  <si>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</si>
  <si>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</si>
  <si>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</si>
  <si>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</si>
  <si>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</si>
  <si>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</si>
  <si>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</si>
  <si>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</si>
  <si>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</si>
  <si>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</si>
  <si>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</si>
  <si>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</si>
  <si>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</si>
  <si>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</si>
  <si>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</si>
  <si>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</si>
  <si>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</si>
  <si>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</si>
  <si>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</si>
  <si>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</si>
  <si>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</si>
  <si>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</si>
  <si>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</si>
  <si>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</si>
  <si>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</si>
  <si>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</si>
  <si>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</si>
  <si>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</si>
  <si>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</si>
  <si>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</si>
  <si>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</si>
  <si>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</si>
  <si>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</si>
  <si>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</si>
  <si>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</si>
  <si>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</si>
  <si>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</si>
  <si>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</si>
  <si>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</si>
  <si>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</si>
  <si>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</si>
  <si>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</si>
  <si>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</si>
  <si>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</si>
  <si>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</si>
  <si>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</si>
  <si>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</si>
  <si>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</si>
  <si>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</si>
  <si>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</si>
  <si>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</si>
  <si>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</si>
  <si>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</si>
  <si>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</si>
  <si>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</si>
  <si>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</si>
  <si>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</si>
  <si>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</si>
  <si>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</si>
  <si>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</si>
  <si>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</si>
  <si>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</si>
  <si>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</si>
  <si>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</si>
  <si>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</si>
  <si>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</si>
  <si>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</si>
  <si>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</si>
  <si>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</si>
  <si>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</si>
  <si>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</si>
  <si>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</si>
  <si>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</si>
  <si>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</si>
  <si>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</si>
  <si>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</si>
  <si>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</si>
  <si>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</si>
  <si>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</si>
  <si>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</si>
  <si>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</si>
  <si>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</si>
  <si>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</si>
  <si>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</si>
  <si>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</si>
  <si>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</si>
  <si>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</si>
  <si>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</si>
  <si>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</si>
  <si>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</si>
  <si>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</si>
  <si>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</si>
  <si>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</si>
  <si>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</si>
  <si>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</si>
  <si>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</si>
  <si>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</si>
  <si>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</si>
  <si>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</si>
  <si>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</si>
  <si>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</si>
  <si>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</si>
  <si>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</si>
  <si>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</si>
  <si>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</si>
  <si>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</si>
  <si>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</si>
  <si>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</si>
  <si>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</si>
  <si>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</si>
  <si>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</si>
  <si>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</si>
  <si>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</si>
  <si>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</si>
  <si>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</si>
  <si>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</si>
  <si>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</si>
  <si>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</si>
  <si>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</si>
  <si>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</si>
  <si>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</si>
  <si>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</si>
  <si>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</si>
  <si>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</si>
  <si>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</si>
  <si>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</si>
  <si>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</si>
  <si>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</si>
  <si>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</si>
  <si>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</si>
  <si>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</si>
  <si>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</si>
  <si>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</si>
  <si>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</si>
  <si>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</si>
  <si>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</si>
  <si>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</si>
  <si>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</si>
  <si>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</si>
  <si>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</si>
  <si>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</si>
  <si>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</si>
  <si>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</si>
  <si>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</si>
  <si>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</si>
  <si>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</si>
  <si>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</si>
  <si>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</si>
  <si>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</si>
  <si>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</si>
  <si>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</si>
  <si>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</si>
  <si>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</si>
  <si>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</si>
  <si>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</si>
  <si>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</si>
  <si>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</si>
  <si>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</si>
  <si>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</si>
  <si>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</si>
  <si>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</si>
  <si>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</si>
  <si>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</si>
  <si>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</si>
  <si>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</si>
  <si>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</si>
  <si>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</si>
  <si>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</si>
  <si>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</si>
  <si>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</si>
  <si>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</si>
  <si>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</si>
  <si>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</si>
  <si>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</si>
  <si>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</si>
  <si>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</si>
  <si>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</si>
  <si>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</si>
  <si>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</si>
  <si>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</si>
  <si>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</si>
  <si>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</si>
  <si>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</si>
  <si>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</si>
  <si>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</si>
  <si>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</si>
  <si>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</si>
  <si>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</si>
  <si>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</si>
  <si>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</si>
  <si>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</si>
  <si>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</si>
  <si>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</si>
  <si>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</si>
  <si>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</si>
  <si>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</si>
  <si>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</si>
  <si>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</si>
  <si>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</si>
  <si>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</si>
  <si>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</si>
  <si>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</si>
  <si>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</si>
  <si>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</si>
  <si>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</si>
  <si>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</si>
  <si>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</si>
  <si>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</si>
  <si>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</si>
  <si>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</si>
  <si>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</si>
  <si>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</si>
  <si>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</si>
  <si>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</si>
  <si>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</si>
  <si>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</si>
  <si>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</si>
  <si>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</si>
  <si>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</si>
  <si>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</si>
  <si>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</si>
  <si>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</si>
  <si>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</si>
  <si>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</si>
  <si>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</si>
  <si>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</si>
  <si>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</si>
  <si>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</si>
  <si>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</si>
  <si>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</si>
  <si>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</si>
  <si>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</si>
  <si>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</si>
  <si>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</si>
  <si>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</si>
  <si>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</si>
  <si>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</si>
  <si>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</si>
  <si>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</si>
  <si>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</si>
  <si>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</si>
  <si>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</si>
  <si>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</si>
  <si>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</si>
  <si>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</si>
  <si>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</si>
  <si>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</si>
  <si>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</si>
  <si>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</si>
  <si>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</si>
  <si>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</si>
  <si>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</si>
  <si>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</si>
  <si>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</si>
  <si>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</si>
  <si>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</si>
  <si>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</si>
  <si>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</si>
  <si>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</si>
  <si>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</si>
  <si>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</si>
  <si>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</si>
  <si>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</si>
  <si>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</si>
  <si>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</si>
  <si>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</si>
  <si>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</si>
  <si>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</si>
  <si>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</si>
  <si>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</si>
  <si>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</si>
  <si>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</si>
  <si>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</si>
  <si>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</si>
  <si>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</si>
  <si>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</si>
  <si>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</si>
  <si>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</si>
  <si>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</si>
  <si>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</si>
  <si>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</si>
  <si>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</si>
  <si>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</si>
  <si>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</si>
  <si>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</si>
  <si>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</si>
  <si>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</si>
  <si>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</si>
  <si>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</si>
  <si>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</si>
  <si>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</si>
  <si>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</si>
  <si>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</si>
  <si>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</si>
  <si>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</si>
  <si>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</si>
  <si>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</si>
  <si>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</si>
  <si>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</si>
  <si>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</si>
  <si>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</si>
  <si>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</si>
  <si>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</si>
  <si>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</si>
  <si>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</si>
  <si>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</si>
  <si>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</si>
  <si>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</si>
  <si>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</si>
  <si>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</si>
  <si>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</si>
  <si>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</si>
  <si>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</si>
  <si>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</si>
  <si>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</si>
  <si>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</si>
  <si>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</si>
  <si>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</si>
  <si>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</si>
  <si>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</si>
  <si>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</si>
  <si>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</si>
  <si>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</si>
  <si>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</si>
  <si>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</si>
  <si>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</si>
  <si>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</si>
  <si>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</si>
  <si>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</si>
  <si>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</si>
  <si>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</si>
  <si>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</si>
  <si>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</si>
  <si>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</si>
  <si>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</si>
  <si>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</si>
  <si>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</si>
  <si>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</si>
  <si>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</si>
  <si>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</si>
  <si>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</si>
  <si>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</si>
  <si>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</si>
  <si>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</si>
  <si>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</si>
  <si>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</si>
  <si>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</si>
  <si>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</si>
  <si>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</si>
  <si>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</si>
  <si>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</si>
  <si>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</si>
  <si>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</si>
  <si>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</si>
  <si>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</si>
  <si>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</si>
  <si>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</si>
  <si>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</si>
  <si>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</si>
  <si>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</si>
  <si>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</si>
  <si>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</si>
  <si>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</si>
  <si>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</si>
  <si>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</si>
  <si>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</si>
  <si>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</si>
  <si>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</si>
  <si>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</si>
  <si>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</si>
  <si>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</si>
  <si>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</si>
  <si>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</si>
  <si>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</si>
  <si>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</si>
  <si>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</si>
  <si>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</si>
  <si>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</si>
  <si>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</si>
  <si>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</si>
  <si>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</si>
  <si>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</si>
  <si>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</si>
  <si>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</si>
  <si>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</si>
  <si>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</si>
  <si>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</si>
  <si>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</si>
  <si>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</si>
  <si>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</si>
  <si>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</si>
  <si>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</si>
  <si>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</si>
  <si>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</si>
  <si>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</si>
  <si>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</si>
  <si>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</si>
  <si>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</si>
  <si>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</si>
  <si>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</si>
  <si>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</si>
  <si>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</si>
  <si>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</si>
  <si>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</si>
  <si>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</si>
  <si>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</si>
  <si>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</si>
  <si>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</si>
  <si>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</si>
  <si>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</si>
  <si>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</si>
  <si>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</si>
  <si>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</si>
  <si>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</si>
  <si>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</si>
  <si>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</si>
  <si>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</si>
  <si>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</si>
  <si>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</si>
  <si>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</si>
  <si>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</si>
  <si>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</si>
  <si>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</si>
  <si>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</si>
  <si>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</si>
  <si>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</si>
  <si>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</si>
  <si>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</si>
  <si>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</si>
  <si>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</si>
  <si>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</si>
  <si>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</si>
  <si>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</si>
  <si>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</si>
  <si>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</si>
  <si>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</si>
  <si>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</si>
  <si>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</si>
  <si>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</si>
  <si>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</si>
  <si>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</si>
  <si>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</si>
  <si>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</si>
  <si>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</si>
  <si>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</si>
  <si>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</si>
  <si>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</si>
  <si>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</si>
  <si>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</si>
  <si>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</si>
  <si>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</si>
  <si>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</si>
  <si>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</si>
  <si>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</si>
  <si>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</si>
  <si>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</si>
  <si>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</si>
  <si>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</si>
  <si>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</si>
  <si>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</si>
  <si>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</si>
  <si>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</si>
  <si>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</si>
  <si>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</si>
  <si>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</si>
  <si>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</si>
  <si>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</si>
  <si>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</si>
  <si>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</si>
  <si>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</si>
  <si>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</si>
  <si>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</si>
  <si>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</si>
  <si>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</si>
  <si>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</si>
  <si>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</si>
  <si>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</si>
  <si>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</si>
  <si>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</si>
  <si>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</si>
  <si>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</si>
  <si>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</si>
  <si>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</si>
  <si>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</si>
  <si>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</si>
  <si>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</si>
  <si>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</si>
  <si>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</si>
  <si>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</si>
  <si>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</si>
  <si>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</si>
  <si>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</si>
  <si>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</si>
  <si>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</si>
  <si>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</si>
  <si>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</si>
  <si>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</si>
  <si>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</si>
  <si>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</si>
  <si>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</si>
  <si>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</si>
  <si>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</si>
  <si>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</si>
  <si>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</si>
  <si>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</si>
  <si>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</si>
  <si>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</si>
  <si>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</si>
  <si>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</si>
  <si>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</si>
  <si>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</si>
  <si>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</si>
  <si>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</si>
  <si>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</si>
  <si>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</si>
  <si>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</si>
  <si>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</si>
  <si>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</si>
  <si>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</si>
  <si>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</si>
  <si>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</si>
  <si>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</si>
  <si>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</si>
  <si>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</si>
  <si>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</si>
  <si>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</si>
  <si>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</si>
  <si>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</si>
  <si>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</si>
  <si>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</si>
  <si>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</si>
  <si>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</si>
  <si>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</si>
  <si>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</si>
  <si>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</si>
  <si>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</si>
  <si>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</si>
  <si>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</si>
  <si>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</si>
  <si>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</si>
  <si>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</si>
  <si>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</si>
  <si>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</si>
  <si>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</si>
  <si>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</si>
  <si>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</si>
  <si>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</si>
  <si>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</si>
  <si>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</si>
  <si>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</si>
  <si>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</si>
  <si>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</si>
  <si>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</si>
  <si>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</si>
  <si>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</si>
  <si>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</si>
  <si>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</si>
  <si>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</si>
  <si>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</si>
  <si>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</si>
  <si>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</si>
  <si>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</si>
  <si>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</si>
  <si>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</si>
  <si>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</si>
  <si>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</si>
  <si>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</si>
  <si>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</si>
  <si>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</si>
  <si>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</si>
  <si>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</si>
  <si>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</si>
  <si>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</si>
  <si>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</si>
  <si>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</si>
  <si>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</si>
  <si>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</si>
  <si>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</si>
  <si>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</si>
  <si>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</si>
  <si>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</si>
  <si>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</si>
  <si>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</si>
  <si>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</si>
  <si>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</si>
  <si>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</si>
  <si>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</si>
  <si>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</si>
  <si>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</si>
  <si>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</si>
  <si>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</si>
  <si>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</si>
  <si>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</si>
  <si>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</si>
  <si>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</si>
  <si>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</si>
  <si>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</si>
  <si>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</si>
  <si>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</si>
  <si>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</si>
  <si>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</si>
  <si>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</si>
  <si>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</si>
  <si>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</si>
  <si>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</si>
  <si>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</si>
  <si>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</si>
  <si>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</si>
  <si>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</si>
  <si>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</si>
  <si>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</si>
  <si>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</si>
  <si>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</si>
  <si>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</si>
  <si>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</si>
  <si>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</si>
  <si>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</si>
  <si>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</si>
  <si>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</si>
  <si>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</si>
  <si>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</si>
  <si>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</si>
  <si>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</si>
  <si>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</si>
  <si>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</si>
  <si>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</si>
  <si>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</si>
  <si>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</si>
  <si>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</si>
  <si>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</si>
  <si>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</si>
  <si>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</si>
  <si>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</si>
  <si>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</si>
  <si>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</si>
  <si>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</si>
  <si>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</si>
  <si>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</si>
  <si>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</si>
  <si>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</si>
  <si>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</si>
  <si>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</si>
  <si>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</si>
  <si>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</si>
  <si>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</si>
  <si>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</si>
  <si>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</si>
  <si>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</si>
  <si>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</si>
  <si>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</si>
  <si>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</si>
  <si>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</si>
  <si>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</si>
  <si>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</si>
  <si>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</si>
  <si>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</si>
  <si>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</si>
  <si>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</si>
  <si>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</si>
  <si>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</si>
  <si>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</si>
  <si>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</si>
  <si>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</si>
  <si>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</si>
  <si>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</si>
  <si>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</si>
  <si>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</si>
  <si>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</si>
  <si>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</si>
  <si>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</si>
  <si>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</si>
  <si>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</si>
  <si>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</si>
  <si>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</si>
  <si>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</si>
  <si>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</si>
  <si>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</si>
  <si>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</si>
  <si>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</si>
  <si>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</si>
  <si>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</si>
  <si>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</si>
  <si>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</si>
  <si>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</si>
  <si>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</si>
  <si>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</si>
  <si>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</si>
  <si>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</si>
  <si>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</si>
  <si>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</si>
  <si>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</si>
  <si>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</si>
  <si>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</si>
  <si>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</si>
  <si>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</si>
  <si>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</si>
  <si>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</si>
  <si>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</si>
  <si>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</si>
  <si>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</si>
  <si>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</si>
  <si>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</si>
  <si>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</si>
  <si>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</si>
  <si>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</si>
  <si>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</si>
  <si>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</si>
  <si>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</si>
  <si>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</si>
  <si>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</si>
  <si>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</si>
  <si>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</si>
  <si>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</si>
  <si>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</si>
  <si>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</si>
  <si>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</si>
  <si>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</si>
  <si>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</si>
  <si>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</si>
  <si>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</si>
  <si>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</si>
  <si>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</si>
  <si>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</si>
  <si>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</si>
  <si>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</si>
  <si>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</si>
  <si>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</si>
  <si>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</si>
  <si>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</si>
  <si>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</si>
  <si>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</si>
  <si>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</si>
  <si>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</si>
  <si>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</si>
  <si>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</si>
  <si>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</si>
  <si>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</si>
  <si>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</si>
  <si>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</si>
  <si>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</si>
  <si>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</si>
  <si>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</si>
  <si>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</si>
  <si>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</si>
  <si>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</si>
  <si>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</si>
  <si>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</si>
  <si>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</si>
  <si>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</si>
  <si>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</si>
  <si>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</si>
  <si>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</si>
  <si>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</si>
  <si>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</si>
  <si>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</si>
  <si>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</si>
  <si>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</si>
  <si>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</si>
  <si>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</si>
  <si>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</si>
  <si>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</si>
  <si>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</si>
  <si>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</si>
  <si>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</si>
  <si>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</si>
  <si>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</si>
  <si>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</si>
  <si>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</si>
  <si>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</si>
  <si>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</si>
  <si>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</si>
  <si>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</si>
  <si>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</si>
  <si>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</si>
  <si>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</si>
  <si>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</si>
  <si>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</si>
  <si>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</si>
  <si>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</si>
  <si>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</si>
  <si>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</si>
  <si>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</si>
  <si>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</si>
  <si>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</si>
  <si>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</si>
  <si>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</si>
  <si>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</si>
  <si>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</si>
  <si>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</si>
  <si>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</si>
  <si>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</si>
  <si>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</si>
  <si>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</si>
  <si>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</si>
  <si>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</si>
  <si>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</si>
  <si>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</si>
  <si>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</si>
  <si>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</si>
  <si>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</si>
  <si>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</si>
  <si>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</si>
  <si>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</si>
  <si>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</si>
  <si>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</si>
  <si>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</si>
  <si>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</si>
  <si>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</si>
  <si>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</si>
  <si>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</si>
  <si>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</si>
  <si>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</si>
  <si>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</si>
  <si>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</si>
  <si>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</si>
  <si>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</si>
  <si>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</si>
  <si>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</si>
  <si>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</si>
  <si>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</si>
  <si>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</si>
  <si>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</si>
  <si>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</si>
  <si>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</si>
  <si>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</si>
  <si>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</si>
  <si>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</si>
  <si>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</si>
  <si>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</si>
  <si>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</si>
  <si>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</si>
  <si>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</si>
  <si>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</si>
  <si>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</si>
  <si>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</si>
  <si>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</si>
  <si>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</si>
  <si>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</si>
  <si>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</si>
  <si>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</si>
  <si>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</si>
  <si>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</si>
  <si>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</si>
  <si>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</si>
  <si>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</si>
  <si>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</si>
  <si>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</si>
  <si>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</si>
  <si>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</si>
  <si>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</si>
  <si>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</si>
  <si>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</si>
  <si>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</si>
  <si>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</si>
  <si>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</si>
  <si>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</si>
  <si>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</si>
  <si>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</si>
  <si>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</si>
  <si>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</si>
  <si>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</si>
  <si>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</si>
  <si>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</si>
  <si>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</si>
  <si>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</si>
  <si>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</si>
  <si>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</si>
  <si>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</si>
  <si>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</si>
  <si>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</si>
  <si>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</si>
  <si>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</si>
  <si>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</si>
  <si>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</si>
  <si>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</si>
  <si>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</si>
  <si>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</si>
  <si>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</si>
  <si>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</si>
  <si>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</si>
  <si>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</si>
  <si>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</si>
  <si>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</si>
  <si>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</si>
  <si>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</si>
  <si>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</si>
  <si>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</si>
  <si>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</si>
  <si>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</si>
  <si>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</si>
  <si>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</si>
  <si>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</si>
  <si>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</si>
  <si>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</si>
  <si>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</si>
  <si>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</si>
  <si>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</si>
  <si>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</si>
  <si>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</si>
  <si>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</si>
  <si>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</si>
  <si>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</si>
  <si>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</si>
  <si>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</si>
  <si>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</si>
  <si>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</si>
  <si>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</si>
  <si>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</si>
  <si>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</si>
  <si>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</si>
  <si>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</si>
  <si>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</si>
  <si>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</si>
  <si>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</si>
  <si>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</si>
  <si>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</si>
  <si>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</si>
  <si>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</si>
  <si>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</si>
  <si>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</si>
  <si>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</si>
  <si>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</si>
  <si>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</si>
  <si>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</si>
  <si>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</si>
  <si>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</si>
  <si>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</si>
  <si>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</si>
  <si>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</si>
  <si>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</si>
  <si>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</si>
  <si>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</si>
  <si>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</si>
  <si>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</si>
  <si>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</si>
  <si>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</si>
  <si>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</si>
  <si>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</si>
  <si>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</si>
  <si>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</si>
  <si>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</si>
  <si>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</si>
  <si>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</si>
  <si>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</si>
  <si>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</si>
  <si>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</si>
  <si>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</si>
  <si>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</si>
  <si>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</si>
  <si>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</si>
  <si>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</si>
  <si>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</si>
  <si>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</si>
  <si>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</si>
  <si>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</si>
  <si>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</si>
  <si>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</si>
  <si>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</si>
  <si>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</si>
  <si>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</si>
  <si>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</si>
  <si>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</si>
  <si>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</si>
  <si>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</si>
  <si>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</si>
  <si>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</si>
  <si>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</si>
  <si>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</si>
  <si>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</si>
  <si>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</si>
  <si>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</si>
  <si>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</si>
  <si>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</si>
  <si>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</si>
  <si>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</si>
  <si>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</si>
  <si>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</si>
  <si>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</si>
  <si>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</si>
  <si>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</si>
  <si>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</si>
  <si>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</si>
  <si>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</si>
  <si>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</si>
  <si>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</si>
  <si>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</si>
  <si>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</si>
  <si>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</si>
  <si>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</si>
  <si>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</si>
  <si>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</si>
  <si>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</si>
  <si>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</si>
  <si>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</si>
  <si>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</si>
  <si>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</si>
  <si>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</si>
  <si>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</si>
  <si>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</si>
  <si>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</si>
  <si>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</si>
  <si>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</si>
  <si>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</si>
  <si>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</si>
  <si>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</si>
  <si>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</si>
  <si>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</si>
  <si>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</si>
  <si>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</si>
  <si>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</si>
  <si>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</si>
  <si>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</si>
  <si>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</si>
  <si>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</si>
  <si>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</si>
  <si>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</si>
  <si>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</si>
  <si>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</si>
  <si>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</si>
  <si>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</si>
  <si>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</si>
  <si>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</si>
  <si>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</si>
  <si>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</si>
  <si>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</si>
  <si>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</si>
  <si>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</si>
  <si>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</si>
  <si>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</si>
  <si>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</si>
  <si>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</si>
  <si>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</si>
  <si>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</si>
  <si>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</si>
  <si>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</si>
  <si>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</si>
  <si>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</si>
  <si>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</si>
  <si>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</si>
  <si>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</si>
  <si>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</si>
  <si>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</si>
  <si>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</si>
  <si>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</si>
  <si>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</si>
  <si>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</si>
  <si>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</si>
  <si>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</si>
  <si>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</si>
  <si>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</si>
  <si>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</si>
  <si>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</si>
  <si>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</si>
  <si>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</si>
  <si>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</si>
  <si>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</si>
  <si>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</si>
  <si>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</si>
  <si>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</si>
  <si>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</si>
  <si>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</si>
  <si>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</si>
  <si>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</si>
  <si>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</si>
  <si>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</si>
  <si>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</si>
  <si>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</si>
  <si>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</si>
  <si>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</si>
  <si>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</si>
  <si>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</si>
  <si>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</si>
  <si>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</si>
  <si>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</si>
  <si>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</si>
  <si>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</si>
  <si>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</si>
  <si>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</si>
  <si>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</si>
  <si>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</si>
  <si>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</si>
  <si>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</si>
  <si>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</si>
  <si>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</si>
  <si>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</si>
  <si>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</si>
  <si>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</si>
  <si>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</si>
  <si>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</si>
  <si>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</si>
  <si>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</si>
  <si>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</si>
  <si>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</si>
  <si>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</si>
  <si>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</si>
  <si>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</si>
  <si>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</si>
  <si>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</si>
  <si>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</si>
  <si>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</si>
  <si>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</si>
  <si>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</si>
  <si>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</si>
  <si>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</si>
  <si>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</si>
  <si>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</si>
  <si>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</si>
  <si>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</si>
  <si>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</si>
  <si>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</si>
  <si>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</si>
  <si>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</si>
  <si>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</si>
  <si>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</si>
  <si>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</si>
  <si>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</si>
  <si>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</si>
  <si>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</si>
  <si>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</si>
  <si>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</si>
  <si>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</si>
  <si>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</si>
  <si>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</si>
  <si>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</si>
  <si>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</si>
  <si>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</si>
  <si>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</si>
  <si>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</si>
  <si>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</si>
  <si>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</si>
  <si>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</si>
  <si>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</si>
  <si>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</si>
  <si>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</si>
  <si>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</si>
  <si>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</si>
  <si>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</si>
  <si>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</si>
  <si>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</si>
  <si>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</si>
  <si>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</si>
  <si>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</si>
  <si>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</si>
  <si>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</si>
  <si>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</si>
  <si>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</si>
  <si>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</si>
  <si>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</si>
  <si>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</si>
  <si>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</si>
  <si>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</si>
  <si>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</si>
  <si>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</si>
  <si>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</si>
  <si>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</si>
  <si>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</si>
  <si>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</si>
  <si>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</si>
  <si>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</si>
  <si>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</si>
  <si>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</si>
  <si>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</si>
  <si>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</si>
  <si>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</si>
  <si>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</si>
  <si>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</si>
  <si>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</si>
  <si>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</si>
  <si>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</si>
  <si>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</si>
  <si>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</si>
  <si>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</si>
  <si>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</si>
  <si>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</si>
  <si>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</si>
  <si>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</si>
  <si>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</si>
  <si>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</si>
  <si>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</si>
  <si>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</si>
  <si>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</si>
  <si>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</si>
  <si>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</si>
  <si>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</si>
  <si>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</si>
  <si>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</si>
  <si>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</si>
  <si>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</si>
  <si>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</si>
  <si>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</si>
  <si>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</si>
  <si>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</si>
  <si>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</si>
  <si>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</si>
  <si>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</si>
  <si>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</si>
  <si>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</si>
  <si>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</si>
  <si>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</si>
  <si>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</si>
  <si>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</si>
  <si>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</si>
  <si>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</si>
  <si>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</si>
  <si>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</si>
  <si>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</si>
  <si>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</si>
  <si>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</si>
  <si>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</si>
  <si>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</si>
  <si>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</si>
  <si>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</si>
  <si>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</si>
  <si>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</si>
  <si>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</si>
  <si>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</si>
  <si>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</si>
  <si>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</si>
  <si>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</si>
  <si>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</si>
  <si>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</si>
  <si>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</si>
  <si>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</si>
  <si>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</si>
  <si>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</si>
  <si>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</si>
  <si>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</si>
  <si>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</si>
  <si>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</si>
  <si>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</si>
  <si>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</si>
  <si>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</si>
  <si>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</si>
  <si>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</si>
  <si>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</si>
  <si>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</si>
  <si>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</si>
  <si>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</si>
  <si>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</si>
  <si>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</si>
  <si>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</si>
  <si>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</si>
  <si>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</si>
  <si>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</si>
  <si>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</si>
  <si>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</si>
  <si>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</si>
  <si>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</si>
  <si>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</si>
  <si>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</si>
  <si>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</si>
  <si>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</si>
  <si>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</si>
  <si>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</si>
  <si>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</si>
  <si>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</si>
  <si>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</si>
  <si>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</si>
  <si>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</si>
  <si>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</si>
  <si>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</si>
  <si>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</si>
  <si>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</si>
  <si>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</si>
  <si>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</si>
  <si>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</si>
  <si>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</si>
  <si>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</si>
  <si>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</si>
  <si>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</si>
  <si>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</si>
  <si>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</si>
  <si>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</si>
  <si>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</si>
  <si>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</si>
  <si>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</si>
  <si>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</si>
  <si>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</si>
  <si>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</si>
  <si>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</si>
  <si>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</si>
  <si>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</si>
  <si>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</si>
  <si>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</si>
  <si>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</si>
  <si>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</si>
  <si>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</si>
  <si>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</si>
  <si>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</si>
  <si>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</si>
  <si>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</si>
  <si>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</si>
  <si>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</si>
  <si>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</si>
  <si>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</si>
  <si>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</si>
  <si>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</si>
  <si>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</si>
  <si>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</si>
  <si>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</si>
  <si>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</si>
  <si>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</si>
  <si>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</si>
  <si>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</si>
  <si>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</si>
  <si>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</si>
  <si>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</si>
  <si>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</si>
  <si>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</si>
  <si>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</si>
  <si>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</si>
  <si>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</si>
  <si>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</si>
  <si>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</si>
  <si>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</si>
  <si>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</si>
  <si>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</si>
  <si>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</si>
  <si>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</si>
  <si>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</si>
  <si>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</si>
  <si>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</si>
  <si>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</si>
  <si>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</si>
  <si>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</si>
  <si>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</si>
  <si>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</si>
  <si>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</si>
  <si>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</si>
  <si>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</si>
  <si>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</si>
  <si>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</si>
  <si>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</si>
  <si>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</si>
  <si>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</si>
  <si>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</si>
  <si>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</si>
  <si>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</si>
  <si>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</si>
  <si>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</si>
  <si>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</si>
  <si>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</si>
  <si>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</si>
  <si>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</si>
  <si>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</si>
  <si>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</si>
  <si>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</si>
  <si>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</si>
  <si>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</si>
  <si>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</si>
  <si>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</si>
  <si>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</si>
  <si>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</si>
  <si>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</si>
  <si>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</si>
  <si>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</si>
  <si>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</si>
  <si>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</si>
  <si>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</si>
  <si>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</si>
  <si>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</si>
  <si>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</si>
  <si>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</si>
  <si>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</si>
  <si>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</si>
  <si>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</si>
  <si>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</si>
  <si>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</si>
  <si>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</si>
  <si>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</si>
  <si>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</si>
  <si>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</si>
  <si>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</si>
  <si>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</si>
  <si>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</si>
  <si>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</si>
  <si>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</si>
  <si>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</si>
  <si>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</si>
  <si>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</si>
  <si>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</si>
  <si>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</si>
  <si>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</si>
  <si>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</si>
  <si>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</si>
  <si>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</si>
  <si>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</si>
  <si>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</si>
  <si>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</si>
  <si>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</si>
  <si>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</si>
  <si>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</si>
  <si>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</si>
  <si>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</si>
  <si>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</si>
  <si>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</si>
  <si>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</si>
  <si>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North Dakota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</si>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</sst>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2396907</v>
      </c>
      <c r="D7" s="30" t="str">
        <f>IF($B7="N/A","N/A",IF(C7&gt;15,"No",IF(C7&lt;-15,"No","Yes")))</f>
        <v>N/A</v>
      </c>
      <c r="E7" s="29">
        <v>2601006</v>
      </c>
      <c r="F7" s="30" t="str">
        <f>IF($B7="N/A","N/A",IF(E7&gt;15,"No",IF(E7&lt;-15,"No","Yes")))</f>
        <v>N/A</v>
      </c>
      <c r="G7" s="29">
        <v>2787940</v>
      </c>
      <c r="H7" s="30" t="str">
        <f>IF($B7="N/A","N/A",IF(G7&gt;15,"No",IF(G7&lt;-15,"No","Yes")))</f>
        <v>N/A</v>
      </c>
      <c r="I7" s="31">
        <v>8.5150000000000006</v>
      </c>
      <c r="J7" s="31">
        <v>7.1870000000000003</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85.322101622999995</v>
      </c>
      <c r="H8" s="30" t="str">
        <f>IF($B8="N/A","N/A",IF(G8&gt;15,"No",IF(G8&lt;-15,"No","Yes")))</f>
        <v>N/A</v>
      </c>
      <c r="I8" s="31" t="s">
        <v>217</v>
      </c>
      <c r="J8" s="31" t="s">
        <v>217</v>
      </c>
      <c r="K8" s="30" t="str">
        <f t="shared" si="0"/>
        <v>N/A</v>
      </c>
    </row>
    <row r="9" spans="1:11" x14ac:dyDescent="0.25">
      <c r="A9" s="69" t="s">
        <v>119</v>
      </c>
      <c r="B9" s="33" t="s">
        <v>217</v>
      </c>
      <c r="C9" s="78">
        <v>1.2516130000000001E-4</v>
      </c>
      <c r="D9" s="9" t="str">
        <f>IF($B9="N/A","N/A",IF(C9&gt;15,"No",IF(C9&lt;-15,"No","Yes")))</f>
        <v>N/A</v>
      </c>
      <c r="E9" s="9">
        <v>0</v>
      </c>
      <c r="F9" s="9" t="str">
        <f>IF($B9="N/A","N/A",IF(E9&gt;15,"No",IF(E9&lt;-15,"No","Yes")))</f>
        <v>N/A</v>
      </c>
      <c r="G9" s="9">
        <v>0</v>
      </c>
      <c r="H9" s="9" t="str">
        <f>IF($B9="N/A","N/A",IF(G9&gt;15,"No",IF(G9&lt;-15,"No","Yes")))</f>
        <v>N/A</v>
      </c>
      <c r="I9" s="10">
        <v>-100</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12.315204552999999</v>
      </c>
      <c r="D11" s="9" t="str">
        <f>IF($B11="N/A","N/A",IF(C11&gt;15,"No",IF(C11&lt;-15,"No","Yes")))</f>
        <v>N/A</v>
      </c>
      <c r="E11" s="9">
        <v>12.713465482</v>
      </c>
      <c r="F11" s="9" t="str">
        <f>IF($B11="N/A","N/A",IF(E11&gt;15,"No",IF(E11&lt;-15,"No","Yes")))</f>
        <v>N/A</v>
      </c>
      <c r="G11" s="9">
        <v>14.333199423</v>
      </c>
      <c r="H11" s="9" t="str">
        <f>IF($B11="N/A","N/A",IF(G11&gt;15,"No",IF(G11&lt;-15,"No","Yes")))</f>
        <v>N/A</v>
      </c>
      <c r="I11" s="10">
        <v>3.234</v>
      </c>
      <c r="J11" s="10">
        <v>12.74</v>
      </c>
      <c r="K11" s="9" t="str">
        <f t="shared" si="0"/>
        <v>Yes</v>
      </c>
    </row>
    <row r="12" spans="1:11" x14ac:dyDescent="0.25">
      <c r="A12" s="69" t="s">
        <v>854</v>
      </c>
      <c r="B12" s="80" t="s">
        <v>218</v>
      </c>
      <c r="C12" s="78" t="s">
        <v>217</v>
      </c>
      <c r="D12" s="9" t="str">
        <f>IF(OR($B12="N/A",$C12="N/A"),"N/A",IF(C12&gt;100,"No",IF(C12&lt;95,"No","Yes")))</f>
        <v>N/A</v>
      </c>
      <c r="E12" s="78">
        <v>83.440718697999998</v>
      </c>
      <c r="F12" s="9" t="str">
        <f>IF(OR($B12="N/A",$E12="N/A"),"N/A",IF(E12&gt;100,"No",IF(E12&lt;95,"No","Yes")))</f>
        <v>No</v>
      </c>
      <c r="G12" s="78">
        <v>84.053584919000002</v>
      </c>
      <c r="H12" s="9" t="str">
        <f>IF($B12="N/A","N/A",IF(G12&gt;100,"No",IF(G12&lt;95,"No","Yes")))</f>
        <v>No</v>
      </c>
      <c r="I12" s="81" t="s">
        <v>217</v>
      </c>
      <c r="J12" s="81">
        <v>0.73450000000000004</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83.219649318999998</v>
      </c>
      <c r="F15" s="9" t="str">
        <f>IF(OR($B15="N/A",$E15="N/A"),"N/A",IF(E15&gt;100,"No",IF(E15&lt;95,"No","Yes")))</f>
        <v>No</v>
      </c>
      <c r="G15" s="78">
        <v>83.752163444999994</v>
      </c>
      <c r="H15" s="9" t="str">
        <f>IF($B15="N/A","N/A",IF(G15&gt;100,"No",IF(G15&lt;95,"No","Yes")))</f>
        <v>No</v>
      </c>
      <c r="I15" s="81" t="s">
        <v>217</v>
      </c>
      <c r="J15" s="81">
        <v>0.63990000000000002</v>
      </c>
      <c r="K15" s="9" t="str">
        <f t="shared" si="0"/>
        <v>Yes</v>
      </c>
    </row>
    <row r="16" spans="1:11" x14ac:dyDescent="0.25">
      <c r="A16" s="69" t="s">
        <v>335</v>
      </c>
      <c r="B16" s="33" t="s">
        <v>217</v>
      </c>
      <c r="C16" s="67">
        <v>2101720</v>
      </c>
      <c r="D16" s="9" t="str">
        <f>IF($B16="N/A","N/A",IF(C16&gt;15,"No",IF(C16&lt;-15,"No","Yes")))</f>
        <v>N/A</v>
      </c>
      <c r="E16" s="34">
        <v>2270328</v>
      </c>
      <c r="F16" s="9" t="str">
        <f>IF($B16="N/A","N/A",IF(E16&gt;15,"No",IF(E16&lt;-15,"No","Yes")))</f>
        <v>N/A</v>
      </c>
      <c r="G16" s="34">
        <v>2378729</v>
      </c>
      <c r="H16" s="9" t="str">
        <f>IF($B16="N/A","N/A",IF(G16&gt;15,"No",IF(G16&lt;-15,"No","Yes")))</f>
        <v>N/A</v>
      </c>
      <c r="I16" s="10">
        <v>8.0220000000000002</v>
      </c>
      <c r="J16" s="10">
        <v>4.7750000000000004</v>
      </c>
      <c r="K16" s="9" t="str">
        <f t="shared" si="0"/>
        <v>Yes</v>
      </c>
    </row>
    <row r="17" spans="1:11" x14ac:dyDescent="0.25">
      <c r="A17" s="69" t="s">
        <v>442</v>
      </c>
      <c r="B17" s="33" t="s">
        <v>219</v>
      </c>
      <c r="C17" s="78">
        <v>11.167852997000001</v>
      </c>
      <c r="D17" s="9" t="str">
        <f>IF($B17="N/A","N/A",IF(C17&gt;20,"No",IF(C17&lt;5,"No","Yes")))</f>
        <v>Yes</v>
      </c>
      <c r="E17" s="9">
        <v>11.591452865000001</v>
      </c>
      <c r="F17" s="9" t="str">
        <f>IF($B17="N/A","N/A",IF(E17&gt;20,"No",IF(E17&lt;5,"No","Yes")))</f>
        <v>Yes</v>
      </c>
      <c r="G17" s="9">
        <v>12.226781613</v>
      </c>
      <c r="H17" s="9" t="str">
        <f>IF($B17="N/A","N/A",IF(G17&gt;20,"No",IF(G17&lt;5,"No","Yes")))</f>
        <v>Yes</v>
      </c>
      <c r="I17" s="10">
        <v>3.7930000000000001</v>
      </c>
      <c r="J17" s="10">
        <v>5.4809999999999999</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87.773218387</v>
      </c>
      <c r="H18" s="9" t="str">
        <f>IF($B18="N/A","N/A",IF(G18&gt;15,"No",IF(G18&lt;-15,"No","Yes")))</f>
        <v>N/A</v>
      </c>
      <c r="I18" s="10" t="s">
        <v>217</v>
      </c>
      <c r="J18" s="10" t="s">
        <v>217</v>
      </c>
      <c r="K18" s="9" t="str">
        <f t="shared" si="0"/>
        <v>N/A</v>
      </c>
    </row>
    <row r="19" spans="1:11" x14ac:dyDescent="0.25">
      <c r="A19" s="69" t="s">
        <v>444</v>
      </c>
      <c r="B19" s="33" t="s">
        <v>220</v>
      </c>
      <c r="C19" s="78">
        <v>3.5303941534000001</v>
      </c>
      <c r="D19" s="9" t="str">
        <f>IF($B19="N/A","N/A",IF(C19&gt;1,"Yes","No"))</f>
        <v>Yes</v>
      </c>
      <c r="E19" s="9">
        <v>3.0074509057999999</v>
      </c>
      <c r="F19" s="9" t="str">
        <f>IF($B19="N/A","N/A",IF(E19&gt;1,"Yes","No"))</f>
        <v>Yes</v>
      </c>
      <c r="G19" s="9">
        <v>3.3580117785999999</v>
      </c>
      <c r="H19" s="9" t="str">
        <f>IF($B19="N/A","N/A",IF(G19&gt;1,"Yes","No"))</f>
        <v>Yes</v>
      </c>
      <c r="I19" s="10">
        <v>-14.8</v>
      </c>
      <c r="J19" s="10">
        <v>11.66</v>
      </c>
      <c r="K19" s="9" t="str">
        <f t="shared" si="0"/>
        <v>Yes</v>
      </c>
    </row>
    <row r="20" spans="1:11" x14ac:dyDescent="0.25">
      <c r="A20" s="69" t="s">
        <v>856</v>
      </c>
      <c r="B20" s="33" t="s">
        <v>217</v>
      </c>
      <c r="C20" s="71">
        <v>165.86351568000001</v>
      </c>
      <c r="D20" s="9" t="str">
        <f>IF($B20="N/A","N/A",IF(C20&gt;15,"No",IF(C20&lt;-15,"No","Yes")))</f>
        <v>N/A</v>
      </c>
      <c r="E20" s="35">
        <v>337.48522972000001</v>
      </c>
      <c r="F20" s="9" t="str">
        <f>IF($B20="N/A","N/A",IF(E20&gt;15,"No",IF(E20&lt;-15,"No","Yes")))</f>
        <v>N/A</v>
      </c>
      <c r="G20" s="35">
        <v>193.72811037</v>
      </c>
      <c r="H20" s="9" t="str">
        <f>IF($B20="N/A","N/A",IF(G20&gt;15,"No",IF(G20&lt;-15,"No","Yes")))</f>
        <v>N/A</v>
      </c>
      <c r="I20" s="10">
        <v>103.5</v>
      </c>
      <c r="J20" s="10">
        <v>-42.6</v>
      </c>
      <c r="K20" s="9" t="str">
        <f t="shared" si="0"/>
        <v>No</v>
      </c>
    </row>
    <row r="21" spans="1:11" x14ac:dyDescent="0.25">
      <c r="A21" s="69" t="s">
        <v>34</v>
      </c>
      <c r="B21" s="33" t="s">
        <v>217</v>
      </c>
      <c r="C21" s="82">
        <v>0</v>
      </c>
      <c r="D21" s="9" t="str">
        <f>IF($B21="N/A","N/A",IF(C21&gt;15,"No",IF(C21&lt;-15,"No","Yes")))</f>
        <v>N/A</v>
      </c>
      <c r="E21" s="83">
        <v>0</v>
      </c>
      <c r="F21" s="9" t="str">
        <f>IF($B21="N/A","N/A",IF(E21&gt;15,"No",IF(E21&lt;-15,"No","Yes")))</f>
        <v>N/A</v>
      </c>
      <c r="G21" s="83">
        <v>5.6313980999999997E-3</v>
      </c>
      <c r="H21" s="9" t="str">
        <f>IF($B21="N/A","N/A",IF(G21&gt;15,"No",IF(G21&lt;-15,"No","Yes")))</f>
        <v>N/A</v>
      </c>
      <c r="I21" s="10" t="s">
        <v>1742</v>
      </c>
      <c r="J21" s="10" t="s">
        <v>1742</v>
      </c>
      <c r="K21" s="9" t="str">
        <f t="shared" si="0"/>
        <v>N/A</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12.315219967000001</v>
      </c>
      <c r="D23" s="9" t="str">
        <f>IF($B23="N/A","N/A",IF(C23&gt;15,"No",IF(C23&lt;-15,"No","Yes")))</f>
        <v>N/A</v>
      </c>
      <c r="E23" s="83">
        <v>12.713465482</v>
      </c>
      <c r="F23" s="9" t="str">
        <f>IF($B23="N/A","N/A",IF(E23&gt;15,"No",IF(E23&lt;-15,"No","Yes")))</f>
        <v>N/A</v>
      </c>
      <c r="G23" s="83">
        <v>14.327568025</v>
      </c>
      <c r="H23" s="9" t="str">
        <f>IF($B23="N/A","N/A",IF(G23&gt;15,"No",IF(G23&lt;-15,"No","Yes")))</f>
        <v>N/A</v>
      </c>
      <c r="I23" s="10">
        <v>3.234</v>
      </c>
      <c r="J23" s="10">
        <v>12.7</v>
      </c>
      <c r="K23" s="9" t="str">
        <f t="shared" si="0"/>
        <v>Yes</v>
      </c>
    </row>
    <row r="24" spans="1:11" x14ac:dyDescent="0.25">
      <c r="A24" s="69" t="s">
        <v>857</v>
      </c>
      <c r="B24" s="33" t="s">
        <v>247</v>
      </c>
      <c r="C24" s="71" t="s">
        <v>1742</v>
      </c>
      <c r="D24" s="9" t="str">
        <f>IF($B24="N/A","N/A",IF(C24&gt;300,"No",IF(C24&lt;75,"No","Yes")))</f>
        <v>No</v>
      </c>
      <c r="E24" s="35" t="s">
        <v>1742</v>
      </c>
      <c r="F24" s="9" t="str">
        <f>IF($B24="N/A","N/A",IF(E24&gt;300,"No",IF(E24&lt;75,"No","Yes")))</f>
        <v>No</v>
      </c>
      <c r="G24" s="35">
        <v>4213.5859872999999</v>
      </c>
      <c r="H24" s="9" t="str">
        <f>IF($B24="N/A","N/A",IF(G24&gt;300,"No",IF(G24&lt;75,"No","Yes")))</f>
        <v>No</v>
      </c>
      <c r="I24" s="10" t="s">
        <v>1742</v>
      </c>
      <c r="J24" s="10" t="s">
        <v>1742</v>
      </c>
      <c r="K24" s="9" t="str">
        <f t="shared" si="0"/>
        <v>N/A</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2</v>
      </c>
      <c r="D26" s="9" t="str">
        <f>IF($B26="N/A","N/A",IF(C26&gt;5,"No",IF(C26&lt;3,"No","Yes")))</f>
        <v>No</v>
      </c>
      <c r="E26" s="35">
        <v>2</v>
      </c>
      <c r="F26" s="9" t="str">
        <f>IF($B26="N/A","N/A",IF(E26&gt;5,"No",IF(E26&lt;3,"No","Yes")))</f>
        <v>No</v>
      </c>
      <c r="G26" s="35">
        <v>2</v>
      </c>
      <c r="H26" s="9" t="str">
        <f>IF($B26="N/A","N/A",IF(G26&gt;5,"No",IF(G26&lt;3,"No","Yes")))</f>
        <v>No</v>
      </c>
      <c r="I26" s="10">
        <v>0</v>
      </c>
      <c r="J26" s="10">
        <v>0</v>
      </c>
      <c r="K26" s="9" t="str">
        <f t="shared" si="0"/>
        <v>Yes</v>
      </c>
    </row>
    <row r="27" spans="1:11" x14ac:dyDescent="0.25">
      <c r="A27" s="69" t="s">
        <v>131</v>
      </c>
      <c r="B27" s="33" t="s">
        <v>217</v>
      </c>
      <c r="C27" s="67">
        <v>4320</v>
      </c>
      <c r="D27" s="33" t="s">
        <v>217</v>
      </c>
      <c r="E27" s="34">
        <v>3315</v>
      </c>
      <c r="F27" s="33" t="s">
        <v>217</v>
      </c>
      <c r="G27" s="34">
        <v>3955</v>
      </c>
      <c r="H27" s="9" t="str">
        <f>IF($B27="N/A","N/A",IF(G27&gt;15,"No",IF(G27&lt;-15,"No","Yes")))</f>
        <v>N/A</v>
      </c>
      <c r="I27" s="10">
        <v>-23.3</v>
      </c>
      <c r="J27" s="10">
        <v>19.309999999999999</v>
      </c>
      <c r="K27" s="9" t="str">
        <f t="shared" si="0"/>
        <v>Yes</v>
      </c>
    </row>
    <row r="28" spans="1:11" x14ac:dyDescent="0.25">
      <c r="A28" s="69" t="s">
        <v>350</v>
      </c>
      <c r="B28" s="33" t="s">
        <v>217</v>
      </c>
      <c r="C28" s="67" t="s">
        <v>217</v>
      </c>
      <c r="D28" s="33" t="s">
        <v>217</v>
      </c>
      <c r="E28" s="34" t="s">
        <v>217</v>
      </c>
      <c r="F28" s="33" t="s">
        <v>217</v>
      </c>
      <c r="G28" s="8">
        <v>0.14186101570000001</v>
      </c>
      <c r="H28" s="9" t="str">
        <f>IF($B28="N/A","N/A",IF(G28&gt;15,"No",IF(G28&lt;-15,"No","Yes")))</f>
        <v>N/A</v>
      </c>
      <c r="I28" s="10" t="s">
        <v>217</v>
      </c>
      <c r="J28" s="10" t="s">
        <v>217</v>
      </c>
      <c r="K28" s="9" t="str">
        <f t="shared" si="0"/>
        <v>N/A</v>
      </c>
    </row>
    <row r="29" spans="1:11" ht="25" x14ac:dyDescent="0.25">
      <c r="A29" s="69" t="s">
        <v>835</v>
      </c>
      <c r="B29" s="33" t="s">
        <v>217</v>
      </c>
      <c r="C29" s="35">
        <v>36.791898148000001</v>
      </c>
      <c r="D29" s="33" t="s">
        <v>217</v>
      </c>
      <c r="E29" s="35">
        <v>230.54720965000001</v>
      </c>
      <c r="F29" s="33" t="s">
        <v>217</v>
      </c>
      <c r="G29" s="35">
        <v>358.20101138000001</v>
      </c>
      <c r="H29" s="33" t="s">
        <v>217</v>
      </c>
      <c r="I29" s="10">
        <v>526.6</v>
      </c>
      <c r="J29" s="10">
        <v>55.37</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0</v>
      </c>
      <c r="F31" s="9" t="str">
        <f t="shared" si="4"/>
        <v>N/A</v>
      </c>
      <c r="G31" s="67">
        <v>157</v>
      </c>
      <c r="H31" s="9" t="str">
        <f t="shared" ref="H31:H50" si="5">IF($B31="N/A","N/A",IF(G31&lt;0,"No","Yes"))</f>
        <v>N/A</v>
      </c>
      <c r="I31" s="10" t="s">
        <v>217</v>
      </c>
      <c r="J31" s="10" t="s">
        <v>1742</v>
      </c>
      <c r="K31" s="9" t="str">
        <f t="shared" si="0"/>
        <v>N/A</v>
      </c>
    </row>
    <row r="32" spans="1:11" x14ac:dyDescent="0.25">
      <c r="A32" s="2" t="s">
        <v>659</v>
      </c>
      <c r="B32" s="84" t="s">
        <v>217</v>
      </c>
      <c r="C32" s="68" t="s">
        <v>217</v>
      </c>
      <c r="D32" s="9" t="str">
        <f t="shared" si="4"/>
        <v>N/A</v>
      </c>
      <c r="E32" s="68" t="s">
        <v>1742</v>
      </c>
      <c r="F32" s="9" t="str">
        <f t="shared" si="4"/>
        <v>N/A</v>
      </c>
      <c r="G32" s="68">
        <v>0</v>
      </c>
      <c r="H32" s="9" t="str">
        <f t="shared" si="5"/>
        <v>N/A</v>
      </c>
      <c r="I32" s="10" t="s">
        <v>217</v>
      </c>
      <c r="J32" s="10" t="s">
        <v>1742</v>
      </c>
      <c r="K32" s="9" t="str">
        <f t="shared" si="0"/>
        <v>N/A</v>
      </c>
    </row>
    <row r="33" spans="1:11" x14ac:dyDescent="0.25">
      <c r="A33" s="2" t="s">
        <v>660</v>
      </c>
      <c r="B33" s="84" t="s">
        <v>217</v>
      </c>
      <c r="C33" s="68" t="s">
        <v>217</v>
      </c>
      <c r="D33" s="9" t="str">
        <f t="shared" si="4"/>
        <v>N/A</v>
      </c>
      <c r="E33" s="68" t="s">
        <v>1742</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t="s">
        <v>1742</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t="s">
        <v>1742</v>
      </c>
      <c r="F35" s="9" t="str">
        <f t="shared" si="4"/>
        <v>N/A</v>
      </c>
      <c r="G35" s="68">
        <v>5.0955414013000002</v>
      </c>
      <c r="H35" s="9" t="str">
        <f t="shared" si="5"/>
        <v>N/A</v>
      </c>
      <c r="I35" s="10" t="s">
        <v>217</v>
      </c>
      <c r="J35" s="10" t="s">
        <v>1742</v>
      </c>
      <c r="K35" s="9" t="str">
        <f t="shared" si="0"/>
        <v>N/A</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330678</v>
      </c>
      <c r="F46" s="9" t="str">
        <f t="shared" si="4"/>
        <v>N/A</v>
      </c>
      <c r="G46" s="67">
        <v>399444</v>
      </c>
      <c r="H46" s="9" t="str">
        <f t="shared" si="5"/>
        <v>N/A</v>
      </c>
      <c r="I46" s="10" t="s">
        <v>217</v>
      </c>
      <c r="J46" s="10">
        <v>20.8</v>
      </c>
      <c r="K46" s="9" t="str">
        <f t="shared" si="0"/>
        <v>Yes</v>
      </c>
    </row>
    <row r="47" spans="1:11" x14ac:dyDescent="0.25">
      <c r="A47" s="2" t="s">
        <v>672</v>
      </c>
      <c r="B47" s="84" t="s">
        <v>217</v>
      </c>
      <c r="C47" s="68" t="s">
        <v>217</v>
      </c>
      <c r="D47" s="9" t="str">
        <f t="shared" si="4"/>
        <v>N/A</v>
      </c>
      <c r="E47" s="68">
        <v>0</v>
      </c>
      <c r="F47" s="9" t="str">
        <f t="shared" si="4"/>
        <v>N/A</v>
      </c>
      <c r="G47" s="68">
        <v>24.593434874</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75.406565126000004</v>
      </c>
      <c r="H50" s="9" t="str">
        <f t="shared" si="5"/>
        <v>N/A</v>
      </c>
      <c r="I50" s="10" t="s">
        <v>217</v>
      </c>
      <c r="J50" s="10">
        <v>-24.6</v>
      </c>
      <c r="K50" s="9" t="str">
        <f t="shared" si="0"/>
        <v>Yes</v>
      </c>
    </row>
    <row r="51" spans="1:11" x14ac:dyDescent="0.25">
      <c r="A51" s="2" t="s">
        <v>355</v>
      </c>
      <c r="B51" s="33" t="s">
        <v>217</v>
      </c>
      <c r="C51" s="67">
        <v>11</v>
      </c>
      <c r="D51" s="33" t="s">
        <v>217</v>
      </c>
      <c r="E51" s="34">
        <v>0</v>
      </c>
      <c r="F51" s="33" t="s">
        <v>217</v>
      </c>
      <c r="G51" s="34">
        <v>0</v>
      </c>
      <c r="H51" s="33" t="s">
        <v>217</v>
      </c>
      <c r="I51" s="10">
        <v>-100</v>
      </c>
      <c r="J51" s="10" t="s">
        <v>1742</v>
      </c>
      <c r="K51" s="9" t="str">
        <f t="shared" si="0"/>
        <v>N/A</v>
      </c>
    </row>
    <row r="52" spans="1:11" x14ac:dyDescent="0.25">
      <c r="A52" s="2" t="s">
        <v>356</v>
      </c>
      <c r="B52" s="33" t="s">
        <v>217</v>
      </c>
      <c r="C52" s="68">
        <v>0</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1867003</v>
      </c>
      <c r="D6" s="9" t="str">
        <f>IF($B6="N/A","N/A",IF(C6&gt;15,"No",IF(C6&lt;-15,"No","Yes")))</f>
        <v>N/A</v>
      </c>
      <c r="E6" s="34">
        <v>2007164</v>
      </c>
      <c r="F6" s="9" t="str">
        <f>IF($B6="N/A","N/A",IF(E6&gt;15,"No",IF(E6&lt;-15,"No","Yes")))</f>
        <v>N/A</v>
      </c>
      <c r="G6" s="34">
        <v>2087887</v>
      </c>
      <c r="H6" s="9" t="str">
        <f>IF($B6="N/A","N/A",IF(G6&gt;15,"No",IF(G6&lt;-15,"No","Yes")))</f>
        <v>N/A</v>
      </c>
      <c r="I6" s="10">
        <v>7.5069999999999997</v>
      </c>
      <c r="J6" s="10">
        <v>4.0220000000000002</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5.7554808427999999</v>
      </c>
      <c r="D9" s="9" t="str">
        <f t="shared" ref="D9:D15" si="1">IF($B9="N/A","N/A",IF(C9&gt;15,"No",IF(C9&lt;-15,"No","Yes")))</f>
        <v>N/A</v>
      </c>
      <c r="E9" s="8">
        <v>5.6674491969999998</v>
      </c>
      <c r="F9" s="9" t="str">
        <f t="shared" ref="F9:F15" si="2">IF($B9="N/A","N/A",IF(E9&gt;15,"No",IF(E9&lt;-15,"No","Yes")))</f>
        <v>N/A</v>
      </c>
      <c r="G9" s="8">
        <v>4.9577395712000003</v>
      </c>
      <c r="H9" s="9" t="str">
        <f t="shared" ref="H9:H15" si="3">IF($B9="N/A","N/A",IF(G9&gt;15,"No",IF(G9&lt;-15,"No","Yes")))</f>
        <v>N/A</v>
      </c>
      <c r="I9" s="10">
        <v>-1.53</v>
      </c>
      <c r="J9" s="10">
        <v>-12.5</v>
      </c>
      <c r="K9" s="9" t="str">
        <f t="shared" si="0"/>
        <v>Yes</v>
      </c>
    </row>
    <row r="10" spans="1:11" x14ac:dyDescent="0.25">
      <c r="A10" s="69" t="s">
        <v>36</v>
      </c>
      <c r="B10" s="33" t="s">
        <v>217</v>
      </c>
      <c r="C10" s="68">
        <v>1.2327171042</v>
      </c>
      <c r="D10" s="9" t="str">
        <f t="shared" si="1"/>
        <v>N/A</v>
      </c>
      <c r="E10" s="8">
        <v>0.46953427790000002</v>
      </c>
      <c r="F10" s="9" t="str">
        <f t="shared" si="2"/>
        <v>N/A</v>
      </c>
      <c r="G10" s="8">
        <v>0.2148912113</v>
      </c>
      <c r="H10" s="9" t="str">
        <f t="shared" si="3"/>
        <v>N/A</v>
      </c>
      <c r="I10" s="10">
        <v>-61.9</v>
      </c>
      <c r="J10" s="10">
        <v>-54.2</v>
      </c>
      <c r="K10" s="9" t="str">
        <f t="shared" si="0"/>
        <v>No</v>
      </c>
    </row>
    <row r="11" spans="1:11" x14ac:dyDescent="0.25">
      <c r="A11" s="69" t="s">
        <v>37</v>
      </c>
      <c r="B11" s="33" t="s">
        <v>217</v>
      </c>
      <c r="C11" s="68">
        <v>0.9851018547</v>
      </c>
      <c r="D11" s="9" t="str">
        <f t="shared" si="1"/>
        <v>N/A</v>
      </c>
      <c r="E11" s="8">
        <v>1.2882854436</v>
      </c>
      <c r="F11" s="9" t="str">
        <f t="shared" si="2"/>
        <v>N/A</v>
      </c>
      <c r="G11" s="8">
        <v>1.4666359518000001</v>
      </c>
      <c r="H11" s="9" t="str">
        <f t="shared" si="3"/>
        <v>N/A</v>
      </c>
      <c r="I11" s="10">
        <v>30.78</v>
      </c>
      <c r="J11" s="10">
        <v>13.84</v>
      </c>
      <c r="K11" s="9" t="str">
        <f t="shared" si="0"/>
        <v>Yes</v>
      </c>
    </row>
    <row r="12" spans="1:11" x14ac:dyDescent="0.25">
      <c r="A12" s="69" t="s">
        <v>38</v>
      </c>
      <c r="B12" s="33" t="s">
        <v>217</v>
      </c>
      <c r="C12" s="68">
        <v>6.1392086735999998</v>
      </c>
      <c r="D12" s="9" t="str">
        <f t="shared" si="1"/>
        <v>N/A</v>
      </c>
      <c r="E12" s="8">
        <v>6.1513496358999999</v>
      </c>
      <c r="F12" s="9" t="str">
        <f t="shared" si="2"/>
        <v>N/A</v>
      </c>
      <c r="G12" s="8">
        <v>5.3779984468000004</v>
      </c>
      <c r="H12" s="9" t="str">
        <f t="shared" si="3"/>
        <v>N/A</v>
      </c>
      <c r="I12" s="10">
        <v>0.1978</v>
      </c>
      <c r="J12" s="10">
        <v>-12.6</v>
      </c>
      <c r="K12" s="9" t="str">
        <f t="shared" si="0"/>
        <v>Yes</v>
      </c>
    </row>
    <row r="13" spans="1:11" x14ac:dyDescent="0.25">
      <c r="A13" s="69" t="s">
        <v>860</v>
      </c>
      <c r="B13" s="33" t="s">
        <v>217</v>
      </c>
      <c r="C13" s="68">
        <v>25.045146759000001</v>
      </c>
      <c r="D13" s="9" t="str">
        <f t="shared" si="1"/>
        <v>N/A</v>
      </c>
      <c r="E13" s="8">
        <v>30.609170760000001</v>
      </c>
      <c r="F13" s="9" t="str">
        <f t="shared" si="2"/>
        <v>N/A</v>
      </c>
      <c r="G13" s="8">
        <v>27.349690037999999</v>
      </c>
      <c r="H13" s="9" t="str">
        <f t="shared" si="3"/>
        <v>N/A</v>
      </c>
      <c r="I13" s="10">
        <v>22.22</v>
      </c>
      <c r="J13" s="10">
        <v>-10.6</v>
      </c>
      <c r="K13" s="9" t="str">
        <f t="shared" si="0"/>
        <v>Yes</v>
      </c>
    </row>
    <row r="14" spans="1:11" x14ac:dyDescent="0.25">
      <c r="A14" s="69" t="s">
        <v>861</v>
      </c>
      <c r="B14" s="33" t="s">
        <v>217</v>
      </c>
      <c r="C14" s="68">
        <v>25.056577182000002</v>
      </c>
      <c r="D14" s="9" t="str">
        <f t="shared" si="1"/>
        <v>N/A</v>
      </c>
      <c r="E14" s="8">
        <v>29.835783162999999</v>
      </c>
      <c r="F14" s="9" t="str">
        <f t="shared" si="2"/>
        <v>N/A</v>
      </c>
      <c r="G14" s="8">
        <v>26.123193255</v>
      </c>
      <c r="H14" s="9" t="str">
        <f t="shared" si="3"/>
        <v>N/A</v>
      </c>
      <c r="I14" s="10">
        <v>19.07</v>
      </c>
      <c r="J14" s="10">
        <v>-12.4</v>
      </c>
      <c r="K14" s="9" t="str">
        <f t="shared" si="0"/>
        <v>Yes</v>
      </c>
    </row>
    <row r="15" spans="1:11" x14ac:dyDescent="0.25">
      <c r="A15" s="69" t="s">
        <v>165</v>
      </c>
      <c r="B15" s="33" t="s">
        <v>217</v>
      </c>
      <c r="C15" s="68">
        <v>40.861209113999998</v>
      </c>
      <c r="D15" s="9" t="str">
        <f t="shared" si="1"/>
        <v>N/A</v>
      </c>
      <c r="E15" s="8">
        <v>38.481658699</v>
      </c>
      <c r="F15" s="9" t="str">
        <f t="shared" si="2"/>
        <v>N/A</v>
      </c>
      <c r="G15" s="8">
        <v>42.416615458999999</v>
      </c>
      <c r="H15" s="9" t="str">
        <f t="shared" si="3"/>
        <v>N/A</v>
      </c>
      <c r="I15" s="10">
        <v>-5.82</v>
      </c>
      <c r="J15" s="10">
        <v>10.23</v>
      </c>
      <c r="K15" s="9" t="str">
        <f t="shared" si="0"/>
        <v>Yes</v>
      </c>
    </row>
    <row r="16" spans="1:11" x14ac:dyDescent="0.25">
      <c r="A16" s="69" t="s">
        <v>166</v>
      </c>
      <c r="B16" s="33" t="s">
        <v>250</v>
      </c>
      <c r="C16" s="68">
        <v>99.998821641000006</v>
      </c>
      <c r="D16" s="9" t="str">
        <f>IF($B16="N/A","N/A",IF(C16&gt;95,"Yes","No"))</f>
        <v>Yes</v>
      </c>
      <c r="E16" s="8">
        <v>99.999501785000007</v>
      </c>
      <c r="F16" s="9" t="str">
        <f>IF($B16="N/A","N/A",IF(E16&gt;95,"Yes","No"))</f>
        <v>Yes</v>
      </c>
      <c r="G16" s="8">
        <v>99.999137884000007</v>
      </c>
      <c r="H16" s="9" t="str">
        <f>IF($B16="N/A","N/A",IF(G16&gt;95,"Yes","No"))</f>
        <v>Yes</v>
      </c>
      <c r="I16" s="10">
        <v>6.9999999999999999E-4</v>
      </c>
      <c r="J16" s="10">
        <v>0</v>
      </c>
      <c r="K16" s="9" t="str">
        <f t="shared" ref="K16:K26" si="4">IF(J16="Div by 0", "N/A", IF(J16="N/A","N/A", IF(J16&gt;30, "No", IF(J16&lt;-30, "No", "Yes"))))</f>
        <v>Yes</v>
      </c>
    </row>
    <row r="17" spans="1:11" x14ac:dyDescent="0.25">
      <c r="A17" s="69" t="s">
        <v>862</v>
      </c>
      <c r="B17" s="49" t="s">
        <v>251</v>
      </c>
      <c r="C17" s="68">
        <v>43.887610250000002</v>
      </c>
      <c r="D17" s="9" t="str">
        <f>IF($B17="N/A","N/A",IF(C17&gt;90,"No",IF(C17&lt;50,"No","Yes")))</f>
        <v>No</v>
      </c>
      <c r="E17" s="8">
        <v>42.353141049000001</v>
      </c>
      <c r="F17" s="9" t="str">
        <f>IF($B17="N/A","N/A",IF(E17&gt;90,"No",IF(E17&lt;50,"No","Yes")))</f>
        <v>No</v>
      </c>
      <c r="G17" s="8">
        <v>42.454165383000003</v>
      </c>
      <c r="H17" s="9" t="str">
        <f>IF($B17="N/A","N/A",IF(G17&gt;90,"No",IF(G17&lt;50,"No","Yes")))</f>
        <v>No</v>
      </c>
      <c r="I17" s="10">
        <v>-3.5</v>
      </c>
      <c r="J17" s="10">
        <v>0.23849999999999999</v>
      </c>
      <c r="K17" s="9" t="str">
        <f t="shared" si="4"/>
        <v>Yes</v>
      </c>
    </row>
    <row r="18" spans="1:11" x14ac:dyDescent="0.25">
      <c r="A18" s="69" t="s">
        <v>863</v>
      </c>
      <c r="B18" s="49" t="s">
        <v>228</v>
      </c>
      <c r="C18" s="68">
        <v>29.282920273999999</v>
      </c>
      <c r="D18" s="9" t="str">
        <f t="shared" ref="D18:D23" si="5">IF($B18="N/A","N/A",IF(C18&gt;5,"No",IF(C18&lt;=0,"No","Yes")))</f>
        <v>No</v>
      </c>
      <c r="E18" s="8">
        <v>28.459906615000001</v>
      </c>
      <c r="F18" s="9" t="str">
        <f t="shared" ref="F18:F23" si="6">IF($B18="N/A","N/A",IF(E18&gt;5,"No",IF(E18&lt;=0,"No","Yes")))</f>
        <v>No</v>
      </c>
      <c r="G18" s="8">
        <v>27.000886542</v>
      </c>
      <c r="H18" s="9" t="str">
        <f t="shared" ref="H18:H23" si="7">IF($B18="N/A","N/A",IF(G18&gt;5,"No",IF(G18&lt;=0,"No","Yes")))</f>
        <v>No</v>
      </c>
      <c r="I18" s="10">
        <v>-2.81</v>
      </c>
      <c r="J18" s="10">
        <v>-5.13</v>
      </c>
      <c r="K18" s="9" t="str">
        <f t="shared" si="4"/>
        <v>Yes</v>
      </c>
    </row>
    <row r="19" spans="1:11" x14ac:dyDescent="0.25">
      <c r="A19" s="69" t="s">
        <v>864</v>
      </c>
      <c r="B19" s="49" t="s">
        <v>228</v>
      </c>
      <c r="C19" s="68">
        <v>3.3889608105</v>
      </c>
      <c r="D19" s="9" t="str">
        <f t="shared" si="5"/>
        <v>Yes</v>
      </c>
      <c r="E19" s="8">
        <v>3.5510800313000002</v>
      </c>
      <c r="F19" s="9" t="str">
        <f t="shared" si="6"/>
        <v>Yes</v>
      </c>
      <c r="G19" s="8">
        <v>3.6030206616</v>
      </c>
      <c r="H19" s="9" t="str">
        <f t="shared" si="7"/>
        <v>Yes</v>
      </c>
      <c r="I19" s="10">
        <v>4.7839999999999998</v>
      </c>
      <c r="J19" s="10">
        <v>1.4630000000000001</v>
      </c>
      <c r="K19" s="9" t="str">
        <f t="shared" si="4"/>
        <v>Yes</v>
      </c>
    </row>
    <row r="20" spans="1:11" x14ac:dyDescent="0.25">
      <c r="A20" s="69" t="s">
        <v>865</v>
      </c>
      <c r="B20" s="49" t="s">
        <v>228</v>
      </c>
      <c r="C20" s="68">
        <v>0.16577370259999999</v>
      </c>
      <c r="D20" s="9" t="str">
        <f t="shared" si="5"/>
        <v>Yes</v>
      </c>
      <c r="E20" s="8">
        <v>0.1760693197</v>
      </c>
      <c r="F20" s="9" t="str">
        <f t="shared" si="6"/>
        <v>Yes</v>
      </c>
      <c r="G20" s="8">
        <v>0.2071951212</v>
      </c>
      <c r="H20" s="9" t="str">
        <f t="shared" si="7"/>
        <v>Yes</v>
      </c>
      <c r="I20" s="10">
        <v>6.2110000000000003</v>
      </c>
      <c r="J20" s="10">
        <v>17.68</v>
      </c>
      <c r="K20" s="9" t="str">
        <f t="shared" si="4"/>
        <v>Yes</v>
      </c>
    </row>
    <row r="21" spans="1:11" x14ac:dyDescent="0.25">
      <c r="A21" s="69" t="s">
        <v>866</v>
      </c>
      <c r="B21" s="33" t="s">
        <v>217</v>
      </c>
      <c r="C21" s="68">
        <v>0</v>
      </c>
      <c r="D21" s="9" t="str">
        <f t="shared" si="5"/>
        <v>N/A</v>
      </c>
      <c r="E21" s="8">
        <v>0</v>
      </c>
      <c r="F21" s="9" t="str">
        <f t="shared" si="6"/>
        <v>N/A</v>
      </c>
      <c r="G21" s="8">
        <v>0</v>
      </c>
      <c r="H21" s="9" t="str">
        <f t="shared" si="7"/>
        <v>N/A</v>
      </c>
      <c r="I21" s="10" t="s">
        <v>1742</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2.0318124823999999</v>
      </c>
      <c r="D24" s="9" t="str">
        <f>IF($B24="N/A","N/A",IF(C24&gt;10,"No",IF(C24&lt;1,"No","Yes")))</f>
        <v>Yes</v>
      </c>
      <c r="E24" s="8">
        <v>2.3711066958</v>
      </c>
      <c r="F24" s="9" t="str">
        <f>IF($B24="N/A","N/A",IF(E24&gt;10,"No",IF(E24&lt;1,"No","Yes")))</f>
        <v>Yes</v>
      </c>
      <c r="G24" s="8">
        <v>2.5852931695999999</v>
      </c>
      <c r="H24" s="9" t="str">
        <f>IF($B24="N/A","N/A",IF(G24&gt;10,"No",IF(G24&lt;1,"No","Yes")))</f>
        <v>Yes</v>
      </c>
      <c r="I24" s="10">
        <v>16.7</v>
      </c>
      <c r="J24" s="10">
        <v>9.0329999999999995</v>
      </c>
      <c r="K24" s="9" t="str">
        <f t="shared" si="4"/>
        <v>Yes</v>
      </c>
    </row>
    <row r="25" spans="1:11" x14ac:dyDescent="0.25">
      <c r="A25" s="69" t="s">
        <v>869</v>
      </c>
      <c r="B25" s="72" t="s">
        <v>243</v>
      </c>
      <c r="C25" s="68">
        <v>18.650371746000001</v>
      </c>
      <c r="D25" s="9" t="str">
        <f>IF($B25="N/A","N/A",IF(C25&gt;10,"No",IF(C25&lt;=0,"No","Yes")))</f>
        <v>No</v>
      </c>
      <c r="E25" s="8">
        <v>20.420553577</v>
      </c>
      <c r="F25" s="9" t="str">
        <f>IF($B25="N/A","N/A",IF(E25&gt;10,"No",IF(E25&lt;=0,"No","Yes")))</f>
        <v>No</v>
      </c>
      <c r="G25" s="8">
        <v>21.614100763</v>
      </c>
      <c r="H25" s="9" t="str">
        <f>IF($B25="N/A","N/A",IF(G25&gt;10,"No",IF(G25&lt;=0,"No","Yes")))</f>
        <v>No</v>
      </c>
      <c r="I25" s="10">
        <v>9.4909999999999997</v>
      </c>
      <c r="J25" s="10">
        <v>5.8449999999999998</v>
      </c>
      <c r="K25" s="9" t="str">
        <f t="shared" si="4"/>
        <v>Yes</v>
      </c>
    </row>
    <row r="26" spans="1:11" x14ac:dyDescent="0.25">
      <c r="A26" s="69" t="s">
        <v>870</v>
      </c>
      <c r="B26" s="49" t="s">
        <v>252</v>
      </c>
      <c r="C26" s="68">
        <v>1.1783591E-3</v>
      </c>
      <c r="D26" s="9" t="str">
        <f>IF($B26="N/A","N/A",IF(C26&gt;=5,"No",IF(C26&lt;0,"No","Yes")))</f>
        <v>Yes</v>
      </c>
      <c r="E26" s="8">
        <v>4.9821540000000001E-4</v>
      </c>
      <c r="F26" s="9" t="str">
        <f>IF($B26="N/A","N/A",IF(E26&gt;=5,"No",IF(E26&lt;0,"No","Yes")))</f>
        <v>Yes</v>
      </c>
      <c r="G26" s="8">
        <v>8.6211559999999998E-4</v>
      </c>
      <c r="H26" s="9" t="str">
        <f>IF($B26="N/A","N/A",IF(G26&gt;=5,"No",IF(G26&lt;0,"No","Yes")))</f>
        <v>Yes</v>
      </c>
      <c r="I26" s="10">
        <v>-57.7</v>
      </c>
      <c r="J26" s="10">
        <v>73.040000000000006</v>
      </c>
      <c r="K26" s="9" t="str">
        <f t="shared" si="4"/>
        <v>No</v>
      </c>
    </row>
    <row r="27" spans="1:11" x14ac:dyDescent="0.25">
      <c r="A27" s="69" t="s">
        <v>14</v>
      </c>
      <c r="B27" s="49" t="s">
        <v>253</v>
      </c>
      <c r="C27" s="68">
        <v>0.97959135580000001</v>
      </c>
      <c r="D27" s="9" t="str">
        <f>IF($B27="N/A","N/A",IF(C27&gt;15,"No",IF(C27&lt;=0,"No","Yes")))</f>
        <v>Yes</v>
      </c>
      <c r="E27" s="8">
        <v>1.9693956249</v>
      </c>
      <c r="F27" s="9" t="str">
        <f>IF($B27="N/A","N/A",IF(E27&gt;15,"No",IF(E27&lt;=0,"No","Yes")))</f>
        <v>Yes</v>
      </c>
      <c r="G27" s="8">
        <v>2.3573593782</v>
      </c>
      <c r="H27" s="9" t="str">
        <f>IF($B27="N/A","N/A",IF(G27&gt;15,"No",IF(G27&lt;=0,"No","Yes")))</f>
        <v>Yes</v>
      </c>
      <c r="I27" s="10">
        <v>101</v>
      </c>
      <c r="J27" s="10">
        <v>19.7</v>
      </c>
      <c r="K27" s="9" t="str">
        <f>IF(J27="Div by 0", "N/A", IF(J27="N/A","N/A", IF(J27&gt;30, "No", IF(J27&lt;-30, "No", "Yes"))))</f>
        <v>Yes</v>
      </c>
    </row>
    <row r="28" spans="1:11" x14ac:dyDescent="0.25">
      <c r="A28" s="69" t="s">
        <v>871</v>
      </c>
      <c r="B28" s="33" t="s">
        <v>217</v>
      </c>
      <c r="C28" s="71">
        <v>77.941330855000004</v>
      </c>
      <c r="D28" s="9" t="str">
        <f>IF($B28="N/A","N/A",IF(C28&gt;15,"No",IF(C28&lt;-15,"No","Yes")))</f>
        <v>N/A</v>
      </c>
      <c r="E28" s="35">
        <v>100.39925117999999</v>
      </c>
      <c r="F28" s="9" t="str">
        <f>IF($B28="N/A","N/A",IF(E28&gt;15,"No",IF(E28&lt;-15,"No","Yes")))</f>
        <v>N/A</v>
      </c>
      <c r="G28" s="35">
        <v>100.84312969</v>
      </c>
      <c r="H28" s="9" t="str">
        <f>IF($B28="N/A","N/A",IF(G28&gt;15,"No",IF(G28&lt;-15,"No","Yes")))</f>
        <v>N/A</v>
      </c>
      <c r="I28" s="10">
        <v>28.81</v>
      </c>
      <c r="J28" s="10">
        <v>0.44209999999999999</v>
      </c>
      <c r="K28" s="9" t="str">
        <f>IF(J28="Div by 0", "N/A", IF(J28="N/A","N/A", IF(J28&gt;30, "No", IF(J28&lt;-30, "No", "Yes"))))</f>
        <v>Yes</v>
      </c>
    </row>
    <row r="29" spans="1:11" x14ac:dyDescent="0.25">
      <c r="A29" s="69" t="s">
        <v>377</v>
      </c>
      <c r="B29" s="33" t="s">
        <v>254</v>
      </c>
      <c r="C29" s="68">
        <v>15.089959684</v>
      </c>
      <c r="D29" s="9" t="str">
        <f>IF($B29="N/A","N/A",IF(C29&gt;35,"No",IF(C29&lt;10,"No","Yes")))</f>
        <v>Yes</v>
      </c>
      <c r="E29" s="8">
        <v>16.354817045000001</v>
      </c>
      <c r="F29" s="9" t="str">
        <f>IF($B29="N/A","N/A",IF(E29&gt;35,"No",IF(E29&lt;10,"No","Yes")))</f>
        <v>Yes</v>
      </c>
      <c r="G29" s="8">
        <v>16.953168442999999</v>
      </c>
      <c r="H29" s="9" t="str">
        <f>IF($B29="N/A","N/A",IF(G29&gt;35,"No",IF(G29&lt;10,"No","Yes")))</f>
        <v>Yes</v>
      </c>
      <c r="I29" s="10">
        <v>8.3819999999999997</v>
      </c>
      <c r="J29" s="10">
        <v>3.6589999999999998</v>
      </c>
      <c r="K29" s="9" t="str">
        <f t="shared" ref="K29:K54" si="8">IF(J29="Div by 0", "N/A", IF(J29="N/A","N/A", IF(J29&gt;30, "No", IF(J29&lt;-30, "No", "Yes"))))</f>
        <v>Yes</v>
      </c>
    </row>
    <row r="30" spans="1:11" x14ac:dyDescent="0.25">
      <c r="A30" s="69" t="s">
        <v>378</v>
      </c>
      <c r="B30" s="33" t="s">
        <v>255</v>
      </c>
      <c r="C30" s="68">
        <v>6.6841349477999996</v>
      </c>
      <c r="D30" s="9" t="str">
        <f>IF($B30="N/A","N/A",IF(C30&gt;20,"No",IF(C30&lt;2,"No","Yes")))</f>
        <v>Yes</v>
      </c>
      <c r="E30" s="8">
        <v>7.0510431634000001</v>
      </c>
      <c r="F30" s="9" t="str">
        <f>IF($B30="N/A","N/A",IF(E30&gt;20,"No",IF(E30&lt;2,"No","Yes")))</f>
        <v>Yes</v>
      </c>
      <c r="G30" s="8">
        <v>7.8460663819000001</v>
      </c>
      <c r="H30" s="9" t="str">
        <f>IF($B30="N/A","N/A",IF(G30&gt;20,"No",IF(G30&lt;2,"No","Yes")))</f>
        <v>Yes</v>
      </c>
      <c r="I30" s="10">
        <v>5.4889999999999999</v>
      </c>
      <c r="J30" s="10">
        <v>11.28</v>
      </c>
      <c r="K30" s="9" t="str">
        <f t="shared" si="8"/>
        <v>Yes</v>
      </c>
    </row>
    <row r="31" spans="1:11" x14ac:dyDescent="0.25">
      <c r="A31" s="69" t="s">
        <v>379</v>
      </c>
      <c r="B31" s="33" t="s">
        <v>256</v>
      </c>
      <c r="C31" s="68">
        <v>2.7751963975999998</v>
      </c>
      <c r="D31" s="9" t="str">
        <f>IF($B31="N/A","N/A",IF(C31&gt;8,"No",IF(C31&lt;0.5,"No","Yes")))</f>
        <v>Yes</v>
      </c>
      <c r="E31" s="8">
        <v>2.9724526744999999</v>
      </c>
      <c r="F31" s="9" t="str">
        <f>IF($B31="N/A","N/A",IF(E31&gt;8,"No",IF(E31&lt;0.5,"No","Yes")))</f>
        <v>Yes</v>
      </c>
      <c r="G31" s="8">
        <v>3.1979221097999999</v>
      </c>
      <c r="H31" s="9" t="str">
        <f>IF($B31="N/A","N/A",IF(G31&gt;8,"No",IF(G31&lt;0.5,"No","Yes")))</f>
        <v>Yes</v>
      </c>
      <c r="I31" s="10">
        <v>7.1079999999999997</v>
      </c>
      <c r="J31" s="10">
        <v>7.585</v>
      </c>
      <c r="K31" s="9" t="str">
        <f t="shared" si="8"/>
        <v>Yes</v>
      </c>
    </row>
    <row r="32" spans="1:11" x14ac:dyDescent="0.25">
      <c r="A32" s="69" t="s">
        <v>380</v>
      </c>
      <c r="B32" s="33" t="s">
        <v>257</v>
      </c>
      <c r="C32" s="68">
        <v>6.8955432850999996</v>
      </c>
      <c r="D32" s="9" t="str">
        <f>IF($B32="N/A","N/A",IF(C32&gt;25,"No",IF(C32&lt;3,"No","Yes")))</f>
        <v>Yes</v>
      </c>
      <c r="E32" s="8">
        <v>7.8414120619999998</v>
      </c>
      <c r="F32" s="9" t="str">
        <f>IF($B32="N/A","N/A",IF(E32&gt;25,"No",IF(E32&lt;3,"No","Yes")))</f>
        <v>Yes</v>
      </c>
      <c r="G32" s="8">
        <v>7.6671294950000002</v>
      </c>
      <c r="H32" s="9" t="str">
        <f>IF($B32="N/A","N/A",IF(G32&gt;25,"No",IF(G32&lt;3,"No","Yes")))</f>
        <v>Yes</v>
      </c>
      <c r="I32" s="10">
        <v>13.72</v>
      </c>
      <c r="J32" s="10">
        <v>-2.2200000000000002</v>
      </c>
      <c r="K32" s="9" t="str">
        <f t="shared" si="8"/>
        <v>Yes</v>
      </c>
    </row>
    <row r="33" spans="1:11" x14ac:dyDescent="0.25">
      <c r="A33" s="69" t="s">
        <v>381</v>
      </c>
      <c r="B33" s="33" t="s">
        <v>258</v>
      </c>
      <c r="C33" s="68">
        <v>5.1998309589999998</v>
      </c>
      <c r="D33" s="9" t="str">
        <f>IF($B33="N/A","N/A",IF(C33&gt;25,"No",IF(C33&lt;2,"No","Yes")))</f>
        <v>Yes</v>
      </c>
      <c r="E33" s="8">
        <v>5.1885147401999996</v>
      </c>
      <c r="F33" s="9" t="str">
        <f>IF($B33="N/A","N/A",IF(E33&gt;25,"No",IF(E33&lt;2,"No","Yes")))</f>
        <v>Yes</v>
      </c>
      <c r="G33" s="8">
        <v>5.0873921817000003</v>
      </c>
      <c r="H33" s="9" t="str">
        <f>IF($B33="N/A","N/A",IF(G33&gt;25,"No",IF(G33&lt;2,"No","Yes")))</f>
        <v>Yes</v>
      </c>
      <c r="I33" s="10">
        <v>-0.218</v>
      </c>
      <c r="J33" s="10">
        <v>-1.95</v>
      </c>
      <c r="K33" s="9" t="str">
        <f t="shared" si="8"/>
        <v>Yes</v>
      </c>
    </row>
    <row r="34" spans="1:11" x14ac:dyDescent="0.25">
      <c r="A34" s="69" t="s">
        <v>382</v>
      </c>
      <c r="B34" s="33" t="s">
        <v>259</v>
      </c>
      <c r="C34" s="68">
        <v>0.88082343730000001</v>
      </c>
      <c r="D34" s="9" t="str">
        <f>IF($B34="N/A","N/A",IF(C34&gt;25,"No",IF(C34&lt;=0,"No","Yes")))</f>
        <v>Yes</v>
      </c>
      <c r="E34" s="8">
        <v>0.78892407399999998</v>
      </c>
      <c r="F34" s="9" t="str">
        <f>IF($B34="N/A","N/A",IF(E34&gt;25,"No",IF(E34&lt;=0,"No","Yes")))</f>
        <v>Yes</v>
      </c>
      <c r="G34" s="8">
        <v>0.6237406526</v>
      </c>
      <c r="H34" s="9" t="str">
        <f>IF($B34="N/A","N/A",IF(G34&gt;25,"No",IF(G34&lt;=0,"No","Yes")))</f>
        <v>Yes</v>
      </c>
      <c r="I34" s="10">
        <v>-10.4</v>
      </c>
      <c r="J34" s="10">
        <v>-20.9</v>
      </c>
      <c r="K34" s="9" t="str">
        <f t="shared" si="8"/>
        <v>Yes</v>
      </c>
    </row>
    <row r="35" spans="1:11" x14ac:dyDescent="0.25">
      <c r="A35" s="69" t="s">
        <v>383</v>
      </c>
      <c r="B35" s="33" t="s">
        <v>260</v>
      </c>
      <c r="C35" s="68">
        <v>18.240624145000002</v>
      </c>
      <c r="D35" s="9" t="str">
        <f>IF($B35="N/A","N/A",IF(C35&gt;20,"No",IF(C35&lt;4,"No","Yes")))</f>
        <v>Yes</v>
      </c>
      <c r="E35" s="8">
        <v>19.089072941000001</v>
      </c>
      <c r="F35" s="9" t="str">
        <f>IF($B35="N/A","N/A",IF(E35&gt;20,"No",IF(E35&lt;4,"No","Yes")))</f>
        <v>Yes</v>
      </c>
      <c r="G35" s="8">
        <v>19.757103712999999</v>
      </c>
      <c r="H35" s="9" t="str">
        <f>IF($B35="N/A","N/A",IF(G35&gt;20,"No",IF(G35&lt;4,"No","Yes")))</f>
        <v>Yes</v>
      </c>
      <c r="I35" s="10">
        <v>4.6509999999999998</v>
      </c>
      <c r="J35" s="10">
        <v>3.5</v>
      </c>
      <c r="K35" s="9" t="str">
        <f t="shared" si="8"/>
        <v>Yes</v>
      </c>
    </row>
    <row r="36" spans="1:11" x14ac:dyDescent="0.25">
      <c r="A36" s="69" t="s">
        <v>384</v>
      </c>
      <c r="B36" s="33" t="s">
        <v>261</v>
      </c>
      <c r="C36" s="68">
        <v>0.1876269079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4.8915829273</v>
      </c>
      <c r="D37" s="9" t="str">
        <f>IF($B37="N/A","N/A",IF(C37&gt;=25,"No",IF(C37&lt;0,"No","Yes")))</f>
        <v>Yes</v>
      </c>
      <c r="E37" s="8">
        <v>4.9196777143999997</v>
      </c>
      <c r="F37" s="9" t="str">
        <f>IF($B37="N/A","N/A",IF(E37&gt;=25,"No",IF(E37&lt;0,"No","Yes")))</f>
        <v>Yes</v>
      </c>
      <c r="G37" s="8">
        <v>4.4923408211</v>
      </c>
      <c r="H37" s="9" t="str">
        <f>IF($B37="N/A","N/A",IF(G37&gt;=25,"No",IF(G37&lt;0,"No","Yes")))</f>
        <v>Yes</v>
      </c>
      <c r="I37" s="10">
        <v>0.57430000000000003</v>
      </c>
      <c r="J37" s="10">
        <v>-8.69</v>
      </c>
      <c r="K37" s="9" t="str">
        <f t="shared" si="8"/>
        <v>Yes</v>
      </c>
    </row>
    <row r="38" spans="1:11" x14ac:dyDescent="0.25">
      <c r="A38" s="69" t="s">
        <v>386</v>
      </c>
      <c r="B38" s="33" t="s">
        <v>225</v>
      </c>
      <c r="C38" s="68">
        <v>3.4704282746000001</v>
      </c>
      <c r="D38" s="9" t="str">
        <f>IF($B38="N/A","N/A",IF(C38&gt;3,"Yes","No"))</f>
        <v>Yes</v>
      </c>
      <c r="E38" s="8">
        <v>3.6895340888999999</v>
      </c>
      <c r="F38" s="9" t="str">
        <f>IF($B38="N/A","N/A",IF(E38&gt;3,"Yes","No"))</f>
        <v>Yes</v>
      </c>
      <c r="G38" s="8">
        <v>3.7222320940000002</v>
      </c>
      <c r="H38" s="9" t="str">
        <f>IF($B38="N/A","N/A",IF(G38&gt;3,"Yes","No"))</f>
        <v>Yes</v>
      </c>
      <c r="I38" s="10">
        <v>6.3140000000000001</v>
      </c>
      <c r="J38" s="10">
        <v>0.88619999999999999</v>
      </c>
      <c r="K38" s="9" t="str">
        <f t="shared" si="8"/>
        <v>Yes</v>
      </c>
    </row>
    <row r="39" spans="1:11" x14ac:dyDescent="0.25">
      <c r="A39" s="69" t="s">
        <v>387</v>
      </c>
      <c r="B39" s="33" t="s">
        <v>224</v>
      </c>
      <c r="C39" s="68">
        <v>1.7240465065999999</v>
      </c>
      <c r="D39" s="9" t="str">
        <f>IF($B39="N/A","N/A",IF(C39&gt;1,"Yes","No"))</f>
        <v>Yes</v>
      </c>
      <c r="E39" s="8">
        <v>1.5133790761000001</v>
      </c>
      <c r="F39" s="9" t="str">
        <f>IF($B39="N/A","N/A",IF(E39&gt;1,"Yes","No"))</f>
        <v>Yes</v>
      </c>
      <c r="G39" s="8">
        <v>1.5477370183000001</v>
      </c>
      <c r="H39" s="9" t="str">
        <f>IF($B39="N/A","N/A",IF(G39&gt;1,"Yes","No"))</f>
        <v>Yes</v>
      </c>
      <c r="I39" s="10">
        <v>-12.2</v>
      </c>
      <c r="J39" s="10">
        <v>2.27</v>
      </c>
      <c r="K39" s="9" t="str">
        <f t="shared" si="8"/>
        <v>Yes</v>
      </c>
    </row>
    <row r="40" spans="1:11" x14ac:dyDescent="0.25">
      <c r="A40" s="69" t="s">
        <v>388</v>
      </c>
      <c r="B40" s="33" t="s">
        <v>217</v>
      </c>
      <c r="C40" s="68">
        <v>6.2078100599999998E-2</v>
      </c>
      <c r="D40" s="9" t="str">
        <f>IF($B40="N/A","N/A",IF(C40&gt;15,"No",IF(C40&lt;-15,"No","Yes")))</f>
        <v>N/A</v>
      </c>
      <c r="E40" s="8">
        <v>5.2661367000000001E-2</v>
      </c>
      <c r="F40" s="9" t="str">
        <f>IF($B40="N/A","N/A",IF(E40&gt;15,"No",IF(E40&lt;-15,"No","Yes")))</f>
        <v>N/A</v>
      </c>
      <c r="G40" s="8">
        <v>4.2099979500000002E-2</v>
      </c>
      <c r="H40" s="9" t="str">
        <f>IF($B40="N/A","N/A",IF(G40&gt;15,"No",IF(G40&lt;-15,"No","Yes")))</f>
        <v>N/A</v>
      </c>
      <c r="I40" s="10">
        <v>-15.2</v>
      </c>
      <c r="J40" s="10">
        <v>-20.100000000000001</v>
      </c>
      <c r="K40" s="9" t="str">
        <f t="shared" si="8"/>
        <v>Yes</v>
      </c>
    </row>
    <row r="41" spans="1:11" x14ac:dyDescent="0.25">
      <c r="A41" s="69" t="s">
        <v>389</v>
      </c>
      <c r="B41" s="33" t="s">
        <v>217</v>
      </c>
      <c r="C41" s="68">
        <v>5.1954925000000001E-3</v>
      </c>
      <c r="D41" s="9" t="str">
        <f>IF($B41="N/A","N/A",IF(C41&gt;15,"No",IF(C41&lt;-15,"No","Yes")))</f>
        <v>N/A</v>
      </c>
      <c r="E41" s="8">
        <v>3.5871508000000002E-3</v>
      </c>
      <c r="F41" s="9" t="str">
        <f>IF($B41="N/A","N/A",IF(E41&gt;15,"No",IF(E41&lt;-15,"No","Yes")))</f>
        <v>N/A</v>
      </c>
      <c r="G41" s="8">
        <v>5.5079609E-3</v>
      </c>
      <c r="H41" s="9" t="str">
        <f>IF($B41="N/A","N/A",IF(G41&gt;15,"No",IF(G41&lt;-15,"No","Yes")))</f>
        <v>N/A</v>
      </c>
      <c r="I41" s="10">
        <v>-31</v>
      </c>
      <c r="J41" s="10">
        <v>53.55</v>
      </c>
      <c r="K41" s="9" t="str">
        <f t="shared" si="8"/>
        <v>No</v>
      </c>
    </row>
    <row r="42" spans="1:11" x14ac:dyDescent="0.25">
      <c r="A42" s="69" t="s">
        <v>390</v>
      </c>
      <c r="B42" s="33" t="s">
        <v>263</v>
      </c>
      <c r="C42" s="68">
        <v>8.2491565358999992</v>
      </c>
      <c r="D42" s="9" t="str">
        <f>IF($B42="N/A","N/A",IF(C42&gt;0,"Yes","No"))</f>
        <v>Yes</v>
      </c>
      <c r="E42" s="8">
        <v>8.1501561407000001</v>
      </c>
      <c r="F42" s="9" t="str">
        <f>IF($B42="N/A","N/A",IF(E42&gt;0,"Yes","No"))</f>
        <v>Yes</v>
      </c>
      <c r="G42" s="8">
        <v>8.2777947273999999</v>
      </c>
      <c r="H42" s="9" t="str">
        <f>IF($B42="N/A","N/A",IF(G42&gt;0,"Yes","No"))</f>
        <v>Yes</v>
      </c>
      <c r="I42" s="10">
        <v>-1.2</v>
      </c>
      <c r="J42" s="10">
        <v>1.5660000000000001</v>
      </c>
      <c r="K42" s="9" t="str">
        <f t="shared" si="8"/>
        <v>Yes</v>
      </c>
    </row>
    <row r="43" spans="1:11" x14ac:dyDescent="0.25">
      <c r="A43" s="69" t="s">
        <v>391</v>
      </c>
      <c r="B43" s="33" t="s">
        <v>263</v>
      </c>
      <c r="C43" s="68">
        <v>4.8991351380000001</v>
      </c>
      <c r="D43" s="9" t="str">
        <f>IF($B43="N/A","N/A",IF(C43&gt;0,"Yes","No"))</f>
        <v>Yes</v>
      </c>
      <c r="E43" s="8">
        <v>1.3834445017999999</v>
      </c>
      <c r="F43" s="9" t="str">
        <f>IF($B43="N/A","N/A",IF(E43&gt;0,"Yes","No"))</f>
        <v>Yes</v>
      </c>
      <c r="G43" s="8">
        <v>0.39575896589999998</v>
      </c>
      <c r="H43" s="9" t="str">
        <f>IF($B43="N/A","N/A",IF(G43&gt;0,"Yes","No"))</f>
        <v>Yes</v>
      </c>
      <c r="I43" s="10">
        <v>-71.8</v>
      </c>
      <c r="J43" s="10">
        <v>-71.400000000000006</v>
      </c>
      <c r="K43" s="9" t="str">
        <f t="shared" si="8"/>
        <v>No</v>
      </c>
    </row>
    <row r="44" spans="1:11" x14ac:dyDescent="0.25">
      <c r="A44" s="69" t="s">
        <v>392</v>
      </c>
      <c r="B44" s="33" t="s">
        <v>263</v>
      </c>
      <c r="C44" s="68">
        <v>8.8992893959000003</v>
      </c>
      <c r="D44" s="9" t="str">
        <f>IF($B44="N/A","N/A",IF(C44&gt;0,"Yes","No"))</f>
        <v>Yes</v>
      </c>
      <c r="E44" s="8">
        <v>9.112807922</v>
      </c>
      <c r="F44" s="9" t="str">
        <f>IF($B44="N/A","N/A",IF(E44&gt;0,"Yes","No"))</f>
        <v>Yes</v>
      </c>
      <c r="G44" s="8">
        <v>8.3871397255000009</v>
      </c>
      <c r="H44" s="9" t="str">
        <f>IF($B44="N/A","N/A",IF(G44&gt;0,"Yes","No"))</f>
        <v>Yes</v>
      </c>
      <c r="I44" s="10">
        <v>2.399</v>
      </c>
      <c r="J44" s="10">
        <v>-7.96</v>
      </c>
      <c r="K44" s="9" t="str">
        <f t="shared" si="8"/>
        <v>Yes</v>
      </c>
    </row>
    <row r="45" spans="1:11" x14ac:dyDescent="0.25">
      <c r="A45" s="69" t="s">
        <v>393</v>
      </c>
      <c r="B45" s="33" t="s">
        <v>224</v>
      </c>
      <c r="C45" s="68">
        <v>1.261915487</v>
      </c>
      <c r="D45" s="9" t="str">
        <f>IF($B45="N/A","N/A",IF(C45&gt;1,"Yes","No"))</f>
        <v>Yes</v>
      </c>
      <c r="E45" s="8">
        <v>1.2873885741</v>
      </c>
      <c r="F45" s="9" t="str">
        <f>IF($B45="N/A","N/A",IF(E45&gt;1,"Yes","No"))</f>
        <v>Yes</v>
      </c>
      <c r="G45" s="8">
        <v>1.3182705769</v>
      </c>
      <c r="H45" s="9" t="str">
        <f>IF($B45="N/A","N/A",IF(G45&gt;1,"Yes","No"))</f>
        <v>Yes</v>
      </c>
      <c r="I45" s="10">
        <v>2.0190000000000001</v>
      </c>
      <c r="J45" s="10">
        <v>2.399</v>
      </c>
      <c r="K45" s="9" t="str">
        <f t="shared" si="8"/>
        <v>Yes</v>
      </c>
    </row>
    <row r="46" spans="1:11" x14ac:dyDescent="0.25">
      <c r="A46" s="69" t="s">
        <v>394</v>
      </c>
      <c r="B46" s="33" t="s">
        <v>263</v>
      </c>
      <c r="C46" s="68">
        <v>5.0240947699999997E-2</v>
      </c>
      <c r="D46" s="9" t="str">
        <f>IF($B46="N/A","N/A",IF(C46&gt;0,"Yes","No"))</f>
        <v>Yes</v>
      </c>
      <c r="E46" s="8">
        <v>4.5736172999999998E-2</v>
      </c>
      <c r="F46" s="9" t="str">
        <f>IF($B46="N/A","N/A",IF(E46&gt;0,"Yes","No"))</f>
        <v>Yes</v>
      </c>
      <c r="G46" s="8">
        <v>6.6047635699999996E-2</v>
      </c>
      <c r="H46" s="9" t="str">
        <f>IF($B46="N/A","N/A",IF(G46&gt;0,"Yes","No"))</f>
        <v>Yes</v>
      </c>
      <c r="I46" s="10">
        <v>-8.9700000000000006</v>
      </c>
      <c r="J46" s="10">
        <v>44.41</v>
      </c>
      <c r="K46" s="9" t="str">
        <f t="shared" si="8"/>
        <v>No</v>
      </c>
    </row>
    <row r="47" spans="1:11" x14ac:dyDescent="0.25">
      <c r="A47" s="69" t="s">
        <v>395</v>
      </c>
      <c r="B47" s="33" t="s">
        <v>217</v>
      </c>
      <c r="C47" s="68">
        <v>0.16443465809999999</v>
      </c>
      <c r="D47" s="9" t="str">
        <f>IF($B47="N/A","N/A",IF(C47&gt;15,"No",IF(C47&lt;-15,"No","Yes")))</f>
        <v>N/A</v>
      </c>
      <c r="E47" s="8">
        <v>0.17218323960000001</v>
      </c>
      <c r="F47" s="9" t="str">
        <f>IF($B47="N/A","N/A",IF(E47&gt;15,"No",IF(E47&lt;-15,"No","Yes")))</f>
        <v>N/A</v>
      </c>
      <c r="G47" s="8">
        <v>0.19536497899999999</v>
      </c>
      <c r="H47" s="9" t="str">
        <f>IF($B47="N/A","N/A",IF(G47&gt;15,"No",IF(G47&lt;-15,"No","Yes")))</f>
        <v>N/A</v>
      </c>
      <c r="I47" s="10">
        <v>4.7119999999999997</v>
      </c>
      <c r="J47" s="10">
        <v>13.46</v>
      </c>
      <c r="K47" s="9" t="str">
        <f t="shared" si="8"/>
        <v>Yes</v>
      </c>
    </row>
    <row r="48" spans="1:11" x14ac:dyDescent="0.25">
      <c r="A48" s="69" t="s">
        <v>396</v>
      </c>
      <c r="B48" s="33" t="s">
        <v>217</v>
      </c>
      <c r="C48" s="68">
        <v>0.88853633340000004</v>
      </c>
      <c r="D48" s="9" t="str">
        <f>IF($B48="N/A","N/A",IF(C48&gt;15,"No",IF(C48&lt;-15,"No","Yes")))</f>
        <v>N/A</v>
      </c>
      <c r="E48" s="8">
        <v>1.1259667870000001</v>
      </c>
      <c r="F48" s="9" t="str">
        <f>IF($B48="N/A","N/A",IF(E48&gt;15,"No",IF(E48&lt;-15,"No","Yes")))</f>
        <v>N/A</v>
      </c>
      <c r="G48" s="8">
        <v>1.4333151171</v>
      </c>
      <c r="H48" s="9" t="str">
        <f>IF($B48="N/A","N/A",IF(G48&gt;15,"No",IF(G48&lt;-15,"No","Yes")))</f>
        <v>N/A</v>
      </c>
      <c r="I48" s="10">
        <v>26.72</v>
      </c>
      <c r="J48" s="10">
        <v>27.3</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0.34408086110000002</v>
      </c>
      <c r="D51" s="9" t="str">
        <f>IF($B51="N/A","N/A",IF(C51&gt;15,"No",IF(C51&lt;-15,"No","Yes")))</f>
        <v>N/A</v>
      </c>
      <c r="E51" s="8">
        <v>0.41023055419999999</v>
      </c>
      <c r="F51" s="9" t="str">
        <f>IF($B51="N/A","N/A",IF(E51&gt;15,"No",IF(E51&lt;-15,"No","Yes")))</f>
        <v>N/A</v>
      </c>
      <c r="G51" s="8">
        <v>0.39484895489999999</v>
      </c>
      <c r="H51" s="9" t="str">
        <f>IF($B51="N/A","N/A",IF(G51&gt;15,"No",IF(G51&lt;-15,"No","Yes")))</f>
        <v>N/A</v>
      </c>
      <c r="I51" s="10">
        <v>19.23</v>
      </c>
      <c r="J51" s="10">
        <v>-3.75</v>
      </c>
      <c r="K51" s="9" t="str">
        <f t="shared" si="8"/>
        <v>Yes</v>
      </c>
    </row>
    <row r="52" spans="1:11" x14ac:dyDescent="0.25">
      <c r="A52" s="69" t="s">
        <v>400</v>
      </c>
      <c r="B52" s="33" t="s">
        <v>224</v>
      </c>
      <c r="C52" s="68">
        <v>7.9395158978999998</v>
      </c>
      <c r="D52" s="9" t="str">
        <f>IF($B52="N/A","N/A",IF(C52&gt;1,"Yes","No"))</f>
        <v>Yes</v>
      </c>
      <c r="E52" s="8">
        <v>7.7477475682000003</v>
      </c>
      <c r="F52" s="9" t="str">
        <f>IF($B52="N/A","N/A",IF(E52&gt;1,"Yes","No"))</f>
        <v>Yes</v>
      </c>
      <c r="G52" s="8">
        <v>7.4720518879000002</v>
      </c>
      <c r="H52" s="9" t="str">
        <f>IF($B52="N/A","N/A",IF(G52&gt;1,"Yes","No"))</f>
        <v>Yes</v>
      </c>
      <c r="I52" s="10">
        <v>-2.42</v>
      </c>
      <c r="J52" s="10">
        <v>-3.56</v>
      </c>
      <c r="K52" s="9" t="str">
        <f t="shared" si="8"/>
        <v>Yes</v>
      </c>
    </row>
    <row r="53" spans="1:11" x14ac:dyDescent="0.25">
      <c r="A53" s="69" t="s">
        <v>401</v>
      </c>
      <c r="B53" s="33" t="s">
        <v>263</v>
      </c>
      <c r="C53" s="68">
        <v>1.1966236798000001</v>
      </c>
      <c r="D53" s="9" t="str">
        <f>IF($B53="N/A","N/A",IF(C53&gt;0,"Yes","No"))</f>
        <v>Yes</v>
      </c>
      <c r="E53" s="8">
        <v>1.0992624419000001</v>
      </c>
      <c r="F53" s="9" t="str">
        <f>IF($B53="N/A","N/A",IF(E53&gt;0,"Yes","No"))</f>
        <v>Yes</v>
      </c>
      <c r="G53" s="8">
        <v>1.1169665791000001</v>
      </c>
      <c r="H53" s="9" t="str">
        <f>IF($B53="N/A","N/A",IF(G53&gt;0,"Yes","No"))</f>
        <v>Yes</v>
      </c>
      <c r="I53" s="10">
        <v>-8.14</v>
      </c>
      <c r="J53" s="10">
        <v>1.611</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116.18299648999999</v>
      </c>
      <c r="D55" s="9" t="str">
        <f>IF($B55="N/A","N/A",IF(C55&gt;15,"No",IF(C55&lt;-15,"No","Yes")))</f>
        <v>N/A</v>
      </c>
      <c r="E55" s="35">
        <v>126.73945476999999</v>
      </c>
      <c r="F55" s="9" t="str">
        <f>IF($B55="N/A","N/A",IF(E55&gt;15,"No",IF(E55&lt;-15,"No","Yes")))</f>
        <v>N/A</v>
      </c>
      <c r="G55" s="35">
        <v>140.58401341000001</v>
      </c>
      <c r="H55" s="9" t="str">
        <f>IF($B55="N/A","N/A",IF(G55&gt;15,"No",IF(G55&lt;-15,"No","Yes")))</f>
        <v>N/A</v>
      </c>
      <c r="I55" s="10">
        <v>9.0860000000000003</v>
      </c>
      <c r="J55" s="10">
        <v>10.92</v>
      </c>
      <c r="K55" s="9" t="str">
        <f t="shared" ref="K55:K74" si="9">IF(J55="Div by 0", "N/A", IF(J55="N/A","N/A", IF(J55&gt;30, "No", IF(J55&lt;-30, "No", "Yes"))))</f>
        <v>Yes</v>
      </c>
    </row>
    <row r="56" spans="1:11" x14ac:dyDescent="0.25">
      <c r="A56" s="69" t="s">
        <v>873</v>
      </c>
      <c r="B56" s="33" t="s">
        <v>265</v>
      </c>
      <c r="C56" s="71">
        <v>74.791626734999994</v>
      </c>
      <c r="D56" s="9" t="str">
        <f>IF($B56="N/A","N/A",IF(C56&gt;90,"No",IF(C56&lt;20,"No","Yes")))</f>
        <v>Yes</v>
      </c>
      <c r="E56" s="35">
        <v>90.342625537999993</v>
      </c>
      <c r="F56" s="9" t="str">
        <f>IF($B56="N/A","N/A",IF(E56&gt;90,"No",IF(E56&lt;20,"No","Yes")))</f>
        <v>No</v>
      </c>
      <c r="G56" s="35">
        <v>108.62084455</v>
      </c>
      <c r="H56" s="9" t="str">
        <f>IF($B56="N/A","N/A",IF(G56&gt;90,"No",IF(G56&lt;20,"No","Yes")))</f>
        <v>No</v>
      </c>
      <c r="I56" s="10">
        <v>20.79</v>
      </c>
      <c r="J56" s="10">
        <v>20.23</v>
      </c>
      <c r="K56" s="9" t="str">
        <f t="shared" si="9"/>
        <v>Yes</v>
      </c>
    </row>
    <row r="57" spans="1:11" x14ac:dyDescent="0.25">
      <c r="A57" s="69" t="s">
        <v>874</v>
      </c>
      <c r="B57" s="33" t="s">
        <v>266</v>
      </c>
      <c r="C57" s="71">
        <v>52.359266945999998</v>
      </c>
      <c r="D57" s="9" t="str">
        <f>IF($B57="N/A","N/A",IF(C57&gt;60,"No",IF(C57&lt;10,"No","Yes")))</f>
        <v>Yes</v>
      </c>
      <c r="E57" s="35">
        <v>60.473729208999998</v>
      </c>
      <c r="F57" s="9" t="str">
        <f>IF($B57="N/A","N/A",IF(E57&gt;60,"No",IF(E57&lt;10,"No","Yes")))</f>
        <v>No</v>
      </c>
      <c r="G57" s="35">
        <v>66.277748951999996</v>
      </c>
      <c r="H57" s="9" t="str">
        <f>IF($B57="N/A","N/A",IF(G57&gt;60,"No",IF(G57&lt;10,"No","Yes")))</f>
        <v>No</v>
      </c>
      <c r="I57" s="10">
        <v>15.5</v>
      </c>
      <c r="J57" s="10">
        <v>9.5980000000000008</v>
      </c>
      <c r="K57" s="9" t="str">
        <f t="shared" si="9"/>
        <v>Yes</v>
      </c>
    </row>
    <row r="58" spans="1:11" ht="25" x14ac:dyDescent="0.25">
      <c r="A58" s="69" t="s">
        <v>875</v>
      </c>
      <c r="B58" s="33" t="s">
        <v>267</v>
      </c>
      <c r="C58" s="71">
        <v>44.400285642999997</v>
      </c>
      <c r="D58" s="9" t="str">
        <f>IF($B58="N/A","N/A",IF(C58&gt;100,"No",IF(C58&lt;10,"No","Yes")))</f>
        <v>Yes</v>
      </c>
      <c r="E58" s="35">
        <v>52.871073715000001</v>
      </c>
      <c r="F58" s="9" t="str">
        <f>IF($B58="N/A","N/A",IF(E58&gt;100,"No",IF(E58&lt;10,"No","Yes")))</f>
        <v>Yes</v>
      </c>
      <c r="G58" s="35">
        <v>61.512558222999999</v>
      </c>
      <c r="H58" s="9" t="str">
        <f>IF($B58="N/A","N/A",IF(G58&gt;100,"No",IF(G58&lt;10,"No","Yes")))</f>
        <v>Yes</v>
      </c>
      <c r="I58" s="10">
        <v>19.079999999999998</v>
      </c>
      <c r="J58" s="10">
        <v>16.34</v>
      </c>
      <c r="K58" s="9" t="str">
        <f t="shared" si="9"/>
        <v>Yes</v>
      </c>
    </row>
    <row r="59" spans="1:11" x14ac:dyDescent="0.25">
      <c r="A59" s="69" t="s">
        <v>876</v>
      </c>
      <c r="B59" s="33" t="s">
        <v>268</v>
      </c>
      <c r="C59" s="71">
        <v>109.13962248999999</v>
      </c>
      <c r="D59" s="9" t="str">
        <f>IF($B59="N/A","N/A",IF(C59&gt;100,"No",IF(C59&lt;20,"No","Yes")))</f>
        <v>No</v>
      </c>
      <c r="E59" s="35">
        <v>105.60917465999999</v>
      </c>
      <c r="F59" s="9" t="str">
        <f>IF($B59="N/A","N/A",IF(E59&gt;100,"No",IF(E59&lt;20,"No","Yes")))</f>
        <v>No</v>
      </c>
      <c r="G59" s="35">
        <v>107.99647677999999</v>
      </c>
      <c r="H59" s="9" t="str">
        <f>IF($B59="N/A","N/A",IF(G59&gt;100,"No",IF(G59&lt;20,"No","Yes")))</f>
        <v>No</v>
      </c>
      <c r="I59" s="10">
        <v>-3.23</v>
      </c>
      <c r="J59" s="10">
        <v>2.2610000000000001</v>
      </c>
      <c r="K59" s="9" t="str">
        <f t="shared" si="9"/>
        <v>Yes</v>
      </c>
    </row>
    <row r="60" spans="1:11" x14ac:dyDescent="0.25">
      <c r="A60" s="69" t="s">
        <v>877</v>
      </c>
      <c r="B60" s="33" t="s">
        <v>268</v>
      </c>
      <c r="C60" s="71">
        <v>66.045539292000001</v>
      </c>
      <c r="D60" s="9" t="str">
        <f>IF($B60="N/A","N/A",IF(C60&gt;100,"No",IF(C60&lt;20,"No","Yes")))</f>
        <v>Yes</v>
      </c>
      <c r="E60" s="35">
        <v>69.992183749000006</v>
      </c>
      <c r="F60" s="9" t="str">
        <f>IF($B60="N/A","N/A",IF(E60&gt;100,"No",IF(E60&lt;20,"No","Yes")))</f>
        <v>Yes</v>
      </c>
      <c r="G60" s="35">
        <v>76.182989860999996</v>
      </c>
      <c r="H60" s="9" t="str">
        <f>IF($B60="N/A","N/A",IF(G60&gt;100,"No",IF(G60&lt;20,"No","Yes")))</f>
        <v>Yes</v>
      </c>
      <c r="I60" s="10">
        <v>5.976</v>
      </c>
      <c r="J60" s="10">
        <v>8.8450000000000006</v>
      </c>
      <c r="K60" s="9" t="str">
        <f t="shared" si="9"/>
        <v>Yes</v>
      </c>
    </row>
    <row r="61" spans="1:11" x14ac:dyDescent="0.25">
      <c r="A61" s="69" t="s">
        <v>878</v>
      </c>
      <c r="B61" s="33" t="s">
        <v>217</v>
      </c>
      <c r="C61" s="71">
        <v>125.42967467</v>
      </c>
      <c r="D61" s="9" t="str">
        <f>IF($B61="N/A","N/A",IF(C61&gt;15,"No",IF(C61&lt;-15,"No","Yes")))</f>
        <v>N/A</v>
      </c>
      <c r="E61" s="35">
        <v>146.78219135000001</v>
      </c>
      <c r="F61" s="9" t="str">
        <f>IF($B61="N/A","N/A",IF(E61&gt;15,"No",IF(E61&lt;-15,"No","Yes")))</f>
        <v>N/A</v>
      </c>
      <c r="G61" s="35">
        <v>117.0552868</v>
      </c>
      <c r="H61" s="9" t="str">
        <f>IF($B61="N/A","N/A",IF(G61&gt;15,"No",IF(G61&lt;-15,"No","Yes")))</f>
        <v>N/A</v>
      </c>
      <c r="I61" s="10">
        <v>17.02</v>
      </c>
      <c r="J61" s="10">
        <v>-20.3</v>
      </c>
      <c r="K61" s="9" t="str">
        <f t="shared" si="9"/>
        <v>Yes</v>
      </c>
    </row>
    <row r="62" spans="1:11" x14ac:dyDescent="0.25">
      <c r="A62" s="69" t="s">
        <v>879</v>
      </c>
      <c r="B62" s="33" t="s">
        <v>269</v>
      </c>
      <c r="C62" s="71">
        <v>37.991995371999998</v>
      </c>
      <c r="D62" s="9" t="str">
        <f>IF($B62="N/A","N/A",IF(C62&gt;60,"No",IF(C62&lt;10,"No","Yes")))</f>
        <v>Yes</v>
      </c>
      <c r="E62" s="35">
        <v>41.312899158999997</v>
      </c>
      <c r="F62" s="9" t="str">
        <f>IF($B62="N/A","N/A",IF(E62&gt;60,"No",IF(E62&lt;10,"No","Yes")))</f>
        <v>Yes</v>
      </c>
      <c r="G62" s="35">
        <v>42.873604262999997</v>
      </c>
      <c r="H62" s="9" t="str">
        <f>IF($B62="N/A","N/A",IF(G62&gt;60,"No",IF(G62&lt;10,"No","Yes")))</f>
        <v>Yes</v>
      </c>
      <c r="I62" s="10">
        <v>8.7409999999999997</v>
      </c>
      <c r="J62" s="10">
        <v>3.778</v>
      </c>
      <c r="K62" s="9" t="str">
        <f t="shared" si="9"/>
        <v>Yes</v>
      </c>
    </row>
    <row r="63" spans="1:11" x14ac:dyDescent="0.25">
      <c r="A63" s="69" t="s">
        <v>880</v>
      </c>
      <c r="B63" s="33" t="s">
        <v>269</v>
      </c>
      <c r="C63" s="71">
        <v>27.980302598000002</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495.05473797000002</v>
      </c>
      <c r="D64" s="9" t="str">
        <f t="shared" ref="D64:D74" si="10">IF($B64="N/A","N/A",IF(C64&gt;15,"No",IF(C64&lt;-15,"No","Yes")))</f>
        <v>N/A</v>
      </c>
      <c r="E64" s="35">
        <v>533.63234966000005</v>
      </c>
      <c r="F64" s="9" t="str">
        <f>IF($B64="N/A","N/A",IF(E64&gt;15,"No",IF(E64&lt;-15,"No","Yes")))</f>
        <v>N/A</v>
      </c>
      <c r="G64" s="35">
        <v>728.26522736000004</v>
      </c>
      <c r="H64" s="9" t="str">
        <f>IF($B64="N/A","N/A",IF(G64&gt;15,"No",IF(G64&lt;-15,"No","Yes")))</f>
        <v>N/A</v>
      </c>
      <c r="I64" s="10">
        <v>7.7930000000000001</v>
      </c>
      <c r="J64" s="10">
        <v>36.47</v>
      </c>
      <c r="K64" s="9" t="str">
        <f t="shared" si="9"/>
        <v>No</v>
      </c>
    </row>
    <row r="65" spans="1:11" ht="15.75" customHeight="1" x14ac:dyDescent="0.25">
      <c r="A65" s="69" t="s">
        <v>882</v>
      </c>
      <c r="B65" s="33" t="s">
        <v>217</v>
      </c>
      <c r="C65" s="71">
        <v>54.747719660999998</v>
      </c>
      <c r="D65" s="9" t="str">
        <f t="shared" si="10"/>
        <v>N/A</v>
      </c>
      <c r="E65" s="35">
        <v>56.111039093000002</v>
      </c>
      <c r="F65" s="9" t="str">
        <f t="shared" ref="F65:F73" si="11">IF($B65="N/A","N/A",IF(E65&gt;15,"No",IF(E65&lt;-15,"No","Yes")))</f>
        <v>N/A</v>
      </c>
      <c r="G65" s="35">
        <v>61.891978485999999</v>
      </c>
      <c r="H65" s="9" t="str">
        <f t="shared" ref="H65:H86" si="12">IF($B65="N/A","N/A",IF(G65&gt;15,"No",IF(G65&lt;-15,"No","Yes")))</f>
        <v>N/A</v>
      </c>
      <c r="I65" s="10">
        <v>2.4900000000000002</v>
      </c>
      <c r="J65" s="10">
        <v>10.3</v>
      </c>
      <c r="K65" s="9" t="str">
        <f t="shared" si="9"/>
        <v>Yes</v>
      </c>
    </row>
    <row r="66" spans="1:11" x14ac:dyDescent="0.25">
      <c r="A66" s="69" t="s">
        <v>883</v>
      </c>
      <c r="B66" s="33" t="s">
        <v>217</v>
      </c>
      <c r="C66" s="71">
        <v>67.150055921000003</v>
      </c>
      <c r="D66" s="9" t="str">
        <f t="shared" si="10"/>
        <v>N/A</v>
      </c>
      <c r="E66" s="35">
        <v>89.326441927999994</v>
      </c>
      <c r="F66" s="9" t="str">
        <f t="shared" si="11"/>
        <v>N/A</v>
      </c>
      <c r="G66" s="35">
        <v>104.44533498</v>
      </c>
      <c r="H66" s="9" t="str">
        <f t="shared" si="12"/>
        <v>N/A</v>
      </c>
      <c r="I66" s="10">
        <v>33.03</v>
      </c>
      <c r="J66" s="10">
        <v>16.93</v>
      </c>
      <c r="K66" s="9" t="str">
        <f t="shared" si="9"/>
        <v>Yes</v>
      </c>
    </row>
    <row r="67" spans="1:11" x14ac:dyDescent="0.25">
      <c r="A67" s="69" t="s">
        <v>884</v>
      </c>
      <c r="B67" s="33" t="s">
        <v>217</v>
      </c>
      <c r="C67" s="71">
        <v>85.052716670999999</v>
      </c>
      <c r="D67" s="9" t="str">
        <f t="shared" si="10"/>
        <v>N/A</v>
      </c>
      <c r="E67" s="35">
        <v>80.042778459999994</v>
      </c>
      <c r="F67" s="9" t="str">
        <f t="shared" si="11"/>
        <v>N/A</v>
      </c>
      <c r="G67" s="35">
        <v>66.751635991000001</v>
      </c>
      <c r="H67" s="9" t="str">
        <f t="shared" si="12"/>
        <v>N/A</v>
      </c>
      <c r="I67" s="10">
        <v>-5.89</v>
      </c>
      <c r="J67" s="10">
        <v>-16.600000000000001</v>
      </c>
      <c r="K67" s="9" t="str">
        <f t="shared" si="9"/>
        <v>Yes</v>
      </c>
    </row>
    <row r="68" spans="1:11" ht="25" x14ac:dyDescent="0.25">
      <c r="A68" s="69" t="s">
        <v>885</v>
      </c>
      <c r="B68" s="33" t="s">
        <v>217</v>
      </c>
      <c r="C68" s="71">
        <v>44.086643270000003</v>
      </c>
      <c r="D68" s="9" t="str">
        <f t="shared" si="10"/>
        <v>N/A</v>
      </c>
      <c r="E68" s="35">
        <v>40.148336213999997</v>
      </c>
      <c r="F68" s="9" t="str">
        <f t="shared" si="11"/>
        <v>N/A</v>
      </c>
      <c r="G68" s="35">
        <v>41.539876558000003</v>
      </c>
      <c r="H68" s="9" t="str">
        <f t="shared" si="12"/>
        <v>N/A</v>
      </c>
      <c r="I68" s="10">
        <v>-8.93</v>
      </c>
      <c r="J68" s="10">
        <v>3.4660000000000002</v>
      </c>
      <c r="K68" s="9" t="str">
        <f t="shared" si="9"/>
        <v>Yes</v>
      </c>
    </row>
    <row r="69" spans="1:11" x14ac:dyDescent="0.25">
      <c r="A69" s="69" t="s">
        <v>886</v>
      </c>
      <c r="B69" s="33" t="s">
        <v>217</v>
      </c>
      <c r="C69" s="71">
        <v>82.274504965000006</v>
      </c>
      <c r="D69" s="9" t="str">
        <f t="shared" si="10"/>
        <v>N/A</v>
      </c>
      <c r="E69" s="35">
        <v>87.316818745999996</v>
      </c>
      <c r="F69" s="9" t="str">
        <f t="shared" si="11"/>
        <v>N/A</v>
      </c>
      <c r="G69" s="35">
        <v>92.912457028000006</v>
      </c>
      <c r="H69" s="9" t="str">
        <f t="shared" si="12"/>
        <v>N/A</v>
      </c>
      <c r="I69" s="10">
        <v>6.1289999999999996</v>
      </c>
      <c r="J69" s="10">
        <v>6.4080000000000004</v>
      </c>
      <c r="K69" s="9" t="str">
        <f t="shared" si="9"/>
        <v>Yes</v>
      </c>
    </row>
    <row r="70" spans="1:11" ht="25" x14ac:dyDescent="0.25">
      <c r="A70" s="69" t="s">
        <v>887</v>
      </c>
      <c r="B70" s="33" t="s">
        <v>217</v>
      </c>
      <c r="C70" s="71">
        <v>31.898471986000001</v>
      </c>
      <c r="D70" s="9" t="str">
        <f t="shared" si="10"/>
        <v>N/A</v>
      </c>
      <c r="E70" s="35">
        <v>34.979643963000001</v>
      </c>
      <c r="F70" s="9" t="str">
        <f t="shared" si="11"/>
        <v>N/A</v>
      </c>
      <c r="G70" s="35">
        <v>38.124000872000003</v>
      </c>
      <c r="H70" s="9" t="str">
        <f t="shared" si="12"/>
        <v>N/A</v>
      </c>
      <c r="I70" s="10">
        <v>9.6590000000000007</v>
      </c>
      <c r="J70" s="10">
        <v>8.9890000000000008</v>
      </c>
      <c r="K70" s="9" t="str">
        <f t="shared" si="9"/>
        <v>Yes</v>
      </c>
    </row>
    <row r="71" spans="1:11" x14ac:dyDescent="0.25">
      <c r="A71" s="69" t="s">
        <v>888</v>
      </c>
      <c r="B71" s="33" t="s">
        <v>217</v>
      </c>
      <c r="C71" s="71">
        <v>3654.9125800000002</v>
      </c>
      <c r="D71" s="9" t="str">
        <f t="shared" si="10"/>
        <v>N/A</v>
      </c>
      <c r="E71" s="35">
        <v>3812.3507625000002</v>
      </c>
      <c r="F71" s="9" t="str">
        <f t="shared" si="11"/>
        <v>N/A</v>
      </c>
      <c r="G71" s="35">
        <v>3516.0210296999999</v>
      </c>
      <c r="H71" s="9" t="str">
        <f t="shared" si="12"/>
        <v>N/A</v>
      </c>
      <c r="I71" s="10">
        <v>4.3079999999999998</v>
      </c>
      <c r="J71" s="10">
        <v>-7.77</v>
      </c>
      <c r="K71" s="9" t="str">
        <f t="shared" si="9"/>
        <v>Yes</v>
      </c>
    </row>
    <row r="72" spans="1:11" ht="25" x14ac:dyDescent="0.25">
      <c r="A72" s="69" t="s">
        <v>889</v>
      </c>
      <c r="B72" s="33" t="s">
        <v>217</v>
      </c>
      <c r="C72" s="71">
        <v>2890.3275217999999</v>
      </c>
      <c r="D72" s="9" t="str">
        <f t="shared" si="10"/>
        <v>N/A</v>
      </c>
      <c r="E72" s="35">
        <v>2980.4642944000002</v>
      </c>
      <c r="F72" s="9" t="str">
        <f t="shared" si="11"/>
        <v>N/A</v>
      </c>
      <c r="G72" s="35">
        <v>3461.7514556000001</v>
      </c>
      <c r="H72" s="9" t="str">
        <f t="shared" si="12"/>
        <v>N/A</v>
      </c>
      <c r="I72" s="10">
        <v>3.1190000000000002</v>
      </c>
      <c r="J72" s="10">
        <v>16.149999999999999</v>
      </c>
      <c r="K72" s="9" t="str">
        <f t="shared" si="9"/>
        <v>Yes</v>
      </c>
    </row>
    <row r="73" spans="1:11" x14ac:dyDescent="0.25">
      <c r="A73" s="69" t="s">
        <v>890</v>
      </c>
      <c r="B73" s="33" t="s">
        <v>217</v>
      </c>
      <c r="C73" s="71">
        <v>162.58348118999999</v>
      </c>
      <c r="D73" s="9" t="str">
        <f t="shared" si="10"/>
        <v>N/A</v>
      </c>
      <c r="E73" s="35">
        <v>166.34100058000001</v>
      </c>
      <c r="F73" s="9" t="str">
        <f t="shared" si="11"/>
        <v>N/A</v>
      </c>
      <c r="G73" s="35">
        <v>159.52189630999999</v>
      </c>
      <c r="H73" s="9" t="str">
        <f t="shared" si="12"/>
        <v>N/A</v>
      </c>
      <c r="I73" s="10">
        <v>2.3109999999999999</v>
      </c>
      <c r="J73" s="10">
        <v>-4.0999999999999996</v>
      </c>
      <c r="K73" s="9" t="str">
        <f t="shared" si="9"/>
        <v>Yes</v>
      </c>
    </row>
    <row r="74" spans="1:11" x14ac:dyDescent="0.25">
      <c r="A74" s="69" t="s">
        <v>891</v>
      </c>
      <c r="B74" s="33" t="s">
        <v>217</v>
      </c>
      <c r="C74" s="71">
        <v>971.32268026999998</v>
      </c>
      <c r="D74" s="9" t="str">
        <f t="shared" si="10"/>
        <v>N/A</v>
      </c>
      <c r="E74" s="35">
        <v>1116.3440446</v>
      </c>
      <c r="F74" s="9" t="str">
        <f>IF($B74="N/A","N/A",IF(E74&gt;15,"No",IF(E74&lt;-15,"No","Yes")))</f>
        <v>N/A</v>
      </c>
      <c r="G74" s="35">
        <v>1240.9737576</v>
      </c>
      <c r="H74" s="9" t="str">
        <f t="shared" si="12"/>
        <v>N/A</v>
      </c>
      <c r="I74" s="10">
        <v>14.93</v>
      </c>
      <c r="J74" s="10">
        <v>11.16</v>
      </c>
      <c r="K74" s="9" t="str">
        <f t="shared" si="9"/>
        <v>Yes</v>
      </c>
    </row>
    <row r="75" spans="1:11" x14ac:dyDescent="0.25">
      <c r="A75" s="69" t="s">
        <v>892</v>
      </c>
      <c r="B75" s="33" t="s">
        <v>217</v>
      </c>
      <c r="C75" s="68">
        <v>9.7214626900000004E-2</v>
      </c>
      <c r="D75" s="9" t="str">
        <f t="shared" ref="D75:D80" si="13">IF($B75="N/A","N/A",IF(C75&gt;15,"No",IF(C75&lt;-15,"No","Yes")))</f>
        <v>N/A</v>
      </c>
      <c r="E75" s="8">
        <v>0.1069170232</v>
      </c>
      <c r="F75" s="9" t="str">
        <f>IF($B75="N/A","N/A",IF(E75&gt;15,"No",IF(E75&lt;-15,"No","Yes")))</f>
        <v>N/A</v>
      </c>
      <c r="G75" s="8">
        <v>0.10134648089999999</v>
      </c>
      <c r="H75" s="9" t="str">
        <f t="shared" si="12"/>
        <v>N/A</v>
      </c>
      <c r="I75" s="10">
        <v>9.98</v>
      </c>
      <c r="J75" s="10">
        <v>-5.21</v>
      </c>
      <c r="K75" s="9" t="str">
        <f t="shared" ref="K75:K80" si="14">IF(J75="Div by 0", "N/A", IF(J75="N/A","N/A", IF(J75&gt;30, "No", IF(J75&lt;-30, "No", "Yes"))))</f>
        <v>Yes</v>
      </c>
    </row>
    <row r="76" spans="1:11" x14ac:dyDescent="0.25">
      <c r="A76" s="69" t="s">
        <v>893</v>
      </c>
      <c r="B76" s="33" t="s">
        <v>217</v>
      </c>
      <c r="C76" s="68">
        <v>1.1020871418</v>
      </c>
      <c r="D76" s="9" t="str">
        <f t="shared" si="13"/>
        <v>N/A</v>
      </c>
      <c r="E76" s="8">
        <v>1.2008485605000001</v>
      </c>
      <c r="F76" s="9" t="str">
        <f t="shared" ref="F76:F86" si="15">IF($B76="N/A","N/A",IF(E76&gt;15,"No",IF(E76&lt;-15,"No","Yes")))</f>
        <v>N/A</v>
      </c>
      <c r="G76" s="8">
        <v>0.78395047240000004</v>
      </c>
      <c r="H76" s="9" t="str">
        <f t="shared" si="12"/>
        <v>N/A</v>
      </c>
      <c r="I76" s="10">
        <v>8.9610000000000003</v>
      </c>
      <c r="J76" s="10">
        <v>-34.700000000000003</v>
      </c>
      <c r="K76" s="9" t="str">
        <f t="shared" si="14"/>
        <v>No</v>
      </c>
    </row>
    <row r="77" spans="1:11" x14ac:dyDescent="0.25">
      <c r="A77" s="69" t="s">
        <v>894</v>
      </c>
      <c r="B77" s="33" t="s">
        <v>217</v>
      </c>
      <c r="C77" s="68">
        <v>0.5139788206</v>
      </c>
      <c r="D77" s="9" t="str">
        <f t="shared" si="13"/>
        <v>N/A</v>
      </c>
      <c r="E77" s="8">
        <v>0.58455612000000001</v>
      </c>
      <c r="F77" s="9" t="str">
        <f t="shared" si="15"/>
        <v>N/A</v>
      </c>
      <c r="G77" s="8">
        <v>0.96863479679999998</v>
      </c>
      <c r="H77" s="9" t="str">
        <f t="shared" si="12"/>
        <v>N/A</v>
      </c>
      <c r="I77" s="10">
        <v>13.73</v>
      </c>
      <c r="J77" s="10">
        <v>65.7</v>
      </c>
      <c r="K77" s="9" t="str">
        <f t="shared" si="14"/>
        <v>No</v>
      </c>
    </row>
    <row r="78" spans="1:11" x14ac:dyDescent="0.25">
      <c r="A78" s="69" t="s">
        <v>895</v>
      </c>
      <c r="B78" s="33" t="s">
        <v>217</v>
      </c>
      <c r="C78" s="68">
        <v>1.2249578603</v>
      </c>
      <c r="D78" s="9" t="str">
        <f t="shared" si="13"/>
        <v>N/A</v>
      </c>
      <c r="E78" s="8">
        <v>1.2756306908999999</v>
      </c>
      <c r="F78" s="9" t="str">
        <f t="shared" si="15"/>
        <v>N/A</v>
      </c>
      <c r="G78" s="8">
        <v>1.1136139073</v>
      </c>
      <c r="H78" s="9" t="str">
        <f t="shared" si="12"/>
        <v>N/A</v>
      </c>
      <c r="I78" s="10">
        <v>4.1369999999999996</v>
      </c>
      <c r="J78" s="10">
        <v>-12.7</v>
      </c>
      <c r="K78" s="9" t="str">
        <f t="shared" si="14"/>
        <v>Yes</v>
      </c>
    </row>
    <row r="79" spans="1:11" ht="25" x14ac:dyDescent="0.25">
      <c r="A79" s="69" t="s">
        <v>896</v>
      </c>
      <c r="B79" s="33" t="s">
        <v>217</v>
      </c>
      <c r="C79" s="68">
        <v>18.596702843999999</v>
      </c>
      <c r="D79" s="9" t="str">
        <f t="shared" si="13"/>
        <v>N/A</v>
      </c>
      <c r="E79" s="8">
        <v>15.082125825</v>
      </c>
      <c r="F79" s="9" t="str">
        <f t="shared" si="15"/>
        <v>N/A</v>
      </c>
      <c r="G79" s="8">
        <v>13.713625306000001</v>
      </c>
      <c r="H79" s="9" t="str">
        <f t="shared" si="12"/>
        <v>N/A</v>
      </c>
      <c r="I79" s="10">
        <v>-18.899999999999999</v>
      </c>
      <c r="J79" s="10">
        <v>-9.07</v>
      </c>
      <c r="K79" s="9" t="str">
        <f t="shared" si="14"/>
        <v>Yes</v>
      </c>
    </row>
    <row r="80" spans="1:11" ht="25" x14ac:dyDescent="0.25">
      <c r="A80" s="69" t="s">
        <v>897</v>
      </c>
      <c r="B80" s="33" t="s">
        <v>217</v>
      </c>
      <c r="C80" s="73" t="s">
        <v>217</v>
      </c>
      <c r="D80" s="9" t="str">
        <f t="shared" si="13"/>
        <v>N/A</v>
      </c>
      <c r="E80" s="73" t="s">
        <v>217</v>
      </c>
      <c r="F80" s="9" t="str">
        <f t="shared" si="15"/>
        <v>N/A</v>
      </c>
      <c r="G80" s="73">
        <v>13.296121869</v>
      </c>
      <c r="H80" s="9" t="str">
        <f t="shared" si="12"/>
        <v>N/A</v>
      </c>
      <c r="I80" s="10" t="s">
        <v>217</v>
      </c>
      <c r="J80" s="74" t="s">
        <v>217</v>
      </c>
      <c r="K80" s="9" t="str">
        <f t="shared" si="14"/>
        <v>N/A</v>
      </c>
    </row>
    <row r="81" spans="1:11" x14ac:dyDescent="0.25">
      <c r="A81" s="69" t="s">
        <v>898</v>
      </c>
      <c r="B81" s="33" t="s">
        <v>217</v>
      </c>
      <c r="C81" s="75">
        <v>115.03801652999999</v>
      </c>
      <c r="D81" s="9" t="str">
        <f t="shared" ref="D81:D86" si="16">IF($B81="N/A","N/A",IF(C81&gt;15,"No",IF(C81&lt;-15,"No","Yes")))</f>
        <v>N/A</v>
      </c>
      <c r="E81" s="76">
        <v>132.09133270999999</v>
      </c>
      <c r="F81" s="9" t="str">
        <f t="shared" si="15"/>
        <v>N/A</v>
      </c>
      <c r="G81" s="76">
        <v>152.59120983</v>
      </c>
      <c r="H81" s="9" t="str">
        <f>IF($B81="N/A","N/A",IF(G81&gt;15,"No",IF(G81&lt;-15,"No","Yes")))</f>
        <v>N/A</v>
      </c>
      <c r="I81" s="10">
        <v>14.82</v>
      </c>
      <c r="J81" s="10">
        <v>15.52</v>
      </c>
      <c r="K81" s="9" t="str">
        <f t="shared" ref="K81:K86" si="17">IF(J81="Div by 0", "N/A", IF(J81="N/A","N/A", IF(J81&gt;30, "No", IF(J81&lt;-30, "No", "Yes"))))</f>
        <v>Yes</v>
      </c>
    </row>
    <row r="82" spans="1:11" x14ac:dyDescent="0.25">
      <c r="A82" s="69" t="s">
        <v>899</v>
      </c>
      <c r="B82" s="33" t="s">
        <v>217</v>
      </c>
      <c r="C82" s="75">
        <v>65.854101865999993</v>
      </c>
      <c r="D82" s="9" t="str">
        <f t="shared" si="16"/>
        <v>N/A</v>
      </c>
      <c r="E82" s="76">
        <v>66.241214787000004</v>
      </c>
      <c r="F82" s="9" t="str">
        <f t="shared" si="15"/>
        <v>N/A</v>
      </c>
      <c r="G82" s="76">
        <v>70.370601172999997</v>
      </c>
      <c r="H82" s="9" t="str">
        <f t="shared" si="12"/>
        <v>N/A</v>
      </c>
      <c r="I82" s="10">
        <v>0.58779999999999999</v>
      </c>
      <c r="J82" s="10">
        <v>6.234</v>
      </c>
      <c r="K82" s="9" t="str">
        <f t="shared" si="17"/>
        <v>Yes</v>
      </c>
    </row>
    <row r="83" spans="1:11" x14ac:dyDescent="0.25">
      <c r="A83" s="69" t="s">
        <v>900</v>
      </c>
      <c r="B83" s="33" t="s">
        <v>217</v>
      </c>
      <c r="C83" s="75">
        <v>110.69935390000001</v>
      </c>
      <c r="D83" s="9" t="str">
        <f t="shared" si="16"/>
        <v>N/A</v>
      </c>
      <c r="E83" s="76">
        <v>119.28168414</v>
      </c>
      <c r="F83" s="9" t="str">
        <f t="shared" si="15"/>
        <v>N/A</v>
      </c>
      <c r="G83" s="76">
        <v>125.10433149000001</v>
      </c>
      <c r="H83" s="9" t="str">
        <f t="shared" si="12"/>
        <v>N/A</v>
      </c>
      <c r="I83" s="10">
        <v>7.7530000000000001</v>
      </c>
      <c r="J83" s="10">
        <v>4.8810000000000002</v>
      </c>
      <c r="K83" s="9" t="str">
        <f t="shared" si="17"/>
        <v>Yes</v>
      </c>
    </row>
    <row r="84" spans="1:11" x14ac:dyDescent="0.25">
      <c r="A84" s="69" t="s">
        <v>901</v>
      </c>
      <c r="B84" s="33" t="s">
        <v>217</v>
      </c>
      <c r="C84" s="75">
        <v>245.29829470999999</v>
      </c>
      <c r="D84" s="9" t="str">
        <f t="shared" si="16"/>
        <v>N/A</v>
      </c>
      <c r="E84" s="76">
        <v>257.32342603000001</v>
      </c>
      <c r="F84" s="9" t="str">
        <f t="shared" si="15"/>
        <v>N/A</v>
      </c>
      <c r="G84" s="76">
        <v>280.05423423000002</v>
      </c>
      <c r="H84" s="9" t="str">
        <f t="shared" si="12"/>
        <v>N/A</v>
      </c>
      <c r="I84" s="10">
        <v>4.9020000000000001</v>
      </c>
      <c r="J84" s="10">
        <v>8.8339999999999996</v>
      </c>
      <c r="K84" s="9" t="str">
        <f t="shared" si="17"/>
        <v>Yes</v>
      </c>
    </row>
    <row r="85" spans="1:11" x14ac:dyDescent="0.25">
      <c r="A85" s="69" t="s">
        <v>902</v>
      </c>
      <c r="B85" s="33" t="s">
        <v>217</v>
      </c>
      <c r="C85" s="75">
        <v>279.49647033999997</v>
      </c>
      <c r="D85" s="9" t="str">
        <f t="shared" si="16"/>
        <v>N/A</v>
      </c>
      <c r="E85" s="76">
        <v>361.52089203999998</v>
      </c>
      <c r="F85" s="9" t="str">
        <f t="shared" si="15"/>
        <v>N/A</v>
      </c>
      <c r="G85" s="76">
        <v>451.90110887999998</v>
      </c>
      <c r="H85" s="9" t="str">
        <f t="shared" si="12"/>
        <v>N/A</v>
      </c>
      <c r="I85" s="10">
        <v>29.35</v>
      </c>
      <c r="J85" s="10">
        <v>25</v>
      </c>
      <c r="K85" s="9" t="str">
        <f t="shared" si="17"/>
        <v>Yes</v>
      </c>
    </row>
    <row r="86" spans="1:11" ht="25" x14ac:dyDescent="0.25">
      <c r="A86" s="69" t="s">
        <v>903</v>
      </c>
      <c r="B86" s="33" t="s">
        <v>217</v>
      </c>
      <c r="C86" s="77" t="s">
        <v>217</v>
      </c>
      <c r="D86" s="9" t="str">
        <f t="shared" si="16"/>
        <v>N/A</v>
      </c>
      <c r="E86" s="77" t="s">
        <v>217</v>
      </c>
      <c r="F86" s="9" t="str">
        <f t="shared" si="15"/>
        <v>N/A</v>
      </c>
      <c r="G86" s="77">
        <v>446.63115615999999</v>
      </c>
      <c r="H86" s="9" t="str">
        <f t="shared" si="12"/>
        <v>N/A</v>
      </c>
      <c r="I86" s="10" t="s">
        <v>217</v>
      </c>
      <c r="J86" s="10" t="s">
        <v>217</v>
      </c>
      <c r="K86" s="9" t="str">
        <f t="shared" si="17"/>
        <v>N/A</v>
      </c>
    </row>
    <row r="87" spans="1:11" x14ac:dyDescent="0.25">
      <c r="A87" s="69" t="s">
        <v>32</v>
      </c>
      <c r="B87" s="33" t="s">
        <v>270</v>
      </c>
      <c r="C87" s="68">
        <v>92.815812293999997</v>
      </c>
      <c r="D87" s="9" t="str">
        <f>IF($B87="N/A","N/A",IF(C87&gt;60,"Yes","No"))</f>
        <v>Yes</v>
      </c>
      <c r="E87" s="8">
        <v>92.458862354999994</v>
      </c>
      <c r="F87" s="9" t="str">
        <f>IF($B87="N/A","N/A",IF(E87&gt;60,"Yes","No"))</f>
        <v>Yes</v>
      </c>
      <c r="G87" s="8">
        <v>91.625217265000003</v>
      </c>
      <c r="H87" s="9" t="str">
        <f>IF($B87="N/A","N/A",IF(G87&gt;60,"Yes","No"))</f>
        <v>Yes</v>
      </c>
      <c r="I87" s="10">
        <v>-0.38500000000000001</v>
      </c>
      <c r="J87" s="10">
        <v>-0.90200000000000002</v>
      </c>
      <c r="K87" s="9" t="str">
        <f t="shared" ref="K87:K105" si="18">IF(J87="Div by 0", "N/A", IF(J87="N/A","N/A", IF(J87&gt;30, "No", IF(J87&lt;-30, "No", "Yes"))))</f>
        <v>Yes</v>
      </c>
    </row>
    <row r="88" spans="1:11" x14ac:dyDescent="0.25">
      <c r="A88" s="69" t="s">
        <v>39</v>
      </c>
      <c r="B88" s="33" t="s">
        <v>271</v>
      </c>
      <c r="C88" s="68">
        <v>99.291105720999994</v>
      </c>
      <c r="D88" s="9" t="str">
        <f>IF($B88="N/A","N/A",IF(C88&gt;100,"No",IF(C88&lt;85,"No","Yes")))</f>
        <v>Yes</v>
      </c>
      <c r="E88" s="8">
        <v>99.434554086000006</v>
      </c>
      <c r="F88" s="9" t="str">
        <f>IF($B88="N/A","N/A",IF(E88&gt;100,"No",IF(E88&lt;85,"No","Yes")))</f>
        <v>Yes</v>
      </c>
      <c r="G88" s="8">
        <v>99.403317625</v>
      </c>
      <c r="H88" s="9" t="str">
        <f>IF($B88="N/A","N/A",IF(G88&gt;100,"No",IF(G88&lt;85,"No","Yes")))</f>
        <v>Yes</v>
      </c>
      <c r="I88" s="10">
        <v>0.14449999999999999</v>
      </c>
      <c r="J88" s="10">
        <v>-3.1E-2</v>
      </c>
      <c r="K88" s="9" t="str">
        <f t="shared" si="18"/>
        <v>Yes</v>
      </c>
    </row>
    <row r="89" spans="1:11" x14ac:dyDescent="0.25">
      <c r="A89" s="69" t="s">
        <v>904</v>
      </c>
      <c r="B89" s="33" t="s">
        <v>217</v>
      </c>
      <c r="C89" s="68">
        <v>46.135899090000002</v>
      </c>
      <c r="D89" s="9" t="str">
        <f>IF($B89="N/A","N/A",IF(C89&gt;15,"No",IF(C89&lt;-15,"No","Yes")))</f>
        <v>N/A</v>
      </c>
      <c r="E89" s="8">
        <v>47.031659105999999</v>
      </c>
      <c r="F89" s="9" t="str">
        <f>IF($B89="N/A","N/A",IF(E89&gt;15,"No",IF(E89&lt;-15,"No","Yes")))</f>
        <v>N/A</v>
      </c>
      <c r="G89" s="8">
        <v>47.197562402000003</v>
      </c>
      <c r="H89" s="9" t="str">
        <f>IF($B89="N/A","N/A",IF(G89&gt;15,"No",IF(G89&lt;-15,"No","Yes")))</f>
        <v>N/A</v>
      </c>
      <c r="I89" s="10">
        <v>1.9419999999999999</v>
      </c>
      <c r="J89" s="10">
        <v>0.35270000000000001</v>
      </c>
      <c r="K89" s="9" t="str">
        <f t="shared" si="18"/>
        <v>Yes</v>
      </c>
    </row>
    <row r="90" spans="1:11" x14ac:dyDescent="0.25">
      <c r="A90" s="69" t="s">
        <v>845</v>
      </c>
      <c r="B90" s="33" t="s">
        <v>272</v>
      </c>
      <c r="C90" s="68">
        <v>6.5750308446999997</v>
      </c>
      <c r="D90" s="9" t="str">
        <f>IF($B90="N/A","N/A",IF(C90&gt;25,"No",IF(C90&lt;5,"No","Yes")))</f>
        <v>Yes</v>
      </c>
      <c r="E90" s="8">
        <v>5.2755656452000004</v>
      </c>
      <c r="F90" s="9" t="str">
        <f>IF($B90="N/A","N/A",IF(E90&gt;25,"No",IF(E90&lt;5,"No","Yes")))</f>
        <v>Yes</v>
      </c>
      <c r="G90" s="8">
        <v>4.8792204622000002</v>
      </c>
      <c r="H90" s="9" t="str">
        <f>IF($B90="N/A","N/A",IF(G90&gt;25,"No",IF(G90&lt;5,"No","Yes")))</f>
        <v>No</v>
      </c>
      <c r="I90" s="10">
        <v>-19.8</v>
      </c>
      <c r="J90" s="10">
        <v>-7.51</v>
      </c>
      <c r="K90" s="9" t="str">
        <f t="shared" si="18"/>
        <v>Yes</v>
      </c>
    </row>
    <row r="91" spans="1:11" x14ac:dyDescent="0.25">
      <c r="A91" s="69" t="s">
        <v>846</v>
      </c>
      <c r="B91" s="33" t="s">
        <v>273</v>
      </c>
      <c r="C91" s="68">
        <v>43.615231113</v>
      </c>
      <c r="D91" s="9" t="str">
        <f>IF($B91="N/A","N/A",IF(C91&gt;70,"No",IF(C91&lt;40,"No","Yes")))</f>
        <v>Yes</v>
      </c>
      <c r="E91" s="8">
        <v>43.476374890999999</v>
      </c>
      <c r="F91" s="9" t="str">
        <f>IF($B91="N/A","N/A",IF(E91&gt;70,"No",IF(E91&lt;40,"No","Yes")))</f>
        <v>Yes</v>
      </c>
      <c r="G91" s="8">
        <v>42.615200694999999</v>
      </c>
      <c r="H91" s="9" t="str">
        <f>IF($B91="N/A","N/A",IF(G91&gt;70,"No",IF(G91&lt;40,"No","Yes")))</f>
        <v>Yes</v>
      </c>
      <c r="I91" s="10">
        <v>-0.318</v>
      </c>
      <c r="J91" s="10">
        <v>-1.98</v>
      </c>
      <c r="K91" s="9" t="str">
        <f t="shared" si="18"/>
        <v>Yes</v>
      </c>
    </row>
    <row r="92" spans="1:11" x14ac:dyDescent="0.25">
      <c r="A92" s="69" t="s">
        <v>847</v>
      </c>
      <c r="B92" s="33" t="s">
        <v>274</v>
      </c>
      <c r="C92" s="68">
        <v>49.809738041999999</v>
      </c>
      <c r="D92" s="9" t="str">
        <f>IF($B92="N/A","N/A",IF(C92&gt;55,"No",IF(C92&lt;20,"No","Yes")))</f>
        <v>Yes</v>
      </c>
      <c r="E92" s="8">
        <v>51.248059462999997</v>
      </c>
      <c r="F92" s="9" t="str">
        <f>IF($B92="N/A","N/A",IF(E92&gt;55,"No",IF(E92&lt;20,"No","Yes")))</f>
        <v>Yes</v>
      </c>
      <c r="G92" s="8">
        <v>52.505578843000002</v>
      </c>
      <c r="H92" s="9" t="str">
        <f>IF($B92="N/A","N/A",IF(G92&gt;55,"No",IF(G92&lt;20,"No","Yes")))</f>
        <v>Yes</v>
      </c>
      <c r="I92" s="10">
        <v>2.8879999999999999</v>
      </c>
      <c r="J92" s="10">
        <v>2.4540000000000002</v>
      </c>
      <c r="K92" s="9" t="str">
        <f t="shared" si="18"/>
        <v>Yes</v>
      </c>
    </row>
    <row r="93" spans="1:11" x14ac:dyDescent="0.25">
      <c r="A93" s="69" t="s">
        <v>167</v>
      </c>
      <c r="B93" s="33" t="s">
        <v>250</v>
      </c>
      <c r="C93" s="68">
        <v>96.215056966000006</v>
      </c>
      <c r="D93" s="9" t="str">
        <f>IF($B93="N/A","N/A",IF(C93&gt;95,"Yes","No"))</f>
        <v>Yes</v>
      </c>
      <c r="E93" s="8">
        <v>96.442243882</v>
      </c>
      <c r="F93" s="9" t="str">
        <f>IF($B93="N/A","N/A",IF(E93&gt;95,"Yes","No"))</f>
        <v>Yes</v>
      </c>
      <c r="G93" s="8">
        <v>96.729995445</v>
      </c>
      <c r="H93" s="9" t="str">
        <f>IF($B93="N/A","N/A",IF(G93&gt;95,"Yes","No"))</f>
        <v>Yes</v>
      </c>
      <c r="I93" s="10">
        <v>0.2361</v>
      </c>
      <c r="J93" s="10">
        <v>0.2984</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99.999711981999994</v>
      </c>
      <c r="D96" s="9" t="str">
        <f>IF($B96="N/A","N/A",IF(C96&gt;15,"No",IF(C96&lt;-15,"No","Yes")))</f>
        <v>N/A</v>
      </c>
      <c r="E96" s="8">
        <v>99.999669664999999</v>
      </c>
      <c r="F96" s="9" t="str">
        <f>IF($B96="N/A","N/A",IF(E96&gt;15,"No",IF(E96&lt;-15,"No","Yes")))</f>
        <v>N/A</v>
      </c>
      <c r="G96" s="8">
        <v>100</v>
      </c>
      <c r="H96" s="9" t="str">
        <f>IF($B96="N/A","N/A",IF(G96&gt;15,"No",IF(G96&lt;-15,"No","Yes")))</f>
        <v>N/A</v>
      </c>
      <c r="I96" s="10">
        <v>0</v>
      </c>
      <c r="J96" s="10">
        <v>2.9999999999999997E-4</v>
      </c>
      <c r="K96" s="9" t="str">
        <f t="shared" si="18"/>
        <v>Yes</v>
      </c>
    </row>
    <row r="97" spans="1:11" x14ac:dyDescent="0.25">
      <c r="A97" s="69" t="s">
        <v>906</v>
      </c>
      <c r="B97" s="33" t="s">
        <v>217</v>
      </c>
      <c r="C97" s="68">
        <v>98.391717372000002</v>
      </c>
      <c r="D97" s="9" t="str">
        <f>IF($B97="N/A","N/A",IF(C97&gt;15,"No",IF(C97&lt;-15,"No","Yes")))</f>
        <v>N/A</v>
      </c>
      <c r="E97" s="8">
        <v>98.802812302999996</v>
      </c>
      <c r="F97" s="9" t="str">
        <f>IF($B97="N/A","N/A",IF(E97&gt;15,"No",IF(E97&lt;-15,"No","Yes")))</f>
        <v>N/A</v>
      </c>
      <c r="G97" s="8">
        <v>99.677797108999997</v>
      </c>
      <c r="H97" s="9" t="str">
        <f>IF($B97="N/A","N/A",IF(G97&gt;15,"No",IF(G97&lt;-15,"No","Yes")))</f>
        <v>N/A</v>
      </c>
      <c r="I97" s="10">
        <v>0.4178</v>
      </c>
      <c r="J97" s="10">
        <v>0.88560000000000005</v>
      </c>
      <c r="K97" s="9" t="str">
        <f t="shared" si="18"/>
        <v>Yes</v>
      </c>
    </row>
    <row r="98" spans="1:11" x14ac:dyDescent="0.25">
      <c r="A98" s="69" t="s">
        <v>43</v>
      </c>
      <c r="B98" s="33" t="s">
        <v>227</v>
      </c>
      <c r="C98" s="68">
        <v>96.911346030999994</v>
      </c>
      <c r="D98" s="9" t="str">
        <f>IF($B98="N/A","N/A",IF(C98&gt;100,"No",IF(C98&lt;98,"No","Yes")))</f>
        <v>No</v>
      </c>
      <c r="E98" s="8">
        <v>97.015222425999994</v>
      </c>
      <c r="F98" s="9" t="str">
        <f>IF($B98="N/A","N/A",IF(E98&gt;100,"No",IF(E98&lt;98,"No","Yes")))</f>
        <v>No</v>
      </c>
      <c r="G98" s="8">
        <v>97.168504212000002</v>
      </c>
      <c r="H98" s="9" t="str">
        <f>IF($B98="N/A","N/A",IF(G98&gt;100,"No",IF(G98&lt;98,"No","Yes")))</f>
        <v>No</v>
      </c>
      <c r="I98" s="10">
        <v>0.1072</v>
      </c>
      <c r="J98" s="10">
        <v>0.158</v>
      </c>
      <c r="K98" s="9" t="str">
        <f t="shared" si="18"/>
        <v>Yes</v>
      </c>
    </row>
    <row r="99" spans="1:11" x14ac:dyDescent="0.25">
      <c r="A99" s="69" t="s">
        <v>44</v>
      </c>
      <c r="B99" s="33" t="s">
        <v>217</v>
      </c>
      <c r="C99" s="68">
        <v>51.860228976999998</v>
      </c>
      <c r="D99" s="9" t="str">
        <f>IF($B99="N/A","N/A",IF(C99&gt;15,"No",IF(C99&lt;-15,"No","Yes")))</f>
        <v>N/A</v>
      </c>
      <c r="E99" s="8">
        <v>54.995572785</v>
      </c>
      <c r="F99" s="9" t="str">
        <f>IF($B99="N/A","N/A",IF(E99&gt;15,"No",IF(E99&lt;-15,"No","Yes")))</f>
        <v>N/A</v>
      </c>
      <c r="G99" s="8">
        <v>56.551428416999997</v>
      </c>
      <c r="H99" s="9" t="str">
        <f>IF($B99="N/A","N/A",IF(G99&gt;15,"No",IF(G99&lt;-15,"No","Yes")))</f>
        <v>N/A</v>
      </c>
      <c r="I99" s="10">
        <v>6.0460000000000003</v>
      </c>
      <c r="J99" s="10">
        <v>2.8290000000000002</v>
      </c>
      <c r="K99" s="9" t="str">
        <f t="shared" si="18"/>
        <v>Yes</v>
      </c>
    </row>
    <row r="100" spans="1:11" x14ac:dyDescent="0.25">
      <c r="A100" s="69" t="s">
        <v>45</v>
      </c>
      <c r="B100" s="33" t="s">
        <v>217</v>
      </c>
      <c r="C100" s="68">
        <v>34.271000223999998</v>
      </c>
      <c r="D100" s="9" t="str">
        <f>IF($B100="N/A","N/A",IF(C100&gt;15,"No",IF(C100&lt;-15,"No","Yes")))</f>
        <v>N/A</v>
      </c>
      <c r="E100" s="8">
        <v>30.940088461999999</v>
      </c>
      <c r="F100" s="9" t="str">
        <f>IF($B100="N/A","N/A",IF(E100&gt;15,"No",IF(E100&lt;-15,"No","Yes")))</f>
        <v>N/A</v>
      </c>
      <c r="G100" s="8">
        <v>29.242929215</v>
      </c>
      <c r="H100" s="9" t="str">
        <f>IF($B100="N/A","N/A",IF(G100&gt;15,"No",IF(G100&lt;-15,"No","Yes")))</f>
        <v>N/A</v>
      </c>
      <c r="I100" s="10">
        <v>-9.7200000000000006</v>
      </c>
      <c r="J100" s="10">
        <v>-5.49</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85.794357632000001</v>
      </c>
      <c r="H101" s="9" t="str">
        <f>IF($B101="N/A","N/A",IF(G101&gt;15,"No",IF(G101&lt;-15,"No","Yes")))</f>
        <v>N/A</v>
      </c>
      <c r="I101" s="10" t="s">
        <v>217</v>
      </c>
      <c r="J101" s="10" t="s">
        <v>217</v>
      </c>
      <c r="K101" s="9" t="str">
        <f t="shared" si="18"/>
        <v>N/A</v>
      </c>
    </row>
    <row r="102" spans="1:11" x14ac:dyDescent="0.25">
      <c r="A102" s="69" t="s">
        <v>46</v>
      </c>
      <c r="B102" s="33" t="s">
        <v>217</v>
      </c>
      <c r="C102" s="68">
        <v>2.66653603E-2</v>
      </c>
      <c r="D102" s="9" t="str">
        <f>IF($B102="N/A","N/A",IF(C102&gt;15,"No",IF(C102&lt;-15,"No","Yes")))</f>
        <v>N/A</v>
      </c>
      <c r="E102" s="8">
        <v>3.6574895400000001E-2</v>
      </c>
      <c r="F102" s="9" t="str">
        <f>IF($B102="N/A","N/A",IF(E102&gt;15,"No",IF(E102&lt;-15,"No","Yes")))</f>
        <v>N/A</v>
      </c>
      <c r="G102" s="8">
        <v>7.9767757499999994E-2</v>
      </c>
      <c r="H102" s="9" t="str">
        <f>IF($B102="N/A","N/A",IF(G102&gt;15,"No",IF(G102&lt;-15,"No","Yes")))</f>
        <v>N/A</v>
      </c>
      <c r="I102" s="10">
        <v>37.159999999999997</v>
      </c>
      <c r="J102" s="10">
        <v>118.1</v>
      </c>
      <c r="K102" s="9" t="str">
        <f t="shared" si="18"/>
        <v>No</v>
      </c>
    </row>
    <row r="103" spans="1:11" x14ac:dyDescent="0.25">
      <c r="A103" s="69" t="s">
        <v>47</v>
      </c>
      <c r="B103" s="33" t="s">
        <v>217</v>
      </c>
      <c r="C103" s="68">
        <v>13.842105438999999</v>
      </c>
      <c r="D103" s="9" t="str">
        <f>IF($B103="N/A","N/A",IF(C103&gt;15,"No",IF(C103&lt;-15,"No","Yes")))</f>
        <v>N/A</v>
      </c>
      <c r="E103" s="8">
        <v>14.027763858</v>
      </c>
      <c r="F103" s="9" t="str">
        <f>IF($B103="N/A","N/A",IF(E103&gt;15,"No",IF(E103&lt;-15,"No","Yes")))</f>
        <v>N/A</v>
      </c>
      <c r="G103" s="8">
        <v>14.125874611</v>
      </c>
      <c r="H103" s="9" t="str">
        <f>IF($B103="N/A","N/A",IF(G103&gt;15,"No",IF(G103&lt;-15,"No","Yes")))</f>
        <v>N/A</v>
      </c>
      <c r="I103" s="10">
        <v>1.341</v>
      </c>
      <c r="J103" s="10">
        <v>0.69940000000000002</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99.989116715999998</v>
      </c>
      <c r="D105" s="9" t="str">
        <f>IF($B105="N/A","N/A",IF(C105&gt;100,"No",IF(C105&lt;98,"No","Yes")))</f>
        <v>Yes</v>
      </c>
      <c r="E105" s="8">
        <v>99.997996407000002</v>
      </c>
      <c r="F105" s="9" t="str">
        <f>IF($B105="N/A","N/A",IF(E105&gt;100,"No",IF(E105&lt;98,"No","Yes")))</f>
        <v>Yes</v>
      </c>
      <c r="G105" s="8">
        <v>99.998814753000005</v>
      </c>
      <c r="H105" s="9" t="str">
        <f>IF($B105="N/A","N/A",IF(G105&gt;100,"No",IF(G105&lt;98,"No","Yes")))</f>
        <v>Yes</v>
      </c>
      <c r="I105" s="10">
        <v>8.8999999999999999E-3</v>
      </c>
      <c r="J105" s="10">
        <v>8.0000000000000004E-4</v>
      </c>
      <c r="K105" s="9" t="str">
        <f t="shared" si="18"/>
        <v>Yes</v>
      </c>
    </row>
    <row r="106" spans="1:11" x14ac:dyDescent="0.25">
      <c r="A106" s="69" t="s">
        <v>49</v>
      </c>
      <c r="B106" s="49" t="s">
        <v>217</v>
      </c>
      <c r="C106" s="68">
        <v>97.813154439000002</v>
      </c>
      <c r="D106" s="9" t="str">
        <f>IF($B106="N/A","N/A",IF(C106&gt;15,"No",IF(C106&lt;-15,"No","Yes")))</f>
        <v>N/A</v>
      </c>
      <c r="E106" s="8">
        <v>97.790220185999999</v>
      </c>
      <c r="F106" s="9" t="str">
        <f>IF($B106="N/A","N/A",IF(E106&gt;15,"No",IF(E106&lt;-15,"No","Yes")))</f>
        <v>N/A</v>
      </c>
      <c r="G106" s="8">
        <v>97.587600964000004</v>
      </c>
      <c r="H106" s="9" t="str">
        <f>IF($B106="N/A","N/A",IF(G106&gt;15,"No",IF(G106&lt;-15,"No","Yes")))</f>
        <v>N/A</v>
      </c>
      <c r="I106" s="10">
        <v>-2.3E-2</v>
      </c>
      <c r="J106" s="10">
        <v>-0.20699999999999999</v>
      </c>
      <c r="K106" s="9" t="str">
        <f>IF(J106="Div by 0", "N/A", IF(J106="N/A","N/A", IF(J106&gt;30, "No", IF(J106&lt;-30, "No", "Yes"))))</f>
        <v>Yes</v>
      </c>
    </row>
    <row r="107" spans="1:11" x14ac:dyDescent="0.25">
      <c r="A107" s="69" t="s">
        <v>907</v>
      </c>
      <c r="B107" s="33" t="s">
        <v>217</v>
      </c>
      <c r="C107" s="78">
        <v>72.507649960999998</v>
      </c>
      <c r="D107" s="9" t="str">
        <f t="shared" ref="D107:D130" si="19">IF($B107="N/A","N/A",IF(C107&gt;15,"No",IF(C107&lt;-15,"No","Yes")))</f>
        <v>N/A</v>
      </c>
      <c r="E107" s="9">
        <v>76.571072419000004</v>
      </c>
      <c r="F107" s="9" t="str">
        <f t="shared" ref="F107:F130" si="20">IF($B107="N/A","N/A",IF(E107&gt;15,"No",IF(E107&lt;-15,"No","Yes")))</f>
        <v>N/A</v>
      </c>
      <c r="G107" s="8">
        <v>78.285079604000003</v>
      </c>
      <c r="H107" s="9" t="str">
        <f t="shared" ref="H107:H130" si="21">IF($B107="N/A","N/A",IF(G107&gt;15,"No",IF(G107&lt;-15,"No","Yes")))</f>
        <v>N/A</v>
      </c>
      <c r="I107" s="10">
        <v>5.6040000000000001</v>
      </c>
      <c r="J107" s="10">
        <v>2.238</v>
      </c>
      <c r="K107" s="9" t="str">
        <f t="shared" ref="K107:K130" si="22">IF(J107="Div by 0", "N/A", IF(J107="N/A","N/A", IF(J107&gt;30, "No", IF(J107&lt;-30, "No", "Yes"))))</f>
        <v>Yes</v>
      </c>
    </row>
    <row r="108" spans="1:11" x14ac:dyDescent="0.25">
      <c r="A108" s="69" t="s">
        <v>908</v>
      </c>
      <c r="B108" s="33" t="s">
        <v>217</v>
      </c>
      <c r="C108" s="78">
        <v>8.9032529675000003</v>
      </c>
      <c r="D108" s="33" t="s">
        <v>217</v>
      </c>
      <c r="E108" s="9">
        <v>8.3801323658999998</v>
      </c>
      <c r="F108" s="33" t="s">
        <v>217</v>
      </c>
      <c r="G108" s="8">
        <v>8.0237100954000002</v>
      </c>
      <c r="H108" s="33" t="s">
        <v>217</v>
      </c>
      <c r="I108" s="10">
        <v>-5.88</v>
      </c>
      <c r="J108" s="10">
        <v>-4.25</v>
      </c>
      <c r="K108" s="9" t="str">
        <f t="shared" si="22"/>
        <v>Yes</v>
      </c>
    </row>
    <row r="109" spans="1:11" x14ac:dyDescent="0.25">
      <c r="A109" s="69" t="s">
        <v>909</v>
      </c>
      <c r="B109" s="33" t="s">
        <v>217</v>
      </c>
      <c r="C109" s="78">
        <v>0.292500869</v>
      </c>
      <c r="D109" s="9" t="str">
        <f t="shared" si="19"/>
        <v>N/A</v>
      </c>
      <c r="E109" s="9">
        <v>0.1842400521</v>
      </c>
      <c r="F109" s="9" t="str">
        <f t="shared" si="20"/>
        <v>N/A</v>
      </c>
      <c r="G109" s="8">
        <v>0</v>
      </c>
      <c r="H109" s="9" t="str">
        <f t="shared" si="21"/>
        <v>N/A</v>
      </c>
      <c r="I109" s="10">
        <v>-37</v>
      </c>
      <c r="J109" s="10">
        <v>-100</v>
      </c>
      <c r="K109" s="9" t="str">
        <f t="shared" si="22"/>
        <v>No</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0.88082343730000001</v>
      </c>
      <c r="D112" s="9" t="str">
        <f t="shared" si="19"/>
        <v>N/A</v>
      </c>
      <c r="E112" s="9">
        <v>0.78892407399999998</v>
      </c>
      <c r="F112" s="9" t="str">
        <f t="shared" si="20"/>
        <v>N/A</v>
      </c>
      <c r="G112" s="8">
        <v>0.6237406526</v>
      </c>
      <c r="H112" s="9" t="str">
        <f t="shared" si="21"/>
        <v>N/A</v>
      </c>
      <c r="I112" s="10">
        <v>-10.4</v>
      </c>
      <c r="J112" s="10">
        <v>-20.9</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4.7134900157999997</v>
      </c>
      <c r="D114" s="9" t="str">
        <f t="shared" si="19"/>
        <v>N/A</v>
      </c>
      <c r="E114" s="9">
        <v>4.7219360251999998</v>
      </c>
      <c r="F114" s="9" t="str">
        <f t="shared" si="20"/>
        <v>N/A</v>
      </c>
      <c r="G114" s="8">
        <v>4.5780255349000001</v>
      </c>
      <c r="H114" s="9" t="str">
        <f t="shared" si="21"/>
        <v>N/A</v>
      </c>
      <c r="I114" s="10">
        <v>0.1792</v>
      </c>
      <c r="J114" s="10">
        <v>-3.05</v>
      </c>
      <c r="K114" s="9" t="str">
        <f t="shared" si="22"/>
        <v>Yes</v>
      </c>
    </row>
    <row r="115" spans="1:11" x14ac:dyDescent="0.25">
      <c r="A115" s="69" t="s">
        <v>915</v>
      </c>
      <c r="B115" s="33" t="s">
        <v>217</v>
      </c>
      <c r="C115" s="78">
        <v>0.43502876000000001</v>
      </c>
      <c r="D115" s="9" t="str">
        <f t="shared" si="19"/>
        <v>N/A</v>
      </c>
      <c r="E115" s="9">
        <v>0.3410284361</v>
      </c>
      <c r="F115" s="9" t="str">
        <f t="shared" si="20"/>
        <v>N/A</v>
      </c>
      <c r="G115" s="8">
        <v>0.37094919409999999</v>
      </c>
      <c r="H115" s="9" t="str">
        <f t="shared" si="21"/>
        <v>N/A</v>
      </c>
      <c r="I115" s="10">
        <v>-21.6</v>
      </c>
      <c r="J115" s="10">
        <v>8.7739999999999991</v>
      </c>
      <c r="K115" s="9" t="str">
        <f t="shared" si="22"/>
        <v>Yes</v>
      </c>
    </row>
    <row r="116" spans="1:11" x14ac:dyDescent="0.25">
      <c r="A116" s="69" t="s">
        <v>916</v>
      </c>
      <c r="B116" s="33" t="s">
        <v>217</v>
      </c>
      <c r="C116" s="78">
        <v>1.2059434291</v>
      </c>
      <c r="D116" s="9" t="str">
        <f t="shared" si="19"/>
        <v>N/A</v>
      </c>
      <c r="E116" s="9">
        <v>0.96459482129999996</v>
      </c>
      <c r="F116" s="9" t="str">
        <f t="shared" si="20"/>
        <v>N/A</v>
      </c>
      <c r="G116" s="8">
        <v>1.0063763028999999</v>
      </c>
      <c r="H116" s="9" t="str">
        <f t="shared" si="21"/>
        <v>N/A</v>
      </c>
      <c r="I116" s="10">
        <v>-20</v>
      </c>
      <c r="J116" s="10">
        <v>4.3319999999999999</v>
      </c>
      <c r="K116" s="9" t="str">
        <f t="shared" si="22"/>
        <v>Yes</v>
      </c>
    </row>
    <row r="117" spans="1:11" x14ac:dyDescent="0.25">
      <c r="A117" s="69" t="s">
        <v>917</v>
      </c>
      <c r="B117" s="33" t="s">
        <v>217</v>
      </c>
      <c r="C117" s="78">
        <v>4.9437520999999998E-2</v>
      </c>
      <c r="D117" s="9" t="str">
        <f t="shared" si="19"/>
        <v>N/A</v>
      </c>
      <c r="E117" s="9">
        <v>4.51383146E-2</v>
      </c>
      <c r="F117" s="9" t="str">
        <f t="shared" si="20"/>
        <v>N/A</v>
      </c>
      <c r="G117" s="8">
        <v>6.5520787299999994E-2</v>
      </c>
      <c r="H117" s="9" t="str">
        <f t="shared" si="21"/>
        <v>N/A</v>
      </c>
      <c r="I117" s="10">
        <v>-8.6999999999999993</v>
      </c>
      <c r="J117" s="10">
        <v>45.16</v>
      </c>
      <c r="K117" s="9" t="str">
        <f t="shared" si="22"/>
        <v>No</v>
      </c>
    </row>
    <row r="118" spans="1:11" x14ac:dyDescent="0.25">
      <c r="A118" s="69" t="s">
        <v>918</v>
      </c>
      <c r="B118" s="33" t="s">
        <v>217</v>
      </c>
      <c r="C118" s="78">
        <v>1.3260289351000001</v>
      </c>
      <c r="D118" s="9" t="str">
        <f t="shared" si="19"/>
        <v>N/A</v>
      </c>
      <c r="E118" s="9">
        <v>1.3342706425999999</v>
      </c>
      <c r="F118" s="9" t="str">
        <f t="shared" si="20"/>
        <v>N/A</v>
      </c>
      <c r="G118" s="8">
        <v>1.3790976236000001</v>
      </c>
      <c r="H118" s="9" t="str">
        <f t="shared" si="21"/>
        <v>N/A</v>
      </c>
      <c r="I118" s="10">
        <v>0.62150000000000005</v>
      </c>
      <c r="J118" s="10">
        <v>3.36</v>
      </c>
      <c r="K118" s="9" t="str">
        <f t="shared" si="22"/>
        <v>Yes</v>
      </c>
    </row>
    <row r="119" spans="1:11" x14ac:dyDescent="0.25">
      <c r="A119" s="69" t="s">
        <v>919</v>
      </c>
      <c r="B119" s="33" t="s">
        <v>217</v>
      </c>
      <c r="C119" s="78">
        <v>18.589097072000001</v>
      </c>
      <c r="D119" s="9" t="str">
        <f t="shared" si="19"/>
        <v>N/A</v>
      </c>
      <c r="E119" s="9">
        <v>15.048795216</v>
      </c>
      <c r="F119" s="9" t="str">
        <f t="shared" si="20"/>
        <v>N/A</v>
      </c>
      <c r="G119" s="8">
        <v>13.6912103</v>
      </c>
      <c r="H119" s="9" t="str">
        <f t="shared" si="21"/>
        <v>N/A</v>
      </c>
      <c r="I119" s="10">
        <v>-19</v>
      </c>
      <c r="J119" s="10">
        <v>-9.02</v>
      </c>
      <c r="K119" s="9" t="str">
        <f t="shared" si="22"/>
        <v>Yes</v>
      </c>
    </row>
    <row r="120" spans="1:11" x14ac:dyDescent="0.25">
      <c r="A120" s="69" t="s">
        <v>920</v>
      </c>
      <c r="B120" s="33" t="s">
        <v>217</v>
      </c>
      <c r="C120" s="78">
        <v>4.6682838753000002</v>
      </c>
      <c r="D120" s="9" t="str">
        <f t="shared" si="19"/>
        <v>N/A</v>
      </c>
      <c r="E120" s="9">
        <v>4.5517456470999997</v>
      </c>
      <c r="F120" s="9" t="str">
        <f t="shared" si="20"/>
        <v>N/A</v>
      </c>
      <c r="G120" s="8">
        <v>3.8993489590000001</v>
      </c>
      <c r="H120" s="9" t="str">
        <f t="shared" si="21"/>
        <v>N/A</v>
      </c>
      <c r="I120" s="10">
        <v>-2.5</v>
      </c>
      <c r="J120" s="10">
        <v>-14.3</v>
      </c>
      <c r="K120" s="9" t="str">
        <f t="shared" si="22"/>
        <v>Yes</v>
      </c>
    </row>
    <row r="121" spans="1:11" x14ac:dyDescent="0.25">
      <c r="A121" s="69" t="s">
        <v>921</v>
      </c>
      <c r="B121" s="33" t="s">
        <v>217</v>
      </c>
      <c r="C121" s="78">
        <v>7.9555844313000001</v>
      </c>
      <c r="D121" s="9" t="str">
        <f t="shared" si="19"/>
        <v>N/A</v>
      </c>
      <c r="E121" s="9">
        <v>7.9659160886000002</v>
      </c>
      <c r="F121" s="9" t="str">
        <f t="shared" si="20"/>
        <v>N/A</v>
      </c>
      <c r="G121" s="8">
        <v>8.2776510415000004</v>
      </c>
      <c r="H121" s="9" t="str">
        <f t="shared" si="21"/>
        <v>N/A</v>
      </c>
      <c r="I121" s="10">
        <v>0.12989999999999999</v>
      </c>
      <c r="J121" s="10">
        <v>3.9129999999999998</v>
      </c>
      <c r="K121" s="9" t="str">
        <f t="shared" si="22"/>
        <v>Yes</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1.1966236798000001</v>
      </c>
      <c r="D123" s="9" t="str">
        <f t="shared" si="19"/>
        <v>N/A</v>
      </c>
      <c r="E123" s="9">
        <v>1.0992624419000001</v>
      </c>
      <c r="F123" s="9" t="str">
        <f t="shared" si="20"/>
        <v>N/A</v>
      </c>
      <c r="G123" s="8">
        <v>1.1169665791000001</v>
      </c>
      <c r="H123" s="9" t="str">
        <f t="shared" si="21"/>
        <v>N/A</v>
      </c>
      <c r="I123" s="10">
        <v>-8.14</v>
      </c>
      <c r="J123" s="10">
        <v>1.611</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0.34408086110000002</v>
      </c>
      <c r="D125" s="9" t="str">
        <f t="shared" si="19"/>
        <v>N/A</v>
      </c>
      <c r="E125" s="9">
        <v>0.4101309111</v>
      </c>
      <c r="F125" s="9" t="str">
        <f t="shared" si="20"/>
        <v>N/A</v>
      </c>
      <c r="G125" s="8">
        <v>0.39484895489999999</v>
      </c>
      <c r="H125" s="9" t="str">
        <f t="shared" si="21"/>
        <v>N/A</v>
      </c>
      <c r="I125" s="10">
        <v>19.2</v>
      </c>
      <c r="J125" s="10">
        <v>-3.73</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4.4245242240999998</v>
      </c>
      <c r="D127" s="9" t="str">
        <f t="shared" si="19"/>
        <v>N/A</v>
      </c>
      <c r="E127" s="9">
        <v>1.0217401268999999</v>
      </c>
      <c r="F127" s="9" t="str">
        <f t="shared" si="20"/>
        <v>N/A</v>
      </c>
      <c r="G127" s="8">
        <v>2.3947655999999999E-3</v>
      </c>
      <c r="H127" s="9" t="str">
        <f t="shared" si="21"/>
        <v>N/A</v>
      </c>
      <c r="I127" s="10">
        <v>-76.900000000000006</v>
      </c>
      <c r="J127" s="10">
        <v>-99.8</v>
      </c>
      <c r="K127" s="9" t="str">
        <f t="shared" si="22"/>
        <v>No</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v>
      </c>
      <c r="D130" s="9" t="str">
        <f t="shared" si="19"/>
        <v>N/A</v>
      </c>
      <c r="E130" s="9">
        <v>0</v>
      </c>
      <c r="F130" s="9" t="str">
        <f t="shared" si="20"/>
        <v>N/A</v>
      </c>
      <c r="G130" s="8">
        <v>0</v>
      </c>
      <c r="H130" s="9" t="str">
        <f t="shared" si="21"/>
        <v>N/A</v>
      </c>
      <c r="I130" s="10" t="s">
        <v>1742</v>
      </c>
      <c r="J130" s="10" t="s">
        <v>1742</v>
      </c>
      <c r="K130" s="9" t="str">
        <f t="shared" si="22"/>
        <v>N/A</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234717</v>
      </c>
      <c r="D6" s="9" t="str">
        <f>IF($B6="N/A","N/A",IF(C6&gt;15,"No",IF(C6&lt;-15,"No","Yes")))</f>
        <v>N/A</v>
      </c>
      <c r="E6" s="34">
        <v>263164</v>
      </c>
      <c r="F6" s="9" t="str">
        <f>IF($B6="N/A","N/A",IF(E6&gt;15,"No",IF(E6&lt;-15,"No","Yes")))</f>
        <v>N/A</v>
      </c>
      <c r="G6" s="34">
        <v>290842</v>
      </c>
      <c r="H6" s="9" t="str">
        <f>IF($B6="N/A","N/A",IF(G6&gt;15,"No",IF(G6&lt;-15,"No","Yes")))</f>
        <v>N/A</v>
      </c>
      <c r="I6" s="10">
        <v>12.12</v>
      </c>
      <c r="J6" s="10">
        <v>10.52</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29.366944021999998</v>
      </c>
      <c r="D9" s="9" t="str">
        <f t="shared" ref="D9:D17" si="1">IF($B9="N/A","N/A",IF(C9&gt;15,"No",IF(C9&lt;-15,"No","Yes")))</f>
        <v>N/A</v>
      </c>
      <c r="E9" s="35">
        <v>30.488501466999999</v>
      </c>
      <c r="F9" s="9" t="str">
        <f>IF($B9="N/A","N/A",IF(E9&gt;15,"No",IF(E9&lt;-15,"No","Yes")))</f>
        <v>N/A</v>
      </c>
      <c r="G9" s="35">
        <v>31.48890119</v>
      </c>
      <c r="H9" s="9" t="str">
        <f>IF($B9="N/A","N/A",IF(G9&gt;15,"No",IF(G9&lt;-15,"No","Yes")))</f>
        <v>N/A</v>
      </c>
      <c r="I9" s="10">
        <v>3.819</v>
      </c>
      <c r="J9" s="10">
        <v>3.2810000000000001</v>
      </c>
      <c r="K9" s="9" t="str">
        <f t="shared" si="0"/>
        <v>Yes</v>
      </c>
    </row>
    <row r="10" spans="1:11" x14ac:dyDescent="0.25">
      <c r="A10" s="69" t="s">
        <v>16</v>
      </c>
      <c r="B10" s="33" t="s">
        <v>217</v>
      </c>
      <c r="C10" s="68">
        <v>3.6601524389</v>
      </c>
      <c r="D10" s="9" t="str">
        <f t="shared" si="1"/>
        <v>N/A</v>
      </c>
      <c r="E10" s="8">
        <v>3.3340426501999998</v>
      </c>
      <c r="F10" s="9" t="str">
        <f>IF($B10="N/A","N/A",IF(E10&gt;15,"No",IF(E10&lt;-15,"No","Yes")))</f>
        <v>N/A</v>
      </c>
      <c r="G10" s="8">
        <v>3.6191471657999998</v>
      </c>
      <c r="H10" s="9" t="str">
        <f>IF($B10="N/A","N/A",IF(G10&gt;15,"No",IF(G10&lt;-15,"No","Yes")))</f>
        <v>N/A</v>
      </c>
      <c r="I10" s="10">
        <v>-8.91</v>
      </c>
      <c r="J10" s="10">
        <v>8.5510000000000002</v>
      </c>
      <c r="K10" s="9" t="str">
        <f t="shared" si="0"/>
        <v>Yes</v>
      </c>
    </row>
    <row r="11" spans="1:11" x14ac:dyDescent="0.25">
      <c r="A11" s="69" t="s">
        <v>36</v>
      </c>
      <c r="B11" s="33" t="s">
        <v>217</v>
      </c>
      <c r="C11" s="68">
        <v>0.32624781380000001</v>
      </c>
      <c r="D11" s="9" t="str">
        <f t="shared" si="1"/>
        <v>N/A</v>
      </c>
      <c r="E11" s="8">
        <v>0.188526155</v>
      </c>
      <c r="F11" s="9" t="str">
        <f>IF($B11="N/A","N/A",IF(E11&gt;15,"No",IF(E11&lt;-15,"No","Yes")))</f>
        <v>N/A</v>
      </c>
      <c r="G11" s="8">
        <v>0.1017662481</v>
      </c>
      <c r="H11" s="9" t="str">
        <f>IF($B11="N/A","N/A",IF(G11&gt;15,"No",IF(G11&lt;-15,"No","Yes")))</f>
        <v>N/A</v>
      </c>
      <c r="I11" s="10">
        <v>-42.2</v>
      </c>
      <c r="J11" s="10">
        <v>-46</v>
      </c>
      <c r="K11" s="9" t="str">
        <f t="shared" si="0"/>
        <v>No</v>
      </c>
    </row>
    <row r="12" spans="1:11" x14ac:dyDescent="0.25">
      <c r="A12" s="69" t="s">
        <v>37</v>
      </c>
      <c r="B12" s="33" t="s">
        <v>217</v>
      </c>
      <c r="C12" s="68">
        <v>0.50251256280000001</v>
      </c>
      <c r="D12" s="9" t="str">
        <f t="shared" si="1"/>
        <v>N/A</v>
      </c>
      <c r="E12" s="8">
        <v>0</v>
      </c>
      <c r="F12" s="9" t="str">
        <f>IF($B12="N/A","N/A",IF(E12&gt;15,"No",IF(E12&lt;-15,"No","Yes")))</f>
        <v>N/A</v>
      </c>
      <c r="G12" s="8">
        <v>7.5471698112999999</v>
      </c>
      <c r="H12" s="9" t="str">
        <f>IF($B12="N/A","N/A",IF(G12&gt;15,"No",IF(G12&lt;-15,"No","Yes")))</f>
        <v>N/A</v>
      </c>
      <c r="I12" s="10">
        <v>-100</v>
      </c>
      <c r="J12" s="10" t="s">
        <v>1742</v>
      </c>
      <c r="K12" s="9" t="str">
        <f t="shared" si="0"/>
        <v>N/A</v>
      </c>
    </row>
    <row r="13" spans="1:11" x14ac:dyDescent="0.25">
      <c r="A13" s="69" t="s">
        <v>38</v>
      </c>
      <c r="B13" s="33" t="s">
        <v>217</v>
      </c>
      <c r="C13" s="68">
        <v>4.1472561601000004</v>
      </c>
      <c r="D13" s="9" t="str">
        <f t="shared" si="1"/>
        <v>N/A</v>
      </c>
      <c r="E13" s="8">
        <v>3.9321117180999998</v>
      </c>
      <c r="F13" s="9" t="str">
        <f>IF($B13="N/A","N/A",IF(E13&gt;15,"No",IF(E13&lt;-15,"No","Yes")))</f>
        <v>N/A</v>
      </c>
      <c r="G13" s="8">
        <v>4.4941648447000002</v>
      </c>
      <c r="H13" s="9" t="str">
        <f>IF($B13="N/A","N/A",IF(G13&gt;15,"No",IF(G13&lt;-15,"No","Yes")))</f>
        <v>N/A</v>
      </c>
      <c r="I13" s="10">
        <v>-5.19</v>
      </c>
      <c r="J13" s="10">
        <v>14.29</v>
      </c>
      <c r="K13" s="9" t="str">
        <f t="shared" si="0"/>
        <v>Yes</v>
      </c>
    </row>
    <row r="14" spans="1:11" x14ac:dyDescent="0.25">
      <c r="A14" s="69" t="s">
        <v>676</v>
      </c>
      <c r="B14" s="33" t="s">
        <v>217</v>
      </c>
      <c r="C14" s="68">
        <v>35.371532526000003</v>
      </c>
      <c r="D14" s="9" t="str">
        <f t="shared" si="1"/>
        <v>N/A</v>
      </c>
      <c r="E14" s="8">
        <v>33.427064492</v>
      </c>
      <c r="F14" s="9" t="str">
        <f t="shared" ref="F14:F33" si="2">IF($B14="N/A","N/A",IF(E14&gt;15,"No",IF(E14&lt;-15,"No","Yes")))</f>
        <v>N/A</v>
      </c>
      <c r="G14" s="8">
        <v>31.311158635999998</v>
      </c>
      <c r="H14" s="9" t="str">
        <f t="shared" ref="H14:H33" si="3">IF($B14="N/A","N/A",IF(G14&gt;15,"No",IF(G14&lt;-15,"No","Yes")))</f>
        <v>N/A</v>
      </c>
      <c r="I14" s="10">
        <v>-5.5</v>
      </c>
      <c r="J14" s="10">
        <v>-6.33</v>
      </c>
      <c r="K14" s="9" t="str">
        <f t="shared" ref="K14:K30" si="4">IF(J14="Div by 0", "N/A", IF(J14="N/A","N/A", IF(J14&gt;30, "No", IF(J14&lt;-30, "No", "Yes"))))</f>
        <v>Yes</v>
      </c>
    </row>
    <row r="15" spans="1:11" x14ac:dyDescent="0.25">
      <c r="A15" s="69" t="s">
        <v>677</v>
      </c>
      <c r="B15" s="33" t="s">
        <v>217</v>
      </c>
      <c r="C15" s="68">
        <v>4.2204015899999998</v>
      </c>
      <c r="D15" s="9" t="str">
        <f t="shared" si="1"/>
        <v>N/A</v>
      </c>
      <c r="E15" s="8">
        <v>4.4903558236999999</v>
      </c>
      <c r="F15" s="9" t="str">
        <f t="shared" si="2"/>
        <v>N/A</v>
      </c>
      <c r="G15" s="8">
        <v>4.8459300925999997</v>
      </c>
      <c r="H15" s="9" t="str">
        <f t="shared" si="3"/>
        <v>N/A</v>
      </c>
      <c r="I15" s="10">
        <v>6.3959999999999999</v>
      </c>
      <c r="J15" s="10">
        <v>7.9189999999999996</v>
      </c>
      <c r="K15" s="9" t="str">
        <f t="shared" si="4"/>
        <v>Yes</v>
      </c>
    </row>
    <row r="16" spans="1:11" x14ac:dyDescent="0.25">
      <c r="A16" s="69" t="s">
        <v>380</v>
      </c>
      <c r="B16" s="33" t="s">
        <v>217</v>
      </c>
      <c r="C16" s="68">
        <v>12.667169400000001</v>
      </c>
      <c r="D16" s="9" t="str">
        <f t="shared" si="1"/>
        <v>N/A</v>
      </c>
      <c r="E16" s="8">
        <v>15.923150583</v>
      </c>
      <c r="F16" s="9" t="str">
        <f t="shared" si="2"/>
        <v>N/A</v>
      </c>
      <c r="G16" s="8">
        <v>19.933847243999999</v>
      </c>
      <c r="H16" s="9" t="str">
        <f t="shared" si="3"/>
        <v>N/A</v>
      </c>
      <c r="I16" s="10">
        <v>25.7</v>
      </c>
      <c r="J16" s="10">
        <v>25.19</v>
      </c>
      <c r="K16" s="9" t="str">
        <f t="shared" si="4"/>
        <v>Yes</v>
      </c>
    </row>
    <row r="17" spans="1:11" x14ac:dyDescent="0.25">
      <c r="A17" s="69" t="s">
        <v>381</v>
      </c>
      <c r="B17" s="33" t="s">
        <v>217</v>
      </c>
      <c r="C17" s="68">
        <v>3.9481588466000002</v>
      </c>
      <c r="D17" s="9" t="str">
        <f t="shared" si="1"/>
        <v>N/A</v>
      </c>
      <c r="E17" s="8">
        <v>3.6273958444000001</v>
      </c>
      <c r="F17" s="9" t="str">
        <f t="shared" si="2"/>
        <v>N/A</v>
      </c>
      <c r="G17" s="8">
        <v>2.6024439386</v>
      </c>
      <c r="H17" s="9" t="str">
        <f t="shared" si="3"/>
        <v>N/A</v>
      </c>
      <c r="I17" s="10">
        <v>-8.1199999999999992</v>
      </c>
      <c r="J17" s="10">
        <v>-28.3</v>
      </c>
      <c r="K17" s="9" t="str">
        <f t="shared" si="4"/>
        <v>Yes</v>
      </c>
    </row>
    <row r="18" spans="1:11" x14ac:dyDescent="0.25">
      <c r="A18" s="69" t="s">
        <v>382</v>
      </c>
      <c r="B18" s="33" t="s">
        <v>217</v>
      </c>
      <c r="C18" s="68">
        <v>8.4782951400000001E-2</v>
      </c>
      <c r="D18" s="9" t="str">
        <f t="shared" ref="D18:D33" si="5">IF($B18="N/A","N/A",IF(C18&gt;15,"No",IF(C18&lt;-15,"No","Yes")))</f>
        <v>N/A</v>
      </c>
      <c r="E18" s="8">
        <v>5.0158836300000002E-2</v>
      </c>
      <c r="F18" s="9" t="str">
        <f t="shared" si="2"/>
        <v>N/A</v>
      </c>
      <c r="G18" s="8">
        <v>1.82229527E-2</v>
      </c>
      <c r="H18" s="9" t="str">
        <f t="shared" si="3"/>
        <v>N/A</v>
      </c>
      <c r="I18" s="10">
        <v>-40.799999999999997</v>
      </c>
      <c r="J18" s="10">
        <v>-63.7</v>
      </c>
      <c r="K18" s="9" t="str">
        <f t="shared" si="4"/>
        <v>No</v>
      </c>
    </row>
    <row r="19" spans="1:11" x14ac:dyDescent="0.25">
      <c r="A19" s="69" t="s">
        <v>383</v>
      </c>
      <c r="B19" s="33" t="s">
        <v>217</v>
      </c>
      <c r="C19" s="68">
        <v>21.263478998</v>
      </c>
      <c r="D19" s="9" t="str">
        <f t="shared" si="5"/>
        <v>N/A</v>
      </c>
      <c r="E19" s="8">
        <v>19.388290191999999</v>
      </c>
      <c r="F19" s="9" t="str">
        <f t="shared" si="2"/>
        <v>N/A</v>
      </c>
      <c r="G19" s="8">
        <v>18.499735251000001</v>
      </c>
      <c r="H19" s="9" t="str">
        <f t="shared" si="3"/>
        <v>N/A</v>
      </c>
      <c r="I19" s="10">
        <v>-8.82</v>
      </c>
      <c r="J19" s="10">
        <v>-4.58</v>
      </c>
      <c r="K19" s="9" t="str">
        <f t="shared" si="4"/>
        <v>Yes</v>
      </c>
    </row>
    <row r="20" spans="1:11" x14ac:dyDescent="0.25">
      <c r="A20" s="69" t="s">
        <v>385</v>
      </c>
      <c r="B20" s="33" t="s">
        <v>217</v>
      </c>
      <c r="C20" s="68">
        <v>2.3752007737</v>
      </c>
      <c r="D20" s="9" t="str">
        <f t="shared" si="5"/>
        <v>N/A</v>
      </c>
      <c r="E20" s="8">
        <v>2.3715249805999998</v>
      </c>
      <c r="F20" s="9" t="str">
        <f t="shared" si="2"/>
        <v>N/A</v>
      </c>
      <c r="G20" s="8">
        <v>2.0829178729</v>
      </c>
      <c r="H20" s="9" t="str">
        <f t="shared" si="3"/>
        <v>N/A</v>
      </c>
      <c r="I20" s="10">
        <v>-0.155</v>
      </c>
      <c r="J20" s="10">
        <v>-12.2</v>
      </c>
      <c r="K20" s="9" t="str">
        <f t="shared" si="4"/>
        <v>Yes</v>
      </c>
    </row>
    <row r="21" spans="1:11" x14ac:dyDescent="0.25">
      <c r="A21" s="69" t="s">
        <v>386</v>
      </c>
      <c r="B21" s="33" t="s">
        <v>217</v>
      </c>
      <c r="C21" s="68">
        <v>8.2158514296000007</v>
      </c>
      <c r="D21" s="9" t="str">
        <f t="shared" si="5"/>
        <v>N/A</v>
      </c>
      <c r="E21" s="8">
        <v>8.1679105045</v>
      </c>
      <c r="F21" s="9" t="str">
        <f t="shared" si="2"/>
        <v>N/A</v>
      </c>
      <c r="G21" s="8">
        <v>8.0799884472999999</v>
      </c>
      <c r="H21" s="9" t="str">
        <f t="shared" si="3"/>
        <v>N/A</v>
      </c>
      <c r="I21" s="10">
        <v>-0.58399999999999996</v>
      </c>
      <c r="J21" s="10">
        <v>-1.08</v>
      </c>
      <c r="K21" s="9" t="str">
        <f t="shared" si="4"/>
        <v>Yes</v>
      </c>
    </row>
    <row r="22" spans="1:11" x14ac:dyDescent="0.25">
      <c r="A22" s="69" t="s">
        <v>387</v>
      </c>
      <c r="B22" s="33" t="s">
        <v>217</v>
      </c>
      <c r="C22" s="68">
        <v>0.52062696779999995</v>
      </c>
      <c r="D22" s="9" t="str">
        <f t="shared" si="5"/>
        <v>N/A</v>
      </c>
      <c r="E22" s="8">
        <v>0.90969889500000001</v>
      </c>
      <c r="F22" s="9" t="str">
        <f t="shared" si="2"/>
        <v>N/A</v>
      </c>
      <c r="G22" s="8">
        <v>1.5193816574000001</v>
      </c>
      <c r="H22" s="9" t="str">
        <f t="shared" si="3"/>
        <v>N/A</v>
      </c>
      <c r="I22" s="10">
        <v>74.73</v>
      </c>
      <c r="J22" s="10">
        <v>67.02</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3.799912E-4</v>
      </c>
      <c r="F24" s="9" t="str">
        <f t="shared" si="2"/>
        <v>N/A</v>
      </c>
      <c r="G24" s="8">
        <v>0</v>
      </c>
      <c r="H24" s="9" t="str">
        <f t="shared" si="3"/>
        <v>N/A</v>
      </c>
      <c r="I24" s="10" t="s">
        <v>1742</v>
      </c>
      <c r="J24" s="10">
        <v>-100</v>
      </c>
      <c r="K24" s="9" t="str">
        <f t="shared" si="4"/>
        <v>No</v>
      </c>
    </row>
    <row r="25" spans="1:11" x14ac:dyDescent="0.25">
      <c r="A25" s="69" t="s">
        <v>392</v>
      </c>
      <c r="B25" s="33" t="s">
        <v>217</v>
      </c>
      <c r="C25" s="68">
        <v>0.21643085079999999</v>
      </c>
      <c r="D25" s="9" t="str">
        <f t="shared" si="5"/>
        <v>N/A</v>
      </c>
      <c r="E25" s="8">
        <v>0.59734614159999999</v>
      </c>
      <c r="F25" s="9" t="str">
        <f t="shared" si="2"/>
        <v>N/A</v>
      </c>
      <c r="G25" s="8">
        <v>0.64330461210000001</v>
      </c>
      <c r="H25" s="9" t="str">
        <f t="shared" si="3"/>
        <v>N/A</v>
      </c>
      <c r="I25" s="10">
        <v>176</v>
      </c>
      <c r="J25" s="10">
        <v>7.694</v>
      </c>
      <c r="K25" s="9" t="str">
        <f t="shared" si="4"/>
        <v>Yes</v>
      </c>
    </row>
    <row r="26" spans="1:11" x14ac:dyDescent="0.25">
      <c r="A26" s="69" t="s">
        <v>393</v>
      </c>
      <c r="B26" s="33" t="s">
        <v>217</v>
      </c>
      <c r="C26" s="68">
        <v>0.79798225099999998</v>
      </c>
      <c r="D26" s="9" t="str">
        <f t="shared" si="5"/>
        <v>N/A</v>
      </c>
      <c r="E26" s="8">
        <v>0.88043957380000004</v>
      </c>
      <c r="F26" s="9" t="str">
        <f t="shared" si="2"/>
        <v>N/A</v>
      </c>
      <c r="G26" s="8">
        <v>0.83069157819999995</v>
      </c>
      <c r="H26" s="9" t="str">
        <f t="shared" si="3"/>
        <v>N/A</v>
      </c>
      <c r="I26" s="10">
        <v>10.33</v>
      </c>
      <c r="J26" s="10">
        <v>-5.65</v>
      </c>
      <c r="K26" s="9" t="str">
        <f t="shared" si="4"/>
        <v>Yes</v>
      </c>
    </row>
    <row r="27" spans="1:11" x14ac:dyDescent="0.25">
      <c r="A27" s="69" t="s">
        <v>394</v>
      </c>
      <c r="B27" s="33" t="s">
        <v>217</v>
      </c>
      <c r="C27" s="68">
        <v>0.16147104809999999</v>
      </c>
      <c r="D27" s="9" t="str">
        <f t="shared" si="5"/>
        <v>N/A</v>
      </c>
      <c r="E27" s="8">
        <v>0.16909607700000001</v>
      </c>
      <c r="F27" s="9" t="str">
        <f t="shared" si="2"/>
        <v>N/A</v>
      </c>
      <c r="G27" s="8">
        <v>0.1416576698</v>
      </c>
      <c r="H27" s="9" t="str">
        <f t="shared" si="3"/>
        <v>N/A</v>
      </c>
      <c r="I27" s="10">
        <v>4.7220000000000004</v>
      </c>
      <c r="J27" s="10">
        <v>-16.2</v>
      </c>
      <c r="K27" s="9" t="str">
        <f t="shared" si="4"/>
        <v>Yes</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7.5682630572000003</v>
      </c>
      <c r="D29" s="9" t="str">
        <f t="shared" si="5"/>
        <v>N/A</v>
      </c>
      <c r="E29" s="8">
        <v>7.1981730023999999</v>
      </c>
      <c r="F29" s="9" t="str">
        <f t="shared" si="2"/>
        <v>N/A</v>
      </c>
      <c r="G29" s="8">
        <v>6.4272010232000003</v>
      </c>
      <c r="H29" s="9" t="str">
        <f t="shared" si="3"/>
        <v>N/A</v>
      </c>
      <c r="I29" s="10">
        <v>-4.8899999999999997</v>
      </c>
      <c r="J29" s="10">
        <v>-10.7</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61.690887324000002</v>
      </c>
      <c r="D33" s="9" t="str">
        <f t="shared" si="5"/>
        <v>N/A</v>
      </c>
      <c r="E33" s="8">
        <v>63.038257512000001</v>
      </c>
      <c r="F33" s="9" t="str">
        <f t="shared" si="2"/>
        <v>N/A</v>
      </c>
      <c r="G33" s="8">
        <v>65.694775858</v>
      </c>
      <c r="H33" s="9" t="str">
        <f t="shared" si="3"/>
        <v>N/A</v>
      </c>
      <c r="I33" s="10">
        <v>2.1840000000000002</v>
      </c>
      <c r="J33" s="10">
        <v>4.2140000000000004</v>
      </c>
      <c r="K33" s="9" t="str">
        <f t="shared" si="6"/>
        <v>Yes</v>
      </c>
    </row>
    <row r="34" spans="1:11" x14ac:dyDescent="0.25">
      <c r="A34" s="69" t="s">
        <v>845</v>
      </c>
      <c r="B34" s="33" t="s">
        <v>272</v>
      </c>
      <c r="C34" s="68">
        <v>6.6275557372999998</v>
      </c>
      <c r="D34" s="9" t="str">
        <f>IF($B34="N/A","N/A",IF(C34&gt;25,"No",IF(C34&lt;5,"No","Yes")))</f>
        <v>Yes</v>
      </c>
      <c r="E34" s="8">
        <v>6.0688392028999996</v>
      </c>
      <c r="F34" s="9" t="str">
        <f>IF($B34="N/A","N/A",IF(E34&gt;25,"No",IF(E34&lt;5,"No","Yes")))</f>
        <v>Yes</v>
      </c>
      <c r="G34" s="8">
        <v>5.3998390879000002</v>
      </c>
      <c r="H34" s="9" t="str">
        <f>IF($B34="N/A","N/A",IF(G34&gt;25,"No",IF(G34&lt;5,"No","Yes")))</f>
        <v>Yes</v>
      </c>
      <c r="I34" s="10">
        <v>-8.43</v>
      </c>
      <c r="J34" s="10">
        <v>-11</v>
      </c>
      <c r="K34" s="9" t="str">
        <f t="shared" si="6"/>
        <v>Yes</v>
      </c>
    </row>
    <row r="35" spans="1:11" x14ac:dyDescent="0.25">
      <c r="A35" s="69" t="s">
        <v>846</v>
      </c>
      <c r="B35" s="33" t="s">
        <v>273</v>
      </c>
      <c r="C35" s="68">
        <v>41.951371225999999</v>
      </c>
      <c r="D35" s="9" t="str">
        <f>IF($B35="N/A","N/A",IF(C35&gt;70,"No",IF(C35&lt;40,"No","Yes")))</f>
        <v>Yes</v>
      </c>
      <c r="E35" s="8">
        <v>42.781307474000002</v>
      </c>
      <c r="F35" s="9" t="str">
        <f>IF($B35="N/A","N/A",IF(E35&gt;70,"No",IF(E35&lt;40,"No","Yes")))</f>
        <v>Yes</v>
      </c>
      <c r="G35" s="8">
        <v>45.01619436</v>
      </c>
      <c r="H35" s="9" t="str">
        <f>IF($B35="N/A","N/A",IF(G35&gt;70,"No",IF(G35&lt;40,"No","Yes")))</f>
        <v>Yes</v>
      </c>
      <c r="I35" s="10">
        <v>1.978</v>
      </c>
      <c r="J35" s="10">
        <v>5.2240000000000002</v>
      </c>
      <c r="K35" s="9" t="str">
        <f t="shared" si="6"/>
        <v>Yes</v>
      </c>
    </row>
    <row r="36" spans="1:11" x14ac:dyDescent="0.25">
      <c r="A36" s="69" t="s">
        <v>847</v>
      </c>
      <c r="B36" s="33" t="s">
        <v>274</v>
      </c>
      <c r="C36" s="68">
        <v>51.421073036999999</v>
      </c>
      <c r="D36" s="9" t="str">
        <f>IF($B36="N/A","N/A",IF(C36&gt;55,"No",IF(C36&lt;20,"No","Yes")))</f>
        <v>Yes</v>
      </c>
      <c r="E36" s="8">
        <v>51.149853323000002</v>
      </c>
      <c r="F36" s="9" t="str">
        <f>IF($B36="N/A","N/A",IF(E36&gt;55,"No",IF(E36&lt;20,"No","Yes")))</f>
        <v>Yes</v>
      </c>
      <c r="G36" s="8">
        <v>49.583966552</v>
      </c>
      <c r="H36" s="9" t="str">
        <f>IF($B36="N/A","N/A",IF(G36&gt;55,"No",IF(G36&lt;20,"No","Yes")))</f>
        <v>Yes</v>
      </c>
      <c r="I36" s="10">
        <v>-0.52700000000000002</v>
      </c>
      <c r="J36" s="10">
        <v>-3.06</v>
      </c>
      <c r="K36" s="9" t="str">
        <f t="shared" si="6"/>
        <v>Yes</v>
      </c>
    </row>
    <row r="37" spans="1:11" x14ac:dyDescent="0.25">
      <c r="A37" s="69" t="s">
        <v>167</v>
      </c>
      <c r="B37" s="33" t="s">
        <v>250</v>
      </c>
      <c r="C37" s="68">
        <v>96.137902240000003</v>
      </c>
      <c r="D37" s="9" t="str">
        <f>IF($B37="N/A","N/A",IF(C37&gt;95,"Yes","No"))</f>
        <v>Yes</v>
      </c>
      <c r="E37" s="8">
        <v>96.005532672000001</v>
      </c>
      <c r="F37" s="9" t="str">
        <f>IF($B37="N/A","N/A",IF(E37&gt;95,"Yes","No"))</f>
        <v>Yes</v>
      </c>
      <c r="G37" s="8">
        <v>97.066792278999998</v>
      </c>
      <c r="H37" s="9" t="str">
        <f>IF($B37="N/A","N/A",IF(G37&gt;95,"Yes","No"))</f>
        <v>Yes</v>
      </c>
      <c r="I37" s="10">
        <v>-0.13800000000000001</v>
      </c>
      <c r="J37" s="10">
        <v>1.105</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96.257068353999998</v>
      </c>
      <c r="D40" s="9" t="str">
        <f>IF($B40="N/A","N/A",IF(C40&gt;100,"No",IF(C40&lt;98,"No","Yes")))</f>
        <v>No</v>
      </c>
      <c r="E40" s="8">
        <v>96.137078977000002</v>
      </c>
      <c r="F40" s="9" t="str">
        <f>IF($B40="N/A","N/A",IF(E40&gt;100,"No",IF(E40&lt;98,"No","Yes")))</f>
        <v>No</v>
      </c>
      <c r="G40" s="8">
        <v>97.064167378999997</v>
      </c>
      <c r="H40" s="9" t="str">
        <f>IF($B40="N/A","N/A",IF(G40&gt;100,"No",IF(G40&lt;98,"No","Yes")))</f>
        <v>No</v>
      </c>
      <c r="I40" s="10">
        <v>-0.125</v>
      </c>
      <c r="J40" s="10">
        <v>0.96430000000000005</v>
      </c>
      <c r="K40" s="9" t="str">
        <f t="shared" si="6"/>
        <v>Yes</v>
      </c>
    </row>
    <row r="41" spans="1:11" x14ac:dyDescent="0.25">
      <c r="A41" s="69" t="s">
        <v>44</v>
      </c>
      <c r="B41" s="33" t="s">
        <v>217</v>
      </c>
      <c r="C41" s="68">
        <v>84.322319324000006</v>
      </c>
      <c r="D41" s="9" t="str">
        <f t="shared" si="7"/>
        <v>N/A</v>
      </c>
      <c r="E41" s="8">
        <v>82.826575684999995</v>
      </c>
      <c r="F41" s="9" t="str">
        <f t="shared" ref="F41:F47" si="8">IF($B41="N/A","N/A",IF(E41&gt;15,"No",IF(E41&lt;-15,"No","Yes")))</f>
        <v>N/A</v>
      </c>
      <c r="G41" s="8">
        <v>80.116254768999994</v>
      </c>
      <c r="H41" s="9" t="str">
        <f t="shared" ref="H41:H47" si="9">IF($B41="N/A","N/A",IF(G41&gt;15,"No",IF(G41&lt;-15,"No","Yes")))</f>
        <v>N/A</v>
      </c>
      <c r="I41" s="10">
        <v>-1.77</v>
      </c>
      <c r="J41" s="10">
        <v>-3.27</v>
      </c>
      <c r="K41" s="9" t="str">
        <f t="shared" si="6"/>
        <v>Yes</v>
      </c>
    </row>
    <row r="42" spans="1:11" x14ac:dyDescent="0.25">
      <c r="A42" s="69" t="s">
        <v>45</v>
      </c>
      <c r="B42" s="33" t="s">
        <v>217</v>
      </c>
      <c r="C42" s="68">
        <v>15.66704483</v>
      </c>
      <c r="D42" s="9" t="str">
        <f t="shared" si="7"/>
        <v>N/A</v>
      </c>
      <c r="E42" s="8">
        <v>17.156800659000002</v>
      </c>
      <c r="F42" s="9" t="str">
        <f t="shared" si="8"/>
        <v>N/A</v>
      </c>
      <c r="G42" s="8">
        <v>19.883391012000001</v>
      </c>
      <c r="H42" s="9" t="str">
        <f t="shared" si="9"/>
        <v>N/A</v>
      </c>
      <c r="I42" s="10">
        <v>9.5090000000000003</v>
      </c>
      <c r="J42" s="10">
        <v>15.89</v>
      </c>
      <c r="K42" s="9" t="str">
        <f t="shared" si="6"/>
        <v>Yes</v>
      </c>
    </row>
    <row r="43" spans="1:11" x14ac:dyDescent="0.25">
      <c r="A43" s="69" t="s">
        <v>50</v>
      </c>
      <c r="B43" s="33" t="s">
        <v>217</v>
      </c>
      <c r="C43" s="68">
        <v>1.06358463E-2</v>
      </c>
      <c r="D43" s="9" t="str">
        <f t="shared" si="7"/>
        <v>N/A</v>
      </c>
      <c r="E43" s="8">
        <v>1.6623656300000001E-2</v>
      </c>
      <c r="F43" s="9" t="str">
        <f t="shared" si="8"/>
        <v>N/A</v>
      </c>
      <c r="G43" s="8">
        <v>3.5421930000000001E-4</v>
      </c>
      <c r="H43" s="9" t="str">
        <f t="shared" si="9"/>
        <v>N/A</v>
      </c>
      <c r="I43" s="10">
        <v>56.3</v>
      </c>
      <c r="J43" s="10">
        <v>-97.9</v>
      </c>
      <c r="K43" s="9" t="str">
        <f t="shared" si="6"/>
        <v>No</v>
      </c>
    </row>
    <row r="44" spans="1:11" x14ac:dyDescent="0.25">
      <c r="A44" s="69" t="s">
        <v>907</v>
      </c>
      <c r="B44" s="33" t="s">
        <v>217</v>
      </c>
      <c r="C44" s="68">
        <v>90.869856038999998</v>
      </c>
      <c r="D44" s="9" t="str">
        <f t="shared" si="7"/>
        <v>N/A</v>
      </c>
      <c r="E44" s="8">
        <v>90.141888707999996</v>
      </c>
      <c r="F44" s="9" t="str">
        <f t="shared" si="8"/>
        <v>N/A</v>
      </c>
      <c r="G44" s="8">
        <v>89.650738200999996</v>
      </c>
      <c r="H44" s="9" t="str">
        <f t="shared" si="9"/>
        <v>N/A</v>
      </c>
      <c r="I44" s="10">
        <v>-0.80100000000000005</v>
      </c>
      <c r="J44" s="10">
        <v>-0.54500000000000004</v>
      </c>
      <c r="K44" s="9" t="str">
        <f>IF(J44="Div by 0", "N/A", IF(J44="N/A","N/A", IF(J44&gt;30, "No", IF(J44&lt;-30, "No", "Yes"))))</f>
        <v>Yes</v>
      </c>
    </row>
    <row r="45" spans="1:11" x14ac:dyDescent="0.25">
      <c r="A45" s="69" t="s">
        <v>908</v>
      </c>
      <c r="B45" s="33" t="s">
        <v>217</v>
      </c>
      <c r="C45" s="68">
        <v>9.1301439605999999</v>
      </c>
      <c r="D45" s="9" t="str">
        <f t="shared" si="7"/>
        <v>N/A</v>
      </c>
      <c r="E45" s="8">
        <v>9.8581112918000002</v>
      </c>
      <c r="F45" s="9" t="str">
        <f t="shared" si="8"/>
        <v>N/A</v>
      </c>
      <c r="G45" s="8">
        <v>10.349261799000001</v>
      </c>
      <c r="H45" s="9" t="str">
        <f t="shared" si="9"/>
        <v>N/A</v>
      </c>
      <c r="I45" s="10">
        <v>7.9729999999999999</v>
      </c>
      <c r="J45" s="10">
        <v>4.9820000000000002</v>
      </c>
      <c r="K45" s="9" t="str">
        <f>IF(J45="Div by 0", "N/A", IF(J45="N/A","N/A", IF(J45&gt;30, "No", IF(J45&lt;-30, "No", "Yes"))))</f>
        <v>Yes</v>
      </c>
    </row>
    <row r="46" spans="1:11" x14ac:dyDescent="0.25">
      <c r="A46" s="69" t="s">
        <v>931</v>
      </c>
      <c r="B46" s="33" t="s">
        <v>217</v>
      </c>
      <c r="C46" s="68">
        <v>8.4356906400000001E-2</v>
      </c>
      <c r="D46" s="9" t="str">
        <f t="shared" si="7"/>
        <v>N/A</v>
      </c>
      <c r="E46" s="8">
        <v>5.0158836300000002E-2</v>
      </c>
      <c r="F46" s="9" t="str">
        <f t="shared" si="8"/>
        <v>N/A</v>
      </c>
      <c r="G46" s="8">
        <v>1.82229527E-2</v>
      </c>
      <c r="H46" s="9" t="str">
        <f t="shared" si="9"/>
        <v>N/A</v>
      </c>
      <c r="I46" s="10">
        <v>-40.5</v>
      </c>
      <c r="J46" s="10">
        <v>-63.7</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532535</v>
      </c>
      <c r="D7" s="30" t="str">
        <f>IF($B7="N/A","N/A",IF(C7&gt;15,"No",IF(C7&lt;-15,"No","Yes")))</f>
        <v>N/A</v>
      </c>
      <c r="E7" s="29">
        <v>580480</v>
      </c>
      <c r="F7" s="30" t="str">
        <f>IF($B7="N/A","N/A",IF(E7&gt;15,"No",IF(E7&lt;-15,"No","Yes")))</f>
        <v>N/A</v>
      </c>
      <c r="G7" s="29">
        <v>630223</v>
      </c>
      <c r="H7" s="30" t="str">
        <f>IF($B7="N/A","N/A",IF(G7&gt;15,"No",IF(G7&lt;-15,"No","Yes")))</f>
        <v>N/A</v>
      </c>
      <c r="I7" s="31">
        <v>9.0030000000000001</v>
      </c>
      <c r="J7" s="31">
        <v>8.5690000000000008</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99.365352810999994</v>
      </c>
      <c r="F11" s="9" t="str">
        <f>IF(OR($B11="N/A",$E11="N/A"),"N/A",IF(E11&gt;100,"No",IF(E11&lt;95,"No","Yes")))</f>
        <v>Yes</v>
      </c>
      <c r="G11" s="9">
        <v>99.056683110999998</v>
      </c>
      <c r="H11" s="9" t="str">
        <f>IF($B11="N/A","N/A",IF(G11&gt;100,"No",IF(G11&lt;95,"No","Yes")))</f>
        <v>Yes</v>
      </c>
      <c r="I11" s="10" t="s">
        <v>217</v>
      </c>
      <c r="J11" s="10">
        <v>-0.311</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99.365352810999994</v>
      </c>
      <c r="F13" s="9" t="str">
        <f t="shared" si="2"/>
        <v>Yes</v>
      </c>
      <c r="G13" s="9">
        <v>78.600907933000002</v>
      </c>
      <c r="H13" s="9" t="str">
        <f t="shared" si="3"/>
        <v>No</v>
      </c>
      <c r="I13" s="10" t="s">
        <v>217</v>
      </c>
      <c r="J13" s="10">
        <v>-20.9</v>
      </c>
      <c r="K13" s="9" t="str">
        <f t="shared" si="0"/>
        <v>Yes</v>
      </c>
    </row>
    <row r="14" spans="1:11" x14ac:dyDescent="0.25">
      <c r="A14" s="3" t="s">
        <v>13</v>
      </c>
      <c r="B14" s="33" t="s">
        <v>217</v>
      </c>
      <c r="C14" s="34">
        <v>532535</v>
      </c>
      <c r="D14" s="9" t="str">
        <f>IF($B14="N/A","N/A",IF(C14&gt;15,"No",IF(C14&lt;-15,"No","Yes")))</f>
        <v>N/A</v>
      </c>
      <c r="E14" s="34">
        <v>580480</v>
      </c>
      <c r="F14" s="9" t="str">
        <f>IF($B14="N/A","N/A",IF(E14&gt;15,"No",IF(E14&lt;-15,"No","Yes")))</f>
        <v>N/A</v>
      </c>
      <c r="G14" s="34">
        <v>630223</v>
      </c>
      <c r="H14" s="9" t="str">
        <f>IF($B14="N/A","N/A",IF(G14&gt;15,"No",IF(G14&lt;-15,"No","Yes")))</f>
        <v>N/A</v>
      </c>
      <c r="I14" s="10">
        <v>9.0030000000000001</v>
      </c>
      <c r="J14" s="10">
        <v>8.5690000000000008</v>
      </c>
      <c r="K14" s="9" t="str">
        <f t="shared" si="0"/>
        <v>Yes</v>
      </c>
    </row>
    <row r="15" spans="1:11" ht="14.25" customHeight="1" x14ac:dyDescent="0.25">
      <c r="A15" s="3" t="s">
        <v>444</v>
      </c>
      <c r="B15" s="33" t="s">
        <v>217</v>
      </c>
      <c r="C15" s="9">
        <v>2.9213103363999999</v>
      </c>
      <c r="D15" s="9" t="str">
        <f>IF($B15="N/A","N/A",IF(C15&gt;15,"No",IF(C15&lt;-15,"No","Yes")))</f>
        <v>N/A</v>
      </c>
      <c r="E15" s="9">
        <v>0.46530457549999998</v>
      </c>
      <c r="F15" s="9" t="str">
        <f>IF($B15="N/A","N/A",IF(E15&gt;15,"No",IF(E15&lt;-15,"No","Yes")))</f>
        <v>N/A</v>
      </c>
      <c r="G15" s="9">
        <v>0.52806704930000004</v>
      </c>
      <c r="H15" s="9" t="str">
        <f>IF($B15="N/A","N/A",IF(G15&gt;15,"No",IF(G15&lt;-15,"No","Yes")))</f>
        <v>N/A</v>
      </c>
      <c r="I15" s="10">
        <v>-84.1</v>
      </c>
      <c r="J15" s="10">
        <v>13.49</v>
      </c>
      <c r="K15" s="9" t="str">
        <f t="shared" si="0"/>
        <v>Yes</v>
      </c>
    </row>
    <row r="16" spans="1:11" ht="12.75" customHeight="1" x14ac:dyDescent="0.25">
      <c r="A16" s="3" t="s">
        <v>856</v>
      </c>
      <c r="B16" s="33" t="s">
        <v>217</v>
      </c>
      <c r="C16" s="35">
        <v>125.28263803999999</v>
      </c>
      <c r="D16" s="9" t="str">
        <f>IF($B16="N/A","N/A",IF(C16&gt;15,"No",IF(C16&lt;-15,"No","Yes")))</f>
        <v>N/A</v>
      </c>
      <c r="E16" s="35">
        <v>301.82450943999999</v>
      </c>
      <c r="F16" s="9" t="str">
        <f>IF($B16="N/A","N/A",IF(E16&gt;15,"No",IF(E16&lt;-15,"No","Yes")))</f>
        <v>N/A</v>
      </c>
      <c r="G16" s="35">
        <v>177.33894230999999</v>
      </c>
      <c r="H16" s="9" t="str">
        <f>IF($B16="N/A","N/A",IF(G16&gt;15,"No",IF(G16&lt;-15,"No","Yes")))</f>
        <v>N/A</v>
      </c>
      <c r="I16" s="10">
        <v>140.9</v>
      </c>
      <c r="J16" s="10">
        <v>-41.2</v>
      </c>
      <c r="K16" s="9" t="str">
        <f t="shared" si="0"/>
        <v>No</v>
      </c>
    </row>
    <row r="17" spans="1:11" x14ac:dyDescent="0.25">
      <c r="A17" s="3" t="s">
        <v>131</v>
      </c>
      <c r="B17" s="33" t="s">
        <v>217</v>
      </c>
      <c r="C17" s="34">
        <v>281</v>
      </c>
      <c r="D17" s="9" t="str">
        <f>IF($B17="N/A","N/A",IF(C17&gt;15,"No",IF(C17&lt;-15,"No","Yes")))</f>
        <v>N/A</v>
      </c>
      <c r="E17" s="34">
        <v>93</v>
      </c>
      <c r="F17" s="9" t="str">
        <f>IF($B17="N/A","N/A",IF(E17&gt;15,"No",IF(E17&lt;-15,"No","Yes")))</f>
        <v>N/A</v>
      </c>
      <c r="G17" s="34">
        <v>97</v>
      </c>
      <c r="H17" s="9" t="str">
        <f>IF($B17="N/A","N/A",IF(G17&gt;15,"No",IF(G17&lt;-15,"No","Yes")))</f>
        <v>N/A</v>
      </c>
      <c r="I17" s="10">
        <v>-66.900000000000006</v>
      </c>
      <c r="J17" s="10">
        <v>4.3010000000000002</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1.53913773E-2</v>
      </c>
      <c r="H18" s="9" t="str">
        <f>IF($B18="N/A","N/A",IF(G18&gt;15,"No",IF(G18&lt;-15,"No","Yes")))</f>
        <v>N/A</v>
      </c>
      <c r="I18" s="10" t="s">
        <v>217</v>
      </c>
      <c r="J18" s="10" t="s">
        <v>217</v>
      </c>
      <c r="K18" s="9" t="str">
        <f t="shared" si="0"/>
        <v>N/A</v>
      </c>
    </row>
    <row r="19" spans="1:11" ht="27.75" customHeight="1" x14ac:dyDescent="0.25">
      <c r="A19" s="3" t="s">
        <v>835</v>
      </c>
      <c r="B19" s="33" t="s">
        <v>217</v>
      </c>
      <c r="C19" s="35">
        <v>58.857651246000003</v>
      </c>
      <c r="D19" s="9" t="str">
        <f>IF($B19="N/A","N/A",IF(C19&gt;60,"No",IF(C19&lt;15,"No","Yes")))</f>
        <v>N/A</v>
      </c>
      <c r="E19" s="35">
        <v>62.064516128999998</v>
      </c>
      <c r="F19" s="9" t="str">
        <f>IF($B19="N/A","N/A",IF(E19&gt;60,"No",IF(E19&lt;15,"No","Yes")))</f>
        <v>N/A</v>
      </c>
      <c r="G19" s="35">
        <v>98.298969072000006</v>
      </c>
      <c r="H19" s="9" t="str">
        <f>IF($B19="N/A","N/A",IF(G19&gt;60,"No",IF(G19&lt;15,"No","Yes")))</f>
        <v>N/A</v>
      </c>
      <c r="I19" s="10">
        <v>5.4489999999999998</v>
      </c>
      <c r="J19" s="10">
        <v>58.38</v>
      </c>
      <c r="K19" s="9" t="str">
        <f t="shared" si="0"/>
        <v>No</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532535</v>
      </c>
      <c r="D6" s="9" t="str">
        <f>IF($B6="N/A","N/A",IF(C6&gt;15,"No",IF(C6&lt;-15,"No","Yes")))</f>
        <v>N/A</v>
      </c>
      <c r="E6" s="34">
        <v>580480</v>
      </c>
      <c r="F6" s="9" t="str">
        <f>IF($B6="N/A","N/A",IF(E6&gt;15,"No",IF(E6&lt;-15,"No","Yes")))</f>
        <v>N/A</v>
      </c>
      <c r="G6" s="34">
        <v>630223</v>
      </c>
      <c r="H6" s="9" t="str">
        <f>IF($B6="N/A","N/A",IF(G6&gt;15,"No",IF(G6&lt;-15,"No","Yes")))</f>
        <v>N/A</v>
      </c>
      <c r="I6" s="10">
        <v>9.0030000000000001</v>
      </c>
      <c r="J6" s="10">
        <v>8.5690000000000008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60.475752767000003</v>
      </c>
      <c r="D9" s="9" t="str">
        <f>IF($B9="N/A","N/A",IF(C9&gt;60,"No",IF(C9&lt;15,"No","Yes")))</f>
        <v>No</v>
      </c>
      <c r="E9" s="35">
        <v>57.448601158000002</v>
      </c>
      <c r="F9" s="9" t="str">
        <f>IF($B9="N/A","N/A",IF(E9&gt;60,"No",IF(E9&lt;15,"No","Yes")))</f>
        <v>Yes</v>
      </c>
      <c r="G9" s="35">
        <v>60.490224888999997</v>
      </c>
      <c r="H9" s="9" t="str">
        <f>IF($B9="N/A","N/A",IF(G9&gt;60,"No",IF(G9&lt;15,"No","Yes")))</f>
        <v>No</v>
      </c>
      <c r="I9" s="10">
        <v>-5.01</v>
      </c>
      <c r="J9" s="10">
        <v>5.2949999999999999</v>
      </c>
      <c r="K9" s="9" t="str">
        <f t="shared" si="0"/>
        <v>Yes</v>
      </c>
    </row>
    <row r="10" spans="1:11" x14ac:dyDescent="0.25">
      <c r="A10" s="3" t="s">
        <v>14</v>
      </c>
      <c r="B10" s="33" t="s">
        <v>276</v>
      </c>
      <c r="C10" s="9">
        <v>6.527270508</v>
      </c>
      <c r="D10" s="9" t="str">
        <f>IF($B10="N/A","N/A",IF(C10&gt;15,"No",IF(C10&lt;=0,"No","Yes")))</f>
        <v>Yes</v>
      </c>
      <c r="E10" s="9">
        <v>6.3890228776000004</v>
      </c>
      <c r="F10" s="9" t="str">
        <f>IF($B10="N/A","N/A",IF(E10&gt;15,"No",IF(E10&lt;=0,"No","Yes")))</f>
        <v>Yes</v>
      </c>
      <c r="G10" s="9">
        <v>6.0816568104000002</v>
      </c>
      <c r="H10" s="9" t="str">
        <f>IF($B10="N/A","N/A",IF(G10&gt;15,"No",IF(G10&lt;=0,"No","Yes")))</f>
        <v>Yes</v>
      </c>
      <c r="I10" s="10">
        <v>-2.12</v>
      </c>
      <c r="J10" s="10">
        <v>-4.8099999999999996</v>
      </c>
      <c r="K10" s="9" t="str">
        <f t="shared" si="0"/>
        <v>Yes</v>
      </c>
    </row>
    <row r="11" spans="1:11" x14ac:dyDescent="0.25">
      <c r="A11" s="3" t="s">
        <v>871</v>
      </c>
      <c r="B11" s="33" t="s">
        <v>217</v>
      </c>
      <c r="C11" s="35">
        <v>143.11746260000001</v>
      </c>
      <c r="D11" s="9" t="str">
        <f>IF($B11="N/A","N/A",IF(C11&gt;15,"No",IF(C11&lt;-15,"No","Yes")))</f>
        <v>N/A</v>
      </c>
      <c r="E11" s="35">
        <v>136.25480626999999</v>
      </c>
      <c r="F11" s="9" t="str">
        <f>IF($B11="N/A","N/A",IF(E11&gt;15,"No",IF(E11&lt;-15,"No","Yes")))</f>
        <v>N/A</v>
      </c>
      <c r="G11" s="35">
        <v>77.419171363000004</v>
      </c>
      <c r="H11" s="9" t="str">
        <f>IF($B11="N/A","N/A",IF(G11&gt;15,"No",IF(G11&lt;-15,"No","Yes")))</f>
        <v>N/A</v>
      </c>
      <c r="I11" s="10">
        <v>-4.8</v>
      </c>
      <c r="J11" s="10">
        <v>-43.2</v>
      </c>
      <c r="K11" s="9" t="str">
        <f t="shared" si="0"/>
        <v>No</v>
      </c>
    </row>
    <row r="12" spans="1:11" x14ac:dyDescent="0.25">
      <c r="A12" s="3" t="s">
        <v>932</v>
      </c>
      <c r="B12" s="33" t="s">
        <v>217</v>
      </c>
      <c r="C12" s="9">
        <v>2.4432196945000002</v>
      </c>
      <c r="D12" s="9" t="str">
        <f>IF($B12="N/A","N/A",IF(C12&gt;15,"No",IF(C12&lt;-15,"No","Yes")))</f>
        <v>N/A</v>
      </c>
      <c r="E12" s="9">
        <v>2.3516744762999999</v>
      </c>
      <c r="F12" s="9" t="str">
        <f>IF($B12="N/A","N/A",IF(E12&gt;15,"No",IF(E12&lt;-15,"No","Yes")))</f>
        <v>N/A</v>
      </c>
      <c r="G12" s="9">
        <v>2.2303216480999999</v>
      </c>
      <c r="H12" s="9" t="str">
        <f>IF($B12="N/A","N/A",IF(G12&gt;15,"No",IF(G12&lt;-15,"No","Yes")))</f>
        <v>N/A</v>
      </c>
      <c r="I12" s="10">
        <v>-3.75</v>
      </c>
      <c r="J12" s="10">
        <v>-5.16</v>
      </c>
      <c r="K12" s="9" t="str">
        <f t="shared" si="0"/>
        <v>Yes</v>
      </c>
    </row>
    <row r="13" spans="1:11" x14ac:dyDescent="0.25">
      <c r="A13" s="3" t="s">
        <v>51</v>
      </c>
      <c r="B13" s="33" t="s">
        <v>277</v>
      </c>
      <c r="C13" s="9">
        <v>98.318420386</v>
      </c>
      <c r="D13" s="9" t="str">
        <f>IF($B13="N/A","N/A",IF(C13&gt;99,"No",IF(C13&lt;95,"No","Yes")))</f>
        <v>Yes</v>
      </c>
      <c r="E13" s="9">
        <v>98.326385060999996</v>
      </c>
      <c r="F13" s="9" t="str">
        <f>IF($B13="N/A","N/A",IF(E13&gt;99,"No",IF(E13&lt;95,"No","Yes")))</f>
        <v>Yes</v>
      </c>
      <c r="G13" s="9">
        <v>97.902964506000004</v>
      </c>
      <c r="H13" s="9" t="str">
        <f>IF($B13="N/A","N/A",IF(G13&gt;99,"No",IF(G13&lt;95,"No","Yes")))</f>
        <v>Yes</v>
      </c>
      <c r="I13" s="10">
        <v>8.0999999999999996E-3</v>
      </c>
      <c r="J13" s="10">
        <v>-0.43099999999999999</v>
      </c>
      <c r="K13" s="9" t="str">
        <f t="shared" si="0"/>
        <v>Yes</v>
      </c>
    </row>
    <row r="14" spans="1:11" x14ac:dyDescent="0.25">
      <c r="A14" s="3" t="s">
        <v>52</v>
      </c>
      <c r="B14" s="33" t="s">
        <v>278</v>
      </c>
      <c r="C14" s="9">
        <v>1.6815796144999999</v>
      </c>
      <c r="D14" s="9" t="str">
        <f>IF($B14="N/A","N/A",IF(C14&gt;6,"No",IF(C14&lt;=0,"No","Yes")))</f>
        <v>Yes</v>
      </c>
      <c r="E14" s="9">
        <v>1.6736149393999999</v>
      </c>
      <c r="F14" s="9" t="str">
        <f>IF($B14="N/A","N/A",IF(E14&gt;6,"No",IF(E14&lt;=0,"No","Yes")))</f>
        <v>Yes</v>
      </c>
      <c r="G14" s="9">
        <v>2.0970354938</v>
      </c>
      <c r="H14" s="9" t="str">
        <f>IF($B14="N/A","N/A",IF(G14&gt;6,"No",IF(G14&lt;=0,"No","Yes")))</f>
        <v>Yes</v>
      </c>
      <c r="I14" s="10">
        <v>-0.47399999999999998</v>
      </c>
      <c r="J14" s="10">
        <v>25.3</v>
      </c>
      <c r="K14" s="9" t="str">
        <f t="shared" si="0"/>
        <v>Yes</v>
      </c>
    </row>
    <row r="15" spans="1:11" x14ac:dyDescent="0.25">
      <c r="A15" s="3" t="s">
        <v>168</v>
      </c>
      <c r="B15" s="33" t="s">
        <v>217</v>
      </c>
      <c r="C15" s="9">
        <v>98.681003857999997</v>
      </c>
      <c r="D15" s="9" t="str">
        <f>IF($B15="N/A","N/A",IF(C15&gt;15,"No",IF(C15&lt;-15,"No","Yes")))</f>
        <v>N/A</v>
      </c>
      <c r="E15" s="9">
        <v>96.863332545000006</v>
      </c>
      <c r="F15" s="9" t="str">
        <f>IF($B15="N/A","N/A",IF(E15&gt;15,"No",IF(E15&lt;-15,"No","Yes")))</f>
        <v>N/A</v>
      </c>
      <c r="G15" s="9">
        <v>97.379122116999994</v>
      </c>
      <c r="H15" s="9" t="str">
        <f>IF($B15="N/A","N/A",IF(G15&gt;15,"No",IF(G15&lt;-15,"No","Yes")))</f>
        <v>N/A</v>
      </c>
      <c r="I15" s="10">
        <v>-1.84</v>
      </c>
      <c r="J15" s="10">
        <v>0.53249999999999997</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99.957981587999996</v>
      </c>
      <c r="D17" s="9" t="str">
        <f>IF($B17="N/A","N/A",IF(C17&gt;98,"Yes","No"))</f>
        <v>Yes</v>
      </c>
      <c r="E17" s="9">
        <v>99.945336522000005</v>
      </c>
      <c r="F17" s="9" t="str">
        <f>IF($B17="N/A","N/A",IF(E17&gt;98,"Yes","No"))</f>
        <v>Yes</v>
      </c>
      <c r="G17" s="9">
        <v>99.950081604000005</v>
      </c>
      <c r="H17" s="9" t="str">
        <f>IF($B17="N/A","N/A",IF(G17&gt;98,"Yes","No"))</f>
        <v>Yes</v>
      </c>
      <c r="I17" s="10">
        <v>-1.2999999999999999E-2</v>
      </c>
      <c r="J17" s="10">
        <v>4.7000000000000002E-3</v>
      </c>
      <c r="K17" s="9" t="str">
        <f t="shared" si="0"/>
        <v>Yes</v>
      </c>
    </row>
    <row r="18" spans="1:11" x14ac:dyDescent="0.25">
      <c r="A18" s="3" t="s">
        <v>53</v>
      </c>
      <c r="B18" s="33" t="s">
        <v>279</v>
      </c>
      <c r="C18" s="9">
        <v>100</v>
      </c>
      <c r="D18" s="9" t="str">
        <f>IF($B18="N/A","N/A",IF(C18&gt;98,"Yes","No"))</f>
        <v>Yes</v>
      </c>
      <c r="E18" s="9">
        <v>100</v>
      </c>
      <c r="F18" s="9" t="str">
        <f>IF($B18="N/A","N/A",IF(E18&gt;98,"Yes","No"))</f>
        <v>Yes</v>
      </c>
      <c r="G18" s="9">
        <v>99.999837927000002</v>
      </c>
      <c r="H18" s="9" t="str">
        <f>IF($B18="N/A","N/A",IF(G18&gt;98,"Yes","No"))</f>
        <v>Yes</v>
      </c>
      <c r="I18" s="10">
        <v>0</v>
      </c>
      <c r="J18" s="10">
        <v>0</v>
      </c>
      <c r="K18" s="9" t="str">
        <f t="shared" si="0"/>
        <v>Yes</v>
      </c>
    </row>
    <row r="19" spans="1:11" ht="12.75" customHeight="1" x14ac:dyDescent="0.25">
      <c r="A19" s="3" t="s">
        <v>678</v>
      </c>
      <c r="B19" s="33" t="s">
        <v>227</v>
      </c>
      <c r="C19" s="9">
        <v>99.683776652999995</v>
      </c>
      <c r="D19" s="9" t="str">
        <f>IF($B19="N/A","N/A",IF(C19&gt;100,"No",IF(C19&lt;98,"No","Yes")))</f>
        <v>Yes</v>
      </c>
      <c r="E19" s="9">
        <v>99.827039690999996</v>
      </c>
      <c r="F19" s="9" t="str">
        <f>IF($B19="N/A","N/A",IF(E19&gt;100,"No",IF(E19&lt;98,"No","Yes")))</f>
        <v>Yes</v>
      </c>
      <c r="G19" s="9">
        <v>99.719940402000006</v>
      </c>
      <c r="H19" s="9" t="str">
        <f>IF($B19="N/A","N/A",IF(G19&gt;100,"No",IF(G19&lt;98,"No","Yes")))</f>
        <v>Yes</v>
      </c>
      <c r="I19" s="10">
        <v>0.14369999999999999</v>
      </c>
      <c r="J19" s="10">
        <v>-0.107</v>
      </c>
      <c r="K19" s="9" t="str">
        <f>IF(J19="Div by 0", "N/A", IF(J19="N/A","N/A", IF(J19&gt;30, "No", IF(J19&lt;-30, "No", "Yes"))))</f>
        <v>Yes</v>
      </c>
    </row>
    <row r="20" spans="1:11" x14ac:dyDescent="0.25">
      <c r="A20" s="3" t="s">
        <v>679</v>
      </c>
      <c r="B20" s="33" t="s">
        <v>227</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680</v>
      </c>
      <c r="B21" s="33" t="s">
        <v>227</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3.5" customHeight="1" x14ac:dyDescent="0.25">
      <c r="A22" s="3" t="s">
        <v>1723</v>
      </c>
      <c r="B22" s="33" t="s">
        <v>217</v>
      </c>
      <c r="C22" s="9">
        <v>64.370604748999995</v>
      </c>
      <c r="D22" s="9" t="str">
        <f>IF($B22="N/A","N/A",IF(C22&gt;15,"No",IF(C22&lt;-15,"No","Yes")))</f>
        <v>N/A</v>
      </c>
      <c r="E22" s="9">
        <v>63.976708930999997</v>
      </c>
      <c r="F22" s="9" t="str">
        <f>IF($B22="N/A","N/A",IF(E22&gt;15,"No",IF(E22&lt;-15,"No","Yes")))</f>
        <v>N/A</v>
      </c>
      <c r="G22" s="9">
        <v>64.930350051000005</v>
      </c>
      <c r="H22" s="9" t="str">
        <f>IF($B22="N/A","N/A",IF(G22&gt;15,"No",IF(G22&lt;-15,"No","Yes")))</f>
        <v>N/A</v>
      </c>
      <c r="I22" s="10">
        <v>-0.61199999999999999</v>
      </c>
      <c r="J22" s="10">
        <v>1.4910000000000001</v>
      </c>
      <c r="K22" s="9" t="str">
        <f t="shared" ref="K22:K31" si="1">IF(J22="Div by 0", "N/A", IF(J22="N/A","N/A", IF(J22&gt;30, "No", IF(J22&lt;-30, "No", "Yes"))))</f>
        <v>Yes</v>
      </c>
    </row>
    <row r="23" spans="1:11" x14ac:dyDescent="0.25">
      <c r="A23" s="3" t="s">
        <v>933</v>
      </c>
      <c r="B23" s="33" t="s">
        <v>217</v>
      </c>
      <c r="C23" s="9">
        <v>34.739876252000002</v>
      </c>
      <c r="D23" s="9" t="str">
        <f>IF($B23="N/A","N/A",IF(C23&gt;15,"No",IF(C23&lt;-15,"No","Yes")))</f>
        <v>N/A</v>
      </c>
      <c r="E23" s="9">
        <v>35.099745038999998</v>
      </c>
      <c r="F23" s="9" t="str">
        <f>IF($B23="N/A","N/A",IF(E23&gt;15,"No",IF(E23&lt;-15,"No","Yes")))</f>
        <v>N/A</v>
      </c>
      <c r="G23" s="9">
        <v>34.092376825000002</v>
      </c>
      <c r="H23" s="9" t="str">
        <f>IF($B23="N/A","N/A",IF(G23&gt;15,"No",IF(G23&lt;-15,"No","Yes")))</f>
        <v>N/A</v>
      </c>
      <c r="I23" s="10">
        <v>1.036</v>
      </c>
      <c r="J23" s="10">
        <v>-2.87</v>
      </c>
      <c r="K23" s="9" t="str">
        <f t="shared" si="1"/>
        <v>Yes</v>
      </c>
    </row>
    <row r="24" spans="1:11" ht="25" x14ac:dyDescent="0.25">
      <c r="A24" s="3" t="s">
        <v>934</v>
      </c>
      <c r="B24" s="33" t="s">
        <v>217</v>
      </c>
      <c r="C24" s="9">
        <v>8.825711E-3</v>
      </c>
      <c r="D24" s="9" t="str">
        <f>IF($B24="N/A","N/A",IF(C24&gt;15,"No",IF(C24&lt;-15,"No","Yes")))</f>
        <v>N/A</v>
      </c>
      <c r="E24" s="9">
        <v>3.3420617399999998E-2</v>
      </c>
      <c r="F24" s="9" t="str">
        <f>IF($B24="N/A","N/A",IF(E24&gt;15,"No",IF(E24&lt;-15,"No","Yes")))</f>
        <v>N/A</v>
      </c>
      <c r="G24" s="9">
        <v>3.8716454300000001E-2</v>
      </c>
      <c r="H24" s="9" t="str">
        <f>IF($B24="N/A","N/A",IF(G24&gt;15,"No",IF(G24&lt;-15,"No","Yes")))</f>
        <v>N/A</v>
      </c>
      <c r="I24" s="10">
        <v>278.7</v>
      </c>
      <c r="J24" s="10">
        <v>15.85</v>
      </c>
      <c r="K24" s="9" t="str">
        <f t="shared" si="1"/>
        <v>Yes</v>
      </c>
    </row>
    <row r="25" spans="1:11" x14ac:dyDescent="0.25">
      <c r="A25" s="3" t="s">
        <v>170</v>
      </c>
      <c r="B25" s="33" t="s">
        <v>217</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171</v>
      </c>
      <c r="B26" s="33" t="s">
        <v>217</v>
      </c>
      <c r="C26" s="9">
        <v>100</v>
      </c>
      <c r="D26" s="9" t="str">
        <f t="shared" si="2"/>
        <v>N/A</v>
      </c>
      <c r="E26" s="9">
        <v>100</v>
      </c>
      <c r="F26" s="9" t="str">
        <f t="shared" si="3"/>
        <v>N/A</v>
      </c>
      <c r="G26" s="9">
        <v>100</v>
      </c>
      <c r="H26" s="9" t="str">
        <f t="shared" si="4"/>
        <v>N/A</v>
      </c>
      <c r="I26" s="10">
        <v>0</v>
      </c>
      <c r="J26" s="10">
        <v>0</v>
      </c>
      <c r="K26" s="9" t="str">
        <f t="shared" si="1"/>
        <v>Yes</v>
      </c>
    </row>
    <row r="27" spans="1:11" x14ac:dyDescent="0.25">
      <c r="A27" s="3" t="s">
        <v>172</v>
      </c>
      <c r="B27" s="33" t="s">
        <v>217</v>
      </c>
      <c r="C27" s="9">
        <v>100</v>
      </c>
      <c r="D27" s="9" t="str">
        <f t="shared" si="2"/>
        <v>N/A</v>
      </c>
      <c r="E27" s="9">
        <v>100</v>
      </c>
      <c r="F27" s="9" t="str">
        <f t="shared" si="3"/>
        <v>N/A</v>
      </c>
      <c r="G27" s="9">
        <v>100</v>
      </c>
      <c r="H27" s="9" t="str">
        <f t="shared" si="4"/>
        <v>N/A</v>
      </c>
      <c r="I27" s="10">
        <v>0</v>
      </c>
      <c r="J27" s="10">
        <v>0</v>
      </c>
      <c r="K27" s="9" t="str">
        <f t="shared" si="1"/>
        <v>Yes</v>
      </c>
    </row>
    <row r="28" spans="1:11" x14ac:dyDescent="0.25">
      <c r="A28" s="3" t="s">
        <v>54</v>
      </c>
      <c r="B28" s="33" t="s">
        <v>217</v>
      </c>
      <c r="C28" s="9">
        <v>6.2955486493999997</v>
      </c>
      <c r="D28" s="9" t="str">
        <f>IF($B28="N/A","N/A",IF(C28&gt;15,"No",IF(C28&lt;-15,"No","Yes")))</f>
        <v>N/A</v>
      </c>
      <c r="E28" s="9">
        <v>5.9960722161</v>
      </c>
      <c r="F28" s="9" t="str">
        <f>IF($B28="N/A","N/A",IF(E28&gt;15,"No",IF(E28&lt;-15,"No","Yes")))</f>
        <v>N/A</v>
      </c>
      <c r="G28" s="9">
        <v>5.7133744721999999</v>
      </c>
      <c r="H28" s="9" t="str">
        <f>IF($B28="N/A","N/A",IF(G28&gt;15,"No",IF(G28&lt;-15,"No","Yes")))</f>
        <v>N/A</v>
      </c>
      <c r="I28" s="10">
        <v>-4.76</v>
      </c>
      <c r="J28" s="10">
        <v>-4.71</v>
      </c>
      <c r="K28" s="9" t="str">
        <f t="shared" si="1"/>
        <v>Yes</v>
      </c>
    </row>
    <row r="29" spans="1:11" x14ac:dyDescent="0.25">
      <c r="A29" s="3" t="s">
        <v>55</v>
      </c>
      <c r="B29" s="33" t="s">
        <v>217</v>
      </c>
      <c r="C29" s="9">
        <v>93.704451351000003</v>
      </c>
      <c r="D29" s="9" t="str">
        <f>IF($B29="N/A","N/A",IF(C29&gt;15,"No",IF(C29&lt;-15,"No","Yes")))</f>
        <v>N/A</v>
      </c>
      <c r="E29" s="9">
        <v>94.003927783999998</v>
      </c>
      <c r="F29" s="9" t="str">
        <f>IF($B29="N/A","N/A",IF(E29&gt;15,"No",IF(E29&lt;-15,"No","Yes")))</f>
        <v>N/A</v>
      </c>
      <c r="G29" s="9">
        <v>94.286625528000002</v>
      </c>
      <c r="H29" s="9" t="str">
        <f>IF($B29="N/A","N/A",IF(G29&gt;15,"No",IF(G29&lt;-15,"No","Yes")))</f>
        <v>N/A</v>
      </c>
      <c r="I29" s="10">
        <v>0.3196</v>
      </c>
      <c r="J29" s="10">
        <v>0.30070000000000002</v>
      </c>
      <c r="K29" s="9" t="str">
        <f t="shared" si="1"/>
        <v>Yes</v>
      </c>
    </row>
    <row r="30" spans="1:11" x14ac:dyDescent="0.25">
      <c r="A30" s="3" t="s">
        <v>56</v>
      </c>
      <c r="B30" s="33" t="s">
        <v>217</v>
      </c>
      <c r="C30" s="9">
        <v>68.715107927000005</v>
      </c>
      <c r="D30" s="9" t="str">
        <f>IF($B30="N/A","N/A",IF(C30&gt;15,"No",IF(C30&lt;-15,"No","Yes")))</f>
        <v>N/A</v>
      </c>
      <c r="E30" s="9">
        <v>72.063120175999998</v>
      </c>
      <c r="F30" s="9" t="str">
        <f>IF($B30="N/A","N/A",IF(E30&gt;15,"No",IF(E30&lt;-15,"No","Yes")))</f>
        <v>N/A</v>
      </c>
      <c r="G30" s="9">
        <v>74.015070855999994</v>
      </c>
      <c r="H30" s="9" t="str">
        <f>IF($B30="N/A","N/A",IF(G30&gt;15,"No",IF(G30&lt;-15,"No","Yes")))</f>
        <v>N/A</v>
      </c>
      <c r="I30" s="10">
        <v>4.8719999999999999</v>
      </c>
      <c r="J30" s="10">
        <v>2.7090000000000001</v>
      </c>
      <c r="K30" s="9" t="str">
        <f t="shared" si="1"/>
        <v>Yes</v>
      </c>
    </row>
    <row r="31" spans="1:11" x14ac:dyDescent="0.25">
      <c r="A31" s="3" t="s">
        <v>57</v>
      </c>
      <c r="B31" s="33" t="s">
        <v>217</v>
      </c>
      <c r="C31" s="9">
        <v>27.287032777</v>
      </c>
      <c r="D31" s="9" t="str">
        <f>IF($B31="N/A","N/A",IF(C31&gt;15,"No",IF(C31&lt;-15,"No","Yes")))</f>
        <v>N/A</v>
      </c>
      <c r="E31" s="9">
        <v>23.752584068000001</v>
      </c>
      <c r="F31" s="9" t="str">
        <f>IF($B31="N/A","N/A",IF(E31&gt;15,"No",IF(E31&lt;-15,"No","Yes")))</f>
        <v>N/A</v>
      </c>
      <c r="G31" s="9">
        <v>20.669033025000001</v>
      </c>
      <c r="H31" s="9" t="str">
        <f>IF($B31="N/A","N/A",IF(G31&gt;15,"No",IF(G31&lt;-15,"No","Yes")))</f>
        <v>N/A</v>
      </c>
      <c r="I31" s="10">
        <v>-13</v>
      </c>
      <c r="J31" s="10">
        <v>-13</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79323</v>
      </c>
      <c r="D7" s="62" t="str">
        <f>IF($B7="N/A","N/A",IF(C7&gt;10,"No",IF(C7&lt;-10,"No","Yes")))</f>
        <v>N/A</v>
      </c>
      <c r="E7" s="29">
        <v>84796</v>
      </c>
      <c r="F7" s="62" t="str">
        <f>IF($B7="N/A","N/A",IF(E7&gt;10,"No",IF(E7&lt;-10,"No","Yes")))</f>
        <v>N/A</v>
      </c>
      <c r="G7" s="29">
        <v>90693</v>
      </c>
      <c r="H7" s="62" t="str">
        <f>IF($B7="N/A","N/A",IF(G7&gt;10,"No",IF(G7&lt;-10,"No","Yes")))</f>
        <v>N/A</v>
      </c>
      <c r="I7" s="63">
        <v>6.9</v>
      </c>
      <c r="J7" s="63">
        <v>6.9539999999999997</v>
      </c>
      <c r="K7" s="64" t="s">
        <v>732</v>
      </c>
      <c r="L7" s="30" t="str">
        <f>IF(J7="Div by 0", "N/A", IF(K7="N/A","N/A", IF(J7&gt;VALUE(MID(K7,1,2)), "No", IF(J7&lt;-1*VALUE(MID(K7,1,2)), "No", "Yes"))))</f>
        <v>Yes</v>
      </c>
    </row>
    <row r="8" spans="1:12" x14ac:dyDescent="0.25">
      <c r="A8" s="3" t="s">
        <v>58</v>
      </c>
      <c r="B8" s="33" t="s">
        <v>217</v>
      </c>
      <c r="C8" s="43">
        <v>552335076</v>
      </c>
      <c r="D8" s="11" t="str">
        <f>IF($B8="N/A","N/A",IF(C8&gt;10,"No",IF(C8&lt;-10,"No","Yes")))</f>
        <v>N/A</v>
      </c>
      <c r="E8" s="43">
        <v>616299731</v>
      </c>
      <c r="F8" s="11" t="str">
        <f>IF($B8="N/A","N/A",IF(E8&gt;10,"No",IF(E8&lt;-10,"No","Yes")))</f>
        <v>N/A</v>
      </c>
      <c r="G8" s="43">
        <v>696062371</v>
      </c>
      <c r="H8" s="11" t="str">
        <f>IF($B8="N/A","N/A",IF(G8&gt;10,"No",IF(G8&lt;-10,"No","Yes")))</f>
        <v>N/A</v>
      </c>
      <c r="I8" s="12">
        <v>11.58</v>
      </c>
      <c r="J8" s="12">
        <v>12.94</v>
      </c>
      <c r="K8" s="41" t="s">
        <v>732</v>
      </c>
      <c r="L8" s="9" t="str">
        <f>IF(J8="Div by 0", "N/A", IF(K8="N/A","N/A", IF(J8&gt;VALUE(MID(K8,1,2)), "No", IF(J8&lt;-1*VALUE(MID(K8,1,2)), "No", "Yes"))))</f>
        <v>Yes</v>
      </c>
    </row>
    <row r="9" spans="1:12" x14ac:dyDescent="0.25">
      <c r="A9" s="4" t="s">
        <v>937</v>
      </c>
      <c r="B9" s="9" t="s">
        <v>217</v>
      </c>
      <c r="C9" s="8">
        <v>12.213355521</v>
      </c>
      <c r="D9" s="11" t="str">
        <f>IF($B9="N/A","N/A",IF(C9&gt;10,"No",IF(C9&lt;-10,"No","Yes")))</f>
        <v>N/A</v>
      </c>
      <c r="E9" s="8">
        <v>10.578329166</v>
      </c>
      <c r="F9" s="11" t="str">
        <f>IF($B9="N/A","N/A",IF(E9&gt;10,"No",IF(E9&lt;-10,"No","Yes")))</f>
        <v>N/A</v>
      </c>
      <c r="G9" s="8">
        <v>10.241143197</v>
      </c>
      <c r="H9" s="11" t="str">
        <f>IF($B9="N/A","N/A",IF(G9&gt;10,"No",IF(G9&lt;-10,"No","Yes")))</f>
        <v>N/A</v>
      </c>
      <c r="I9" s="12">
        <v>-13.4</v>
      </c>
      <c r="J9" s="12">
        <v>-3.19</v>
      </c>
      <c r="K9" s="9" t="s">
        <v>217</v>
      </c>
      <c r="L9" s="9" t="str">
        <f>IF(J9="Div by 0", "N/A", IF(K9="N/A","N/A", IF(J9&gt;VALUE(MID(K9,1,2)), "No", IF(J9&lt;-1*VALUE(MID(K9,1,2)), "No", "Yes"))))</f>
        <v>N/A</v>
      </c>
    </row>
    <row r="10" spans="1:12" x14ac:dyDescent="0.25">
      <c r="A10" s="4" t="s">
        <v>938</v>
      </c>
      <c r="B10" s="9" t="s">
        <v>217</v>
      </c>
      <c r="C10" s="8">
        <v>38.321798217000001</v>
      </c>
      <c r="D10" s="11" t="str">
        <f t="shared" ref="D10:D19" si="0">IF($B10="N/A","N/A",IF(C10&gt;10,"No",IF(C10&lt;-10,"No","Yes")))</f>
        <v>N/A</v>
      </c>
      <c r="E10" s="8">
        <v>37.024152082999997</v>
      </c>
      <c r="F10" s="11" t="str">
        <f t="shared" ref="F10:F19" si="1">IF($B10="N/A","N/A",IF(E10&gt;10,"No",IF(E10&lt;-10,"No","Yes")))</f>
        <v>N/A</v>
      </c>
      <c r="G10" s="8">
        <v>35.415081649000001</v>
      </c>
      <c r="H10" s="11" t="str">
        <f t="shared" ref="H10:H19" si="2">IF($B10="N/A","N/A",IF(G10&gt;10,"No",IF(G10&lt;-10,"No","Yes")))</f>
        <v>N/A</v>
      </c>
      <c r="I10" s="12">
        <v>-3.39</v>
      </c>
      <c r="J10" s="12">
        <v>-4.3499999999999996</v>
      </c>
      <c r="K10" s="9" t="s">
        <v>217</v>
      </c>
      <c r="L10" s="9" t="str">
        <f t="shared" ref="L10:L26" si="3">IF(J10="Div by 0", "N/A", IF(K10="N/A","N/A", IF(J10&gt;VALUE(MID(K10,1,2)), "No", IF(J10&lt;-1*VALUE(MID(K10,1,2)), "No", "Yes"))))</f>
        <v>N/A</v>
      </c>
    </row>
    <row r="11" spans="1:12" x14ac:dyDescent="0.25">
      <c r="A11" s="4" t="s">
        <v>939</v>
      </c>
      <c r="B11" s="9" t="s">
        <v>217</v>
      </c>
      <c r="C11" s="8">
        <v>6.6777605486000002</v>
      </c>
      <c r="D11" s="11" t="str">
        <f t="shared" si="0"/>
        <v>N/A</v>
      </c>
      <c r="E11" s="8">
        <v>6.4401622718000002</v>
      </c>
      <c r="F11" s="11" t="str">
        <f t="shared" si="1"/>
        <v>N/A</v>
      </c>
      <c r="G11" s="8">
        <v>7.0964683052000002</v>
      </c>
      <c r="H11" s="11" t="str">
        <f t="shared" si="2"/>
        <v>N/A</v>
      </c>
      <c r="I11" s="12">
        <v>-3.56</v>
      </c>
      <c r="J11" s="12">
        <v>10.19</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42.784564375999999</v>
      </c>
      <c r="D13" s="11" t="str">
        <f t="shared" si="0"/>
        <v>N/A</v>
      </c>
      <c r="E13" s="8">
        <v>45.957356478999998</v>
      </c>
      <c r="F13" s="11" t="str">
        <f t="shared" si="1"/>
        <v>N/A</v>
      </c>
      <c r="G13" s="8">
        <v>47.247306848000001</v>
      </c>
      <c r="H13" s="11" t="str">
        <f t="shared" si="2"/>
        <v>N/A</v>
      </c>
      <c r="I13" s="12">
        <v>7.4160000000000004</v>
      </c>
      <c r="J13" s="12">
        <v>2.8069999999999999</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2.5213368000000002E-3</v>
      </c>
      <c r="D16" s="11" t="str">
        <f t="shared" si="0"/>
        <v>N/A</v>
      </c>
      <c r="E16" s="8">
        <v>0</v>
      </c>
      <c r="F16" s="11" t="str">
        <f t="shared" si="1"/>
        <v>N/A</v>
      </c>
      <c r="G16" s="8">
        <v>0</v>
      </c>
      <c r="H16" s="11" t="str">
        <f t="shared" si="2"/>
        <v>N/A</v>
      </c>
      <c r="I16" s="12">
        <v>-100</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82.662388496999995</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7.0964683052000002</v>
      </c>
      <c r="H18" s="11" t="str">
        <f t="shared" si="2"/>
        <v>N/A</v>
      </c>
      <c r="I18" s="12" t="s">
        <v>217</v>
      </c>
      <c r="J18" s="12" t="s">
        <v>217</v>
      </c>
      <c r="K18" s="9" t="s">
        <v>217</v>
      </c>
      <c r="L18" s="9" t="str">
        <f t="shared" si="3"/>
        <v>N/A</v>
      </c>
    </row>
    <row r="19" spans="1:12" ht="12.75" customHeight="1" x14ac:dyDescent="0.25">
      <c r="A19" s="16" t="s">
        <v>132</v>
      </c>
      <c r="B19" s="1" t="s">
        <v>217</v>
      </c>
      <c r="C19" s="34">
        <v>948</v>
      </c>
      <c r="D19" s="11" t="str">
        <f t="shared" si="0"/>
        <v>N/A</v>
      </c>
      <c r="E19" s="34">
        <v>662</v>
      </c>
      <c r="F19" s="11" t="str">
        <f t="shared" si="1"/>
        <v>N/A</v>
      </c>
      <c r="G19" s="34">
        <v>663</v>
      </c>
      <c r="H19" s="11" t="str">
        <f t="shared" si="2"/>
        <v>N/A</v>
      </c>
      <c r="I19" s="12">
        <v>-30.2</v>
      </c>
      <c r="J19" s="12">
        <v>0.15110000000000001</v>
      </c>
      <c r="K19" s="34" t="s">
        <v>217</v>
      </c>
      <c r="L19" s="9" t="str">
        <f t="shared" si="3"/>
        <v>N/A</v>
      </c>
    </row>
    <row r="20" spans="1:12" ht="12.75" customHeight="1" x14ac:dyDescent="0.25">
      <c r="A20" s="16" t="s">
        <v>133</v>
      </c>
      <c r="B20" s="41" t="s">
        <v>280</v>
      </c>
      <c r="C20" s="8">
        <v>1.1951136493000001</v>
      </c>
      <c r="D20" s="11" t="str">
        <f>IF($B20="N/A","N/A",IF(C20&gt;=2,"No",IF(C20&lt;0,"No","Yes")))</f>
        <v>Yes</v>
      </c>
      <c r="E20" s="8">
        <v>0.78069720269999998</v>
      </c>
      <c r="F20" s="11" t="str">
        <f>IF($B20="N/A","N/A",IF(E20&gt;=2,"No",IF(E20&lt;0,"No","Yes")))</f>
        <v>Yes</v>
      </c>
      <c r="G20" s="8">
        <v>0.73103767659999996</v>
      </c>
      <c r="H20" s="11" t="str">
        <f>IF($B20="N/A","N/A",IF(G20&gt;=2,"No",IF(G20&lt;0,"No","Yes")))</f>
        <v>Yes</v>
      </c>
      <c r="I20" s="12">
        <v>-34.700000000000003</v>
      </c>
      <c r="J20" s="12">
        <v>-6.36</v>
      </c>
      <c r="K20" s="9" t="s">
        <v>217</v>
      </c>
      <c r="L20" s="9" t="str">
        <f t="shared" si="3"/>
        <v>N/A</v>
      </c>
    </row>
    <row r="21" spans="1:12" x14ac:dyDescent="0.25">
      <c r="A21" s="2" t="s">
        <v>134</v>
      </c>
      <c r="B21" s="41" t="s">
        <v>217</v>
      </c>
      <c r="C21" s="43">
        <v>198822</v>
      </c>
      <c r="D21" s="11" t="str">
        <f t="shared" ref="D21:D26" si="4">IF($B21="N/A","N/A",IF(C21&gt;10,"No",IF(C21&lt;-10,"No","Yes")))</f>
        <v>N/A</v>
      </c>
      <c r="E21" s="43">
        <v>843426</v>
      </c>
      <c r="F21" s="11" t="str">
        <f t="shared" ref="F21:F26" si="5">IF($B21="N/A","N/A",IF(E21&gt;10,"No",IF(E21&lt;-10,"No","Yes")))</f>
        <v>N/A</v>
      </c>
      <c r="G21" s="43">
        <v>1444909</v>
      </c>
      <c r="H21" s="11" t="str">
        <f t="shared" ref="H21:H26" si="6">IF($B21="N/A","N/A",IF(G21&gt;10,"No",IF(G21&lt;-10,"No","Yes")))</f>
        <v>N/A</v>
      </c>
      <c r="I21" s="12">
        <v>324.2</v>
      </c>
      <c r="J21" s="12">
        <v>71.31</v>
      </c>
      <c r="K21" s="9" t="s">
        <v>217</v>
      </c>
      <c r="L21" s="9" t="str">
        <f t="shared" si="3"/>
        <v>N/A</v>
      </c>
    </row>
    <row r="22" spans="1:12" ht="13.5" customHeight="1" x14ac:dyDescent="0.25">
      <c r="A22" s="2" t="s">
        <v>1724</v>
      </c>
      <c r="B22" s="41" t="s">
        <v>217</v>
      </c>
      <c r="C22" s="43">
        <v>209.72784809999999</v>
      </c>
      <c r="D22" s="11" t="str">
        <f t="shared" si="4"/>
        <v>N/A</v>
      </c>
      <c r="E22" s="43">
        <v>1274.0574018</v>
      </c>
      <c r="F22" s="11" t="str">
        <f t="shared" si="5"/>
        <v>N/A</v>
      </c>
      <c r="G22" s="43">
        <v>2179.3499246000001</v>
      </c>
      <c r="H22" s="11" t="str">
        <f t="shared" si="6"/>
        <v>N/A</v>
      </c>
      <c r="I22" s="12">
        <v>507.5</v>
      </c>
      <c r="J22" s="12">
        <v>71.06</v>
      </c>
      <c r="K22" s="9" t="s">
        <v>217</v>
      </c>
      <c r="L22" s="9" t="str">
        <f t="shared" si="3"/>
        <v>N/A</v>
      </c>
    </row>
    <row r="23" spans="1:12" ht="12.75" customHeight="1" x14ac:dyDescent="0.25">
      <c r="A23" s="16" t="s">
        <v>135</v>
      </c>
      <c r="B23" s="33" t="s">
        <v>217</v>
      </c>
      <c r="C23" s="1">
        <v>249</v>
      </c>
      <c r="D23" s="11" t="str">
        <f t="shared" si="4"/>
        <v>N/A</v>
      </c>
      <c r="E23" s="1">
        <v>133</v>
      </c>
      <c r="F23" s="11" t="str">
        <f t="shared" si="5"/>
        <v>N/A</v>
      </c>
      <c r="G23" s="1">
        <v>138</v>
      </c>
      <c r="H23" s="11" t="str">
        <f t="shared" si="6"/>
        <v>N/A</v>
      </c>
      <c r="I23" s="12">
        <v>-46.6</v>
      </c>
      <c r="J23" s="12">
        <v>3.7589999999999999</v>
      </c>
      <c r="K23" s="34" t="s">
        <v>217</v>
      </c>
      <c r="L23" s="9" t="str">
        <f t="shared" si="3"/>
        <v>N/A</v>
      </c>
    </row>
    <row r="24" spans="1:12" ht="12.75" customHeight="1" x14ac:dyDescent="0.25">
      <c r="A24" s="16" t="s">
        <v>136</v>
      </c>
      <c r="B24" s="33" t="s">
        <v>217</v>
      </c>
      <c r="C24" s="13">
        <v>0.3139064332</v>
      </c>
      <c r="D24" s="11" t="str">
        <f t="shared" si="4"/>
        <v>N/A</v>
      </c>
      <c r="E24" s="13">
        <v>0.15684702110000001</v>
      </c>
      <c r="F24" s="11" t="str">
        <f t="shared" si="5"/>
        <v>N/A</v>
      </c>
      <c r="G24" s="13">
        <v>0.15216168829999999</v>
      </c>
      <c r="H24" s="11" t="str">
        <f t="shared" si="6"/>
        <v>N/A</v>
      </c>
      <c r="I24" s="12">
        <v>-50</v>
      </c>
      <c r="J24" s="12">
        <v>-2.99</v>
      </c>
      <c r="K24" s="9" t="s">
        <v>217</v>
      </c>
      <c r="L24" s="9" t="str">
        <f t="shared" si="3"/>
        <v>N/A</v>
      </c>
    </row>
    <row r="25" spans="1:12" ht="25" x14ac:dyDescent="0.25">
      <c r="A25" s="2" t="s">
        <v>137</v>
      </c>
      <c r="B25" s="33" t="s">
        <v>217</v>
      </c>
      <c r="C25" s="14">
        <v>194802</v>
      </c>
      <c r="D25" s="11" t="str">
        <f t="shared" si="4"/>
        <v>N/A</v>
      </c>
      <c r="E25" s="14">
        <v>841132</v>
      </c>
      <c r="F25" s="11" t="str">
        <f t="shared" si="5"/>
        <v>N/A</v>
      </c>
      <c r="G25" s="14">
        <v>1442389</v>
      </c>
      <c r="H25" s="11" t="str">
        <f t="shared" si="6"/>
        <v>N/A</v>
      </c>
      <c r="I25" s="12">
        <v>331.8</v>
      </c>
      <c r="J25" s="12">
        <v>71.48</v>
      </c>
      <c r="K25" s="9" t="s">
        <v>217</v>
      </c>
      <c r="L25" s="9" t="str">
        <f t="shared" si="3"/>
        <v>N/A</v>
      </c>
    </row>
    <row r="26" spans="1:12" ht="25" x14ac:dyDescent="0.25">
      <c r="A26" s="2" t="s">
        <v>947</v>
      </c>
      <c r="B26" s="33" t="s">
        <v>217</v>
      </c>
      <c r="C26" s="14">
        <v>782.33734939999999</v>
      </c>
      <c r="D26" s="11" t="str">
        <f t="shared" si="4"/>
        <v>N/A</v>
      </c>
      <c r="E26" s="14">
        <v>6324.3007519000003</v>
      </c>
      <c r="F26" s="11" t="str">
        <f t="shared" si="5"/>
        <v>N/A</v>
      </c>
      <c r="G26" s="14">
        <v>10452.094203000001</v>
      </c>
      <c r="H26" s="11" t="str">
        <f t="shared" si="6"/>
        <v>N/A</v>
      </c>
      <c r="I26" s="12">
        <v>708.4</v>
      </c>
      <c r="J26" s="12">
        <v>65.27</v>
      </c>
      <c r="K26" s="9" t="s">
        <v>217</v>
      </c>
      <c r="L26" s="9" t="str">
        <f t="shared" si="3"/>
        <v>N/A</v>
      </c>
    </row>
    <row r="27" spans="1:12" x14ac:dyDescent="0.25">
      <c r="A27" s="16" t="s">
        <v>138</v>
      </c>
      <c r="B27" s="1" t="s">
        <v>217</v>
      </c>
      <c r="C27" s="34">
        <v>3742</v>
      </c>
      <c r="D27" s="11" t="str">
        <f>IF($B27="N/A","N/A",IF(C27&gt;10,"No",IF(C27&lt;-10,"No","Yes")))</f>
        <v>N/A</v>
      </c>
      <c r="E27" s="34">
        <v>3213</v>
      </c>
      <c r="F27" s="11" t="str">
        <f>IF($B27="N/A","N/A",IF(E27&gt;10,"No",IF(E27&lt;-10,"No","Yes")))</f>
        <v>N/A</v>
      </c>
      <c r="G27" s="34">
        <v>3468</v>
      </c>
      <c r="H27" s="11" t="str">
        <f>IF($B27="N/A","N/A",IF(G27&gt;10,"No",IF(G27&lt;-10,"No","Yes")))</f>
        <v>N/A</v>
      </c>
      <c r="I27" s="12">
        <v>-14.1</v>
      </c>
      <c r="J27" s="12">
        <v>7.9370000000000003</v>
      </c>
      <c r="K27" s="34" t="s">
        <v>217</v>
      </c>
      <c r="L27" s="9" t="str">
        <f>IF(J27="Div by 0", "N/A", IF(K27="N/A","N/A", IF(J27&gt;VALUE(MID(K27,1,2)), "No", IF(J27&lt;-1*VALUE(MID(K27,1,2)), "No", "Yes"))))</f>
        <v>N/A</v>
      </c>
    </row>
    <row r="28" spans="1:12" x14ac:dyDescent="0.25">
      <c r="A28" s="2" t="s">
        <v>139</v>
      </c>
      <c r="B28" s="41" t="s">
        <v>217</v>
      </c>
      <c r="C28" s="8">
        <v>4.7174211767000003</v>
      </c>
      <c r="D28" s="11" t="str">
        <f>IF($B28="N/A","N/A",IF(C28&gt;10,"No",IF(C28&lt;-10,"No","Yes")))</f>
        <v>N/A</v>
      </c>
      <c r="E28" s="8">
        <v>3.7890938252000002</v>
      </c>
      <c r="F28" s="11" t="str">
        <f>IF($B28="N/A","N/A",IF(E28&gt;10,"No",IF(E28&lt;-10,"No","Yes")))</f>
        <v>N/A</v>
      </c>
      <c r="G28" s="8">
        <v>3.8238893851000002</v>
      </c>
      <c r="H28" s="11" t="str">
        <f>IF($B28="N/A","N/A",IF(G28&gt;10,"No",IF(G28&lt;-10,"No","Yes")))</f>
        <v>N/A</v>
      </c>
      <c r="I28" s="12">
        <v>-19.7</v>
      </c>
      <c r="J28" s="12">
        <v>0.91830000000000001</v>
      </c>
      <c r="K28" s="9" t="s">
        <v>217</v>
      </c>
      <c r="L28" s="9" t="str">
        <f>IF(J28="Div by 0", "N/A", IF(K28="N/A","N/A", IF(J28&gt;VALUE(MID(K28,1,2)), "No", IF(J28&lt;-1*VALUE(MID(K28,1,2)), "No", "Yes"))))</f>
        <v>N/A</v>
      </c>
    </row>
    <row r="29" spans="1:12" x14ac:dyDescent="0.25">
      <c r="A29" s="16" t="s">
        <v>140</v>
      </c>
      <c r="B29" s="34" t="s">
        <v>217</v>
      </c>
      <c r="C29" s="34">
        <v>5813</v>
      </c>
      <c r="D29" s="11" t="str">
        <f>IF($B29="N/A","N/A",IF(C29&gt;10,"No",IF(C29&lt;-10,"No","Yes")))</f>
        <v>N/A</v>
      </c>
      <c r="E29" s="34">
        <v>5063</v>
      </c>
      <c r="F29" s="11" t="str">
        <f>IF($B29="N/A","N/A",IF(E29&gt;10,"No",IF(E29&lt;-10,"No","Yes")))</f>
        <v>N/A</v>
      </c>
      <c r="G29" s="34">
        <v>5419</v>
      </c>
      <c r="H29" s="11" t="str">
        <f>IF($B29="N/A","N/A",IF(G29&gt;10,"No",IF(G29&lt;-10,"No","Yes")))</f>
        <v>N/A</v>
      </c>
      <c r="I29" s="12">
        <v>-12.9</v>
      </c>
      <c r="J29" s="12">
        <v>7.0309999999999997</v>
      </c>
      <c r="K29" s="34" t="s">
        <v>217</v>
      </c>
      <c r="L29" s="9" t="str">
        <f>IF(J29="Div by 0", "N/A", IF(K29="N/A","N/A", IF(J29&gt;VALUE(MID(K29,1,2)), "No", IF(J29&lt;-1*VALUE(MID(K29,1,2)), "No", "Yes"))))</f>
        <v>N/A</v>
      </c>
    </row>
    <row r="30" spans="1:12" x14ac:dyDescent="0.25">
      <c r="A30" s="2" t="s">
        <v>141</v>
      </c>
      <c r="B30" s="33" t="s">
        <v>217</v>
      </c>
      <c r="C30" s="8">
        <v>7.3282654462999997</v>
      </c>
      <c r="D30" s="11" t="str">
        <f>IF($B30="N/A","N/A",IF(C30&gt;10,"No",IF(C30&lt;-10,"No","Yes")))</f>
        <v>N/A</v>
      </c>
      <c r="E30" s="8">
        <v>5.9708005095000001</v>
      </c>
      <c r="F30" s="11" t="str">
        <f>IF($B30="N/A","N/A",IF(E30&gt;10,"No",IF(E30&lt;-10,"No","Yes")))</f>
        <v>N/A</v>
      </c>
      <c r="G30" s="8">
        <v>5.9751028194</v>
      </c>
      <c r="H30" s="11" t="str">
        <f>IF($B30="N/A","N/A",IF(G30&gt;10,"No",IF(G30&lt;-10,"No","Yes")))</f>
        <v>N/A</v>
      </c>
      <c r="I30" s="12">
        <v>-18.5</v>
      </c>
      <c r="J30" s="12">
        <v>7.2099999999999997E-2</v>
      </c>
      <c r="K30" s="9" t="s">
        <v>217</v>
      </c>
      <c r="L30" s="9" t="str">
        <f>IF(J30="Div by 0", "N/A", IF(K30="N/A","N/A", IF(J30&gt;VALUE(MID(K30,1,2)), "No", IF(J30&lt;-1*VALUE(MID(K30,1,2)), "No", "Yes"))))</f>
        <v>N/A</v>
      </c>
    </row>
    <row r="31" spans="1:12" ht="12.75" customHeight="1" x14ac:dyDescent="0.25">
      <c r="A31" s="16" t="s">
        <v>142</v>
      </c>
      <c r="B31" s="1" t="s">
        <v>217</v>
      </c>
      <c r="C31" s="1">
        <v>3868</v>
      </c>
      <c r="D31" s="11" t="str">
        <f>IF($B31="N/A","N/A",IF(C31&gt;10,"No",IF(C31&lt;-10,"No","Yes")))</f>
        <v>N/A</v>
      </c>
      <c r="E31" s="1">
        <v>3252.5</v>
      </c>
      <c r="F31" s="11" t="str">
        <f>IF($B31="N/A","N/A",IF(E31&gt;10,"No",IF(E31&lt;-10,"No","Yes")))</f>
        <v>N/A</v>
      </c>
      <c r="G31" s="1">
        <v>3537.5833333</v>
      </c>
      <c r="H31" s="11" t="str">
        <f>IF($B31="N/A","N/A",IF(G31&gt;10,"No",IF(G31&lt;-10,"No","Yes")))</f>
        <v>N/A</v>
      </c>
      <c r="I31" s="12">
        <v>-15.9</v>
      </c>
      <c r="J31" s="12">
        <v>8.7650000000000006</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74633</v>
      </c>
      <c r="D6" s="11" t="str">
        <f>IF($B6="N/A","N/A",IF(C6&gt;10,"No",IF(C6&lt;-10,"No","Yes")))</f>
        <v>N/A</v>
      </c>
      <c r="E6" s="34">
        <v>80921</v>
      </c>
      <c r="F6" s="11" t="str">
        <f>IF($B6="N/A","N/A",IF(E6&gt;10,"No",IF(E6&lt;-10,"No","Yes")))</f>
        <v>N/A</v>
      </c>
      <c r="G6" s="34">
        <v>86562</v>
      </c>
      <c r="H6" s="11" t="str">
        <f>IF($B6="N/A","N/A",IF(G6&gt;10,"No",IF(G6&lt;-10,"No","Yes")))</f>
        <v>N/A</v>
      </c>
      <c r="I6" s="12">
        <v>8.4250000000000007</v>
      </c>
      <c r="J6" s="12">
        <v>6.9710000000000001</v>
      </c>
      <c r="K6" s="1" t="s">
        <v>732</v>
      </c>
      <c r="L6" s="9" t="str">
        <f>IF(J6="Div by 0", "N/A", IF(K6="N/A","N/A", IF(J6&gt;VALUE(MID(K6,1,2)), "No", IF(J6&lt;-1*VALUE(MID(K6,1,2)), "No", "Yes"))))</f>
        <v>Yes</v>
      </c>
    </row>
    <row r="7" spans="1:12" x14ac:dyDescent="0.25">
      <c r="A7" s="16" t="s">
        <v>59</v>
      </c>
      <c r="B7" s="34" t="s">
        <v>217</v>
      </c>
      <c r="C7" s="34">
        <v>54997.04</v>
      </c>
      <c r="D7" s="11" t="str">
        <f>IF($B7="N/A","N/A",IF(C7&gt;10,"No",IF(C7&lt;-10,"No","Yes")))</f>
        <v>N/A</v>
      </c>
      <c r="E7" s="34">
        <v>61367.8</v>
      </c>
      <c r="F7" s="11" t="str">
        <f>IF($B7="N/A","N/A",IF(E7&gt;10,"No",IF(E7&lt;-10,"No","Yes")))</f>
        <v>N/A</v>
      </c>
      <c r="G7" s="34">
        <v>65898.45</v>
      </c>
      <c r="H7" s="11" t="str">
        <f>IF($B7="N/A","N/A",IF(G7&gt;10,"No",IF(G7&lt;-10,"No","Yes")))</f>
        <v>N/A</v>
      </c>
      <c r="I7" s="12">
        <v>11.58</v>
      </c>
      <c r="J7" s="12">
        <v>7.383</v>
      </c>
      <c r="K7" s="1" t="s">
        <v>733</v>
      </c>
      <c r="L7" s="9" t="str">
        <f>IF(J7="Div by 0", "N/A", IF(K7="N/A","N/A", IF(J7&gt;VALUE(MID(K7,1,2)), "No", IF(J7&lt;-1*VALUE(MID(K7,1,2)), "No", "Yes"))))</f>
        <v>Yes</v>
      </c>
    </row>
    <row r="8" spans="1:12" x14ac:dyDescent="0.25">
      <c r="A8" s="55" t="s">
        <v>143</v>
      </c>
      <c r="B8" s="34" t="s">
        <v>217</v>
      </c>
      <c r="C8" s="34">
        <v>1840</v>
      </c>
      <c r="D8" s="11" t="str">
        <f>IF($B8="N/A","N/A",IF(C8&gt;10,"No",IF(C8&lt;-10,"No","Yes")))</f>
        <v>N/A</v>
      </c>
      <c r="E8" s="34">
        <v>2069</v>
      </c>
      <c r="F8" s="11" t="str">
        <f>IF($B8="N/A","N/A",IF(E8&gt;10,"No",IF(E8&lt;-10,"No","Yes")))</f>
        <v>N/A</v>
      </c>
      <c r="G8" s="34">
        <v>2292</v>
      </c>
      <c r="H8" s="11" t="str">
        <f>IF($B8="N/A","N/A",IF(G8&gt;10,"No",IF(G8&lt;-10,"No","Yes")))</f>
        <v>N/A</v>
      </c>
      <c r="I8" s="12">
        <v>12.45</v>
      </c>
      <c r="J8" s="12">
        <v>10.78</v>
      </c>
      <c r="K8" s="34" t="s">
        <v>217</v>
      </c>
      <c r="L8" s="9" t="str">
        <f>IF(J8="Div by 0", "N/A", IF(K8="N/A","N/A", IF(J8&gt;VALUE(MID(K8,1,2)), "No", IF(J8&lt;-1*VALUE(MID(K8,1,2)), "No", "Yes"))))</f>
        <v>N/A</v>
      </c>
    </row>
    <row r="9" spans="1:12" x14ac:dyDescent="0.25">
      <c r="A9" s="16" t="s">
        <v>681</v>
      </c>
      <c r="B9" s="34" t="s">
        <v>217</v>
      </c>
      <c r="C9" s="34">
        <v>1812</v>
      </c>
      <c r="D9" s="11" t="str">
        <f t="shared" ref="D9:D11" si="0">IF($B9="N/A","N/A",IF(C9&gt;10,"No",IF(C9&lt;-10,"No","Yes")))</f>
        <v>N/A</v>
      </c>
      <c r="E9" s="34">
        <v>2027</v>
      </c>
      <c r="F9" s="11" t="str">
        <f t="shared" ref="F9:F11" si="1">IF($B9="N/A","N/A",IF(E9&gt;10,"No",IF(E9&lt;-10,"No","Yes")))</f>
        <v>N/A</v>
      </c>
      <c r="G9" s="34">
        <v>2244</v>
      </c>
      <c r="H9" s="11" t="str">
        <f t="shared" ref="H9:H11" si="2">IF($B9="N/A","N/A",IF(G9&gt;10,"No",IF(G9&lt;-10,"No","Yes")))</f>
        <v>N/A</v>
      </c>
      <c r="I9" s="12">
        <v>11.87</v>
      </c>
      <c r="J9" s="12">
        <v>10.71</v>
      </c>
      <c r="K9" s="34" t="s">
        <v>217</v>
      </c>
      <c r="L9" s="9" t="str">
        <f t="shared" ref="L9:L11" si="3">IF(J9="Div by 0", "N/A", IF(K9="N/A","N/A", IF(J9&gt;VALUE(MID(K9,1,2)), "No", IF(J9&lt;-1*VALUE(MID(K9,1,2)), "No", "Yes"))))</f>
        <v>N/A</v>
      </c>
    </row>
    <row r="10" spans="1:12" x14ac:dyDescent="0.25">
      <c r="A10" s="16" t="s">
        <v>424</v>
      </c>
      <c r="B10" s="34" t="s">
        <v>217</v>
      </c>
      <c r="C10" s="34">
        <v>28</v>
      </c>
      <c r="D10" s="11" t="str">
        <f t="shared" si="0"/>
        <v>N/A</v>
      </c>
      <c r="E10" s="34">
        <v>42</v>
      </c>
      <c r="F10" s="11" t="str">
        <f t="shared" si="1"/>
        <v>N/A</v>
      </c>
      <c r="G10" s="34">
        <v>48</v>
      </c>
      <c r="H10" s="11" t="str">
        <f t="shared" si="2"/>
        <v>N/A</v>
      </c>
      <c r="I10" s="12">
        <v>50</v>
      </c>
      <c r="J10" s="12">
        <v>14.29</v>
      </c>
      <c r="K10" s="34" t="s">
        <v>217</v>
      </c>
      <c r="L10" s="9" t="str">
        <f t="shared" si="3"/>
        <v>N/A</v>
      </c>
    </row>
    <row r="11" spans="1:12" x14ac:dyDescent="0.25">
      <c r="A11" s="16" t="s">
        <v>173</v>
      </c>
      <c r="B11" s="34" t="s">
        <v>217</v>
      </c>
      <c r="C11" s="8">
        <v>2.4653973442999999</v>
      </c>
      <c r="D11" s="11" t="str">
        <f t="shared" si="0"/>
        <v>N/A</v>
      </c>
      <c r="E11" s="8">
        <v>2.5568146711000002</v>
      </c>
      <c r="F11" s="11" t="str">
        <f t="shared" si="1"/>
        <v>N/A</v>
      </c>
      <c r="G11" s="8">
        <v>2.6478131282000001</v>
      </c>
      <c r="H11" s="11" t="str">
        <f t="shared" si="2"/>
        <v>N/A</v>
      </c>
      <c r="I11" s="12">
        <v>3.7080000000000002</v>
      </c>
      <c r="J11" s="12">
        <v>3.5590000000000002</v>
      </c>
      <c r="K11" s="34" t="s">
        <v>217</v>
      </c>
      <c r="L11" s="9" t="str">
        <f t="shared" si="3"/>
        <v>N/A</v>
      </c>
    </row>
    <row r="12" spans="1:12" x14ac:dyDescent="0.25">
      <c r="A12" s="16" t="s">
        <v>144</v>
      </c>
      <c r="B12" s="34" t="s">
        <v>217</v>
      </c>
      <c r="C12" s="34">
        <v>1166</v>
      </c>
      <c r="D12" s="11" t="str">
        <f>IF($B12="N/A","N/A",IF(C12&gt;10,"No",IF(C12&lt;-10,"No","Yes")))</f>
        <v>N/A</v>
      </c>
      <c r="E12" s="34">
        <v>1385.5</v>
      </c>
      <c r="F12" s="11" t="str">
        <f>IF($B12="N/A","N/A",IF(E12&gt;10,"No",IF(E12&lt;-10,"No","Yes")))</f>
        <v>N/A</v>
      </c>
      <c r="G12" s="34">
        <v>1498.8333333</v>
      </c>
      <c r="H12" s="11" t="str">
        <f>IF($B12="N/A","N/A",IF(G12&gt;10,"No",IF(G12&lt;-10,"No","Yes")))</f>
        <v>N/A</v>
      </c>
      <c r="I12" s="12">
        <v>18.829999999999998</v>
      </c>
      <c r="J12" s="12">
        <v>8.18</v>
      </c>
      <c r="K12" s="34" t="s">
        <v>217</v>
      </c>
      <c r="L12" s="9" t="str">
        <f>IF(J12="Div by 0", "N/A", IF(K12="N/A","N/A", IF(J12&gt;VALUE(MID(K12,1,2)), "No", IF(J12&lt;-1*VALUE(MID(K12,1,2)), "No", "Yes"))))</f>
        <v>N/A</v>
      </c>
    </row>
    <row r="13" spans="1:12" s="15" customFormat="1" ht="12.75" customHeight="1" x14ac:dyDescent="0.25">
      <c r="A13" s="2" t="s">
        <v>1655</v>
      </c>
      <c r="B13" s="41" t="s">
        <v>281</v>
      </c>
      <c r="C13" s="13">
        <v>98.787399676000007</v>
      </c>
      <c r="D13" s="11" t="str">
        <f>IF($B13="N/A","N/A",IF(C13&gt;=95,"Yes","No"))</f>
        <v>Yes</v>
      </c>
      <c r="E13" s="13">
        <v>99.650276195000004</v>
      </c>
      <c r="F13" s="11" t="str">
        <f>IF($B13="N/A","N/A",IF(E13&gt;=95,"Yes","No"))</f>
        <v>Yes</v>
      </c>
      <c r="G13" s="13">
        <v>99.622236084999997</v>
      </c>
      <c r="H13" s="11" t="str">
        <f>IF($B13="N/A","N/A",IF(G13&gt;=95,"Yes","No"))</f>
        <v>Yes</v>
      </c>
      <c r="I13" s="12">
        <v>0.87350000000000005</v>
      </c>
      <c r="J13" s="12">
        <v>-2.8000000000000001E-2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98.767301328000002</v>
      </c>
      <c r="D14" s="11" t="str">
        <f>IF($B14="N/A","N/A",IF(C14&gt;95,"Yes","No"))</f>
        <v>Yes</v>
      </c>
      <c r="E14" s="57">
        <v>99.636682691000004</v>
      </c>
      <c r="F14" s="11" t="str">
        <f>IF($B14="N/A","N/A",IF(E14&gt;95,"Yes","No"))</f>
        <v>Yes</v>
      </c>
      <c r="G14" s="57">
        <v>99.597976016999993</v>
      </c>
      <c r="H14" s="11" t="str">
        <f>IF($B14="N/A","N/A",IF(G14&gt;95,"Yes","No"))</f>
        <v>Yes</v>
      </c>
      <c r="I14" s="111">
        <v>0.88019999999999998</v>
      </c>
      <c r="J14" s="111">
        <v>-3.9E-2</v>
      </c>
      <c r="K14" s="58" t="s">
        <v>733</v>
      </c>
      <c r="L14" s="11" t="str">
        <f t="shared" si="4"/>
        <v>Yes</v>
      </c>
    </row>
    <row r="15" spans="1:12" s="15" customFormat="1" ht="12.75" customHeight="1" x14ac:dyDescent="0.25">
      <c r="A15" s="2" t="s">
        <v>1658</v>
      </c>
      <c r="B15" s="58" t="s">
        <v>217</v>
      </c>
      <c r="C15" s="57">
        <v>1.3398899E-3</v>
      </c>
      <c r="D15" s="59" t="str">
        <f t="shared" ref="D15:D19" si="5">IF($B15="N/A","N/A",IF(C15&gt;10,"No",IF(C15&lt;-10,"No","Yes")))</f>
        <v>N/A</v>
      </c>
      <c r="E15" s="57">
        <v>2.4715462999999999E-3</v>
      </c>
      <c r="F15" s="59" t="str">
        <f t="shared" ref="F15:F19" si="6">IF($B15="N/A","N/A",IF(E15&gt;10,"No",IF(E15&lt;-10,"No","Yes")))</f>
        <v>N/A</v>
      </c>
      <c r="G15" s="57">
        <v>0</v>
      </c>
      <c r="H15" s="59" t="str">
        <f t="shared" ref="H15:H19" si="7">IF($B15="N/A","N/A",IF(G15&gt;10,"No",IF(G15&lt;-10,"No","Yes")))</f>
        <v>N/A</v>
      </c>
      <c r="I15" s="111">
        <v>84.46</v>
      </c>
      <c r="J15" s="111">
        <v>-100</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1.87584581E-2</v>
      </c>
      <c r="D18" s="11" t="str">
        <f t="shared" si="5"/>
        <v>N/A</v>
      </c>
      <c r="E18" s="13">
        <v>1.1121958499999999E-2</v>
      </c>
      <c r="F18" s="11" t="str">
        <f t="shared" si="6"/>
        <v>N/A</v>
      </c>
      <c r="G18" s="13">
        <v>2.4260067900000001E-2</v>
      </c>
      <c r="H18" s="11" t="str">
        <f t="shared" si="7"/>
        <v>N/A</v>
      </c>
      <c r="I18" s="12">
        <v>-40.700000000000003</v>
      </c>
      <c r="J18" s="12">
        <v>118.1</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920</v>
      </c>
      <c r="D20" s="11" t="str">
        <f>IF($B20="N/A","N/A",IF(C20&gt;0,"No",IF(C20&lt;0,"No","Yes")))</f>
        <v>N/A</v>
      </c>
      <c r="E20" s="1">
        <v>294</v>
      </c>
      <c r="F20" s="11" t="str">
        <f>IF($B20="N/A","N/A",IF(E20&gt;0,"No",IF(E20&lt;0,"No","Yes")))</f>
        <v>N/A</v>
      </c>
      <c r="G20" s="1">
        <v>348</v>
      </c>
      <c r="H20" s="11" t="str">
        <f>IF($B20="N/A","N/A",IF(G20&gt;0,"No",IF(G20&lt;0,"No","Yes")))</f>
        <v>N/A</v>
      </c>
      <c r="I20" s="12">
        <v>-68</v>
      </c>
      <c r="J20" s="12">
        <v>18.37</v>
      </c>
      <c r="K20" s="41" t="s">
        <v>217</v>
      </c>
      <c r="L20" s="11" t="str">
        <f t="shared" si="4"/>
        <v>N/A</v>
      </c>
    </row>
    <row r="21" spans="1:12" s="15" customFormat="1" x14ac:dyDescent="0.25">
      <c r="A21" s="2" t="s">
        <v>1664</v>
      </c>
      <c r="B21" s="41" t="s">
        <v>282</v>
      </c>
      <c r="C21" s="13">
        <v>1.2326986722</v>
      </c>
      <c r="D21" s="11" t="str">
        <f>IF($B21="N/A","N/A",IF(C21&gt;=5,"No",IF(C21&lt;0,"No","Yes")))</f>
        <v>Yes</v>
      </c>
      <c r="E21" s="13">
        <v>0.36331730950000002</v>
      </c>
      <c r="F21" s="11" t="str">
        <f>IF($B21="N/A","N/A",IF(E21&gt;=5,"No",IF(E21&lt;0,"No","Yes")))</f>
        <v>Yes</v>
      </c>
      <c r="G21" s="13">
        <v>0.40202398280000001</v>
      </c>
      <c r="H21" s="11" t="str">
        <f>IF($B21="N/A","N/A",IF(G21&gt;=5,"No",IF(G21&lt;0,"No","Yes")))</f>
        <v>Yes</v>
      </c>
      <c r="I21" s="12">
        <v>-70.5</v>
      </c>
      <c r="J21" s="12">
        <v>10.65</v>
      </c>
      <c r="K21" s="11" t="s">
        <v>217</v>
      </c>
      <c r="L21" s="11" t="str">
        <f t="shared" si="4"/>
        <v>N/A</v>
      </c>
    </row>
    <row r="22" spans="1:12" s="15" customFormat="1" ht="12.75" customHeight="1" x14ac:dyDescent="0.25">
      <c r="A22" s="4" t="s">
        <v>1665</v>
      </c>
      <c r="B22" s="58" t="s">
        <v>217</v>
      </c>
      <c r="C22" s="57">
        <v>97.065217391000004</v>
      </c>
      <c r="D22" s="59" t="str">
        <f t="shared" ref="D22:D25" si="8">IF($B22="N/A","N/A",IF(C22&gt;10,"No",IF(C22&lt;-10,"No","Yes")))</f>
        <v>N/A</v>
      </c>
      <c r="E22" s="57">
        <v>97.959183672999998</v>
      </c>
      <c r="F22" s="59" t="str">
        <f t="shared" ref="F22:F25" si="9">IF($B22="N/A","N/A",IF(E22&gt;10,"No",IF(E22&lt;-10,"No","Yes")))</f>
        <v>N/A</v>
      </c>
      <c r="G22" s="57">
        <v>99.137931034000005</v>
      </c>
      <c r="H22" s="59" t="str">
        <f t="shared" ref="H22:H25" si="10">IF($B22="N/A","N/A",IF(G22&gt;10,"No",IF(G22&lt;-10,"No","Yes")))</f>
        <v>N/A</v>
      </c>
      <c r="I22" s="12">
        <v>0.92100000000000004</v>
      </c>
      <c r="J22" s="12">
        <v>1.2030000000000001</v>
      </c>
      <c r="K22" s="58" t="s">
        <v>217</v>
      </c>
      <c r="L22" s="11" t="str">
        <f t="shared" si="4"/>
        <v>N/A</v>
      </c>
    </row>
    <row r="23" spans="1:12" s="15" customFormat="1" ht="12.75" customHeight="1" x14ac:dyDescent="0.25">
      <c r="A23" s="4" t="s">
        <v>1666</v>
      </c>
      <c r="B23" s="58" t="s">
        <v>217</v>
      </c>
      <c r="C23" s="57">
        <v>78.913043478000006</v>
      </c>
      <c r="D23" s="59" t="str">
        <f t="shared" si="8"/>
        <v>N/A</v>
      </c>
      <c r="E23" s="57">
        <v>51.360544218000001</v>
      </c>
      <c r="F23" s="59" t="str">
        <f t="shared" si="9"/>
        <v>N/A</v>
      </c>
      <c r="G23" s="57">
        <v>56.034482758999999</v>
      </c>
      <c r="H23" s="59" t="str">
        <f t="shared" si="10"/>
        <v>N/A</v>
      </c>
      <c r="I23" s="12">
        <v>-34.9</v>
      </c>
      <c r="J23" s="12">
        <v>9.1</v>
      </c>
      <c r="K23" s="58" t="s">
        <v>217</v>
      </c>
      <c r="L23" s="11" t="str">
        <f t="shared" si="4"/>
        <v>N/A</v>
      </c>
    </row>
    <row r="24" spans="1:12" s="15" customFormat="1" ht="12.75" customHeight="1" x14ac:dyDescent="0.25">
      <c r="A24" s="4" t="s">
        <v>1667</v>
      </c>
      <c r="B24" s="58" t="s">
        <v>217</v>
      </c>
      <c r="C24" s="57">
        <v>0.32608695650000002</v>
      </c>
      <c r="D24" s="59" t="str">
        <f t="shared" si="8"/>
        <v>N/A</v>
      </c>
      <c r="E24" s="57">
        <v>1.3605442177</v>
      </c>
      <c r="F24" s="59" t="str">
        <f t="shared" si="9"/>
        <v>N/A</v>
      </c>
      <c r="G24" s="57">
        <v>1.1494252873999999</v>
      </c>
      <c r="H24" s="59" t="str">
        <f t="shared" si="10"/>
        <v>N/A</v>
      </c>
      <c r="I24" s="12">
        <v>317.2</v>
      </c>
      <c r="J24" s="12">
        <v>-15.5</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11</v>
      </c>
      <c r="D26" s="11" t="str">
        <f>IF($B26="N/A","N/A",IF(C26&gt;0,"No",IF(C26&lt;0,"No","Yes")))</f>
        <v>No</v>
      </c>
      <c r="E26" s="1">
        <v>11</v>
      </c>
      <c r="F26" s="11" t="str">
        <f>IF($B26="N/A","N/A",IF(E26&gt;0,"No",IF(E26&lt;0,"No","Yes")))</f>
        <v>No</v>
      </c>
      <c r="G26" s="1">
        <v>11</v>
      </c>
      <c r="H26" s="11" t="str">
        <f>IF($B26="N/A","N/A",IF(G26&gt;0,"No",IF(G26&lt;0,"No","Yes")))</f>
        <v>No</v>
      </c>
      <c r="I26" s="12">
        <v>0</v>
      </c>
      <c r="J26" s="12">
        <v>50</v>
      </c>
      <c r="K26" s="41" t="s">
        <v>217</v>
      </c>
      <c r="L26" s="9" t="str">
        <f t="shared" ref="L26:L74" si="11">IF(J26="Div by 0", "N/A", IF(K26="N/A","N/A", IF(J26&gt;VALUE(MID(K26,1,2)), "No", IF(J26&lt;-1*VALUE(MID(K26,1,2)), "No", "Yes"))))</f>
        <v>N/A</v>
      </c>
    </row>
    <row r="27" spans="1:12" x14ac:dyDescent="0.25">
      <c r="A27" s="6" t="s">
        <v>149</v>
      </c>
      <c r="B27" s="41" t="s">
        <v>283</v>
      </c>
      <c r="C27" s="8">
        <v>1.07191189E-2</v>
      </c>
      <c r="D27" s="11" t="str">
        <f>IF($B27="N/A","N/A",IF(C27&gt;=10,"No",IF(C27&lt;0,"No","Yes")))</f>
        <v>Yes</v>
      </c>
      <c r="E27" s="8">
        <v>9.8861852999999993E-3</v>
      </c>
      <c r="F27" s="11" t="str">
        <f>IF($B27="N/A","N/A",IF(E27&gt;=10,"No",IF(E27&lt;0,"No","Yes")))</f>
        <v>Yes</v>
      </c>
      <c r="G27" s="8">
        <v>1.3862896E-2</v>
      </c>
      <c r="H27" s="11" t="str">
        <f>IF($B27="N/A","N/A",IF(G27&gt;=10,"No",IF(G27&lt;0,"No","Yes")))</f>
        <v>Yes</v>
      </c>
      <c r="I27" s="12">
        <v>-7.77</v>
      </c>
      <c r="J27" s="12">
        <v>40.22</v>
      </c>
      <c r="K27" s="41" t="s">
        <v>217</v>
      </c>
      <c r="L27" s="9" t="str">
        <f t="shared" si="11"/>
        <v>N/A</v>
      </c>
    </row>
    <row r="28" spans="1:12" x14ac:dyDescent="0.25">
      <c r="A28" s="2" t="s">
        <v>425</v>
      </c>
      <c r="B28" s="33" t="s">
        <v>217</v>
      </c>
      <c r="C28" s="13">
        <v>25</v>
      </c>
      <c r="D28" s="59" t="str">
        <f t="shared" ref="D28:D31" si="12">IF($B28="N/A","N/A",IF(C28&gt;10,"No",IF(C28&lt;-10,"No","Yes")))</f>
        <v>N/A</v>
      </c>
      <c r="E28" s="13">
        <v>25</v>
      </c>
      <c r="F28" s="11" t="str">
        <f t="shared" ref="F28:F31" si="13">IF($B28="N/A","N/A",IF(E28&gt;10,"No",IF(E28&lt;-10,"No","Yes")))</f>
        <v>N/A</v>
      </c>
      <c r="G28" s="13">
        <v>16.666666667000001</v>
      </c>
      <c r="H28" s="11" t="str">
        <f t="shared" ref="H28:H31" si="14">IF($B28="N/A","N/A",IF(G28&gt;10,"No",IF(G28&lt;-10,"No","Yes")))</f>
        <v>N/A</v>
      </c>
      <c r="I28" s="12">
        <v>0</v>
      </c>
      <c r="J28" s="12">
        <v>-33.299999999999997</v>
      </c>
      <c r="K28" s="41" t="s">
        <v>217</v>
      </c>
      <c r="L28" s="9" t="str">
        <f t="shared" si="11"/>
        <v>N/A</v>
      </c>
    </row>
    <row r="29" spans="1:12" x14ac:dyDescent="0.25">
      <c r="A29" s="2" t="s">
        <v>426</v>
      </c>
      <c r="B29" s="33" t="s">
        <v>217</v>
      </c>
      <c r="C29" s="13">
        <v>0</v>
      </c>
      <c r="D29" s="59" t="str">
        <f t="shared" si="12"/>
        <v>N/A</v>
      </c>
      <c r="E29" s="13">
        <v>12.5</v>
      </c>
      <c r="F29" s="11" t="str">
        <f t="shared" si="13"/>
        <v>N/A</v>
      </c>
      <c r="G29" s="13">
        <v>0</v>
      </c>
      <c r="H29" s="11" t="str">
        <f t="shared" si="14"/>
        <v>N/A</v>
      </c>
      <c r="I29" s="12" t="s">
        <v>1742</v>
      </c>
      <c r="J29" s="12">
        <v>-100</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21.950075704</v>
      </c>
      <c r="D32" s="59" t="str">
        <f>IF($B32="N/A","N/A",IF(C32&gt;10,"No",IF(C32&lt;-10,"No","Yes")))</f>
        <v>N/A</v>
      </c>
      <c r="E32" s="57">
        <v>20.547200356000001</v>
      </c>
      <c r="F32" s="59" t="str">
        <f>IF($B32="N/A","N/A",IF(E32&gt;10,"No",IF(E32&lt;-10,"No","Yes")))</f>
        <v>N/A</v>
      </c>
      <c r="G32" s="57">
        <v>19.971812111999999</v>
      </c>
      <c r="H32" s="59" t="str">
        <f>IF($B32="N/A","N/A",IF(G32&gt;10,"No",IF(G32&lt;-10,"No","Yes")))</f>
        <v>N/A</v>
      </c>
      <c r="I32" s="12">
        <v>-6.39</v>
      </c>
      <c r="J32" s="12">
        <v>-2.8</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99.995056907000006</v>
      </c>
      <c r="F34" s="11" t="str">
        <f>IF($B34="N/A","N/A",IF(E34&gt;=98,"Yes","No"))</f>
        <v>Yes</v>
      </c>
      <c r="G34" s="13">
        <v>99.997689516999998</v>
      </c>
      <c r="H34" s="11" t="str">
        <f>IF($B34="N/A","N/A",IF(G34&gt;=98,"Yes","No"))</f>
        <v>Yes</v>
      </c>
      <c r="I34" s="12">
        <v>-5.0000000000000001E-3</v>
      </c>
      <c r="J34" s="12">
        <v>2.5999999999999999E-3</v>
      </c>
      <c r="K34" s="41" t="s">
        <v>733</v>
      </c>
      <c r="L34" s="9" t="str">
        <f t="shared" si="11"/>
        <v>Yes</v>
      </c>
    </row>
    <row r="35" spans="1:12" x14ac:dyDescent="0.25">
      <c r="A35" s="2" t="s">
        <v>18</v>
      </c>
      <c r="B35" s="41" t="s">
        <v>281</v>
      </c>
      <c r="C35" s="13">
        <v>99.998660110000003</v>
      </c>
      <c r="D35" s="11" t="str">
        <f>IF($B35="N/A","N/A",IF(C35&gt;=95,"Yes","No"))</f>
        <v>Yes</v>
      </c>
      <c r="E35" s="13">
        <v>99.998764226999995</v>
      </c>
      <c r="F35" s="11" t="str">
        <f>IF($B35="N/A","N/A",IF(E35&gt;=95,"Yes","No"))</f>
        <v>Yes</v>
      </c>
      <c r="G35" s="13">
        <v>99.995379034999999</v>
      </c>
      <c r="H35" s="11" t="str">
        <f>IF($B35="N/A","N/A",IF(G35&gt;=95,"Yes","No"))</f>
        <v>Yes</v>
      </c>
      <c r="I35" s="12">
        <v>1E-4</v>
      </c>
      <c r="J35" s="12">
        <v>-3.0000000000000001E-3</v>
      </c>
      <c r="K35" s="41" t="s">
        <v>733</v>
      </c>
      <c r="L35" s="9" t="str">
        <f t="shared" si="11"/>
        <v>Yes</v>
      </c>
    </row>
    <row r="36" spans="1:12" x14ac:dyDescent="0.25">
      <c r="A36" s="2" t="s">
        <v>23</v>
      </c>
      <c r="B36" s="33" t="s">
        <v>217</v>
      </c>
      <c r="C36" s="13">
        <v>73.381748020000003</v>
      </c>
      <c r="D36" s="11" t="str">
        <f t="shared" ref="D36:D41" si="15">IF($B36="N/A","N/A",IF(C36&gt;10,"No",IF(C36&lt;-10,"No","Yes")))</f>
        <v>N/A</v>
      </c>
      <c r="E36" s="13">
        <v>73.977088765999994</v>
      </c>
      <c r="F36" s="11" t="str">
        <f t="shared" ref="F36:F41" si="16">IF($B36="N/A","N/A",IF(E36&gt;10,"No",IF(E36&lt;-10,"No","Yes")))</f>
        <v>N/A</v>
      </c>
      <c r="G36" s="13">
        <v>74.206926827000004</v>
      </c>
      <c r="H36" s="11" t="str">
        <f t="shared" ref="H36:H41" si="17">IF($B36="N/A","N/A",IF(G36&gt;10,"No",IF(G36&lt;-10,"No","Yes")))</f>
        <v>N/A</v>
      </c>
      <c r="I36" s="12">
        <v>0.81130000000000002</v>
      </c>
      <c r="J36" s="12">
        <v>0.31069999999999998</v>
      </c>
      <c r="K36" s="41" t="s">
        <v>733</v>
      </c>
      <c r="L36" s="9" t="str">
        <f t="shared" si="11"/>
        <v>Yes</v>
      </c>
    </row>
    <row r="37" spans="1:12" x14ac:dyDescent="0.25">
      <c r="A37" s="2" t="s">
        <v>24</v>
      </c>
      <c r="B37" s="33" t="s">
        <v>217</v>
      </c>
      <c r="C37" s="13">
        <v>4.3064060134000002</v>
      </c>
      <c r="D37" s="11" t="str">
        <f t="shared" si="15"/>
        <v>N/A</v>
      </c>
      <c r="E37" s="13">
        <v>4.7601982180000002</v>
      </c>
      <c r="F37" s="11" t="str">
        <f t="shared" si="16"/>
        <v>N/A</v>
      </c>
      <c r="G37" s="13">
        <v>5.1396686768000004</v>
      </c>
      <c r="H37" s="11" t="str">
        <f t="shared" si="17"/>
        <v>N/A</v>
      </c>
      <c r="I37" s="12">
        <v>10.54</v>
      </c>
      <c r="J37" s="12">
        <v>7.9720000000000004</v>
      </c>
      <c r="K37" s="41" t="s">
        <v>733</v>
      </c>
      <c r="L37" s="9" t="str">
        <f t="shared" si="11"/>
        <v>Yes</v>
      </c>
    </row>
    <row r="38" spans="1:12" x14ac:dyDescent="0.25">
      <c r="A38" s="2" t="s">
        <v>25</v>
      </c>
      <c r="B38" s="33" t="s">
        <v>217</v>
      </c>
      <c r="C38" s="13">
        <v>26.036739780000001</v>
      </c>
      <c r="D38" s="11" t="str">
        <f t="shared" si="15"/>
        <v>N/A</v>
      </c>
      <c r="E38" s="13">
        <v>25.051593529000002</v>
      </c>
      <c r="F38" s="11" t="str">
        <f t="shared" si="16"/>
        <v>N/A</v>
      </c>
      <c r="G38" s="13">
        <v>24.328227167000001</v>
      </c>
      <c r="H38" s="11" t="str">
        <f t="shared" si="17"/>
        <v>N/A</v>
      </c>
      <c r="I38" s="12">
        <v>-3.78</v>
      </c>
      <c r="J38" s="12">
        <v>-2.89</v>
      </c>
      <c r="K38" s="41" t="s">
        <v>733</v>
      </c>
      <c r="L38" s="9" t="str">
        <f t="shared" si="11"/>
        <v>Yes</v>
      </c>
    </row>
    <row r="39" spans="1:12" x14ac:dyDescent="0.25">
      <c r="A39" s="2" t="s">
        <v>26</v>
      </c>
      <c r="B39" s="41" t="s">
        <v>217</v>
      </c>
      <c r="C39" s="13">
        <v>0.69138316830000002</v>
      </c>
      <c r="D39" s="11" t="str">
        <f t="shared" si="15"/>
        <v>N/A</v>
      </c>
      <c r="E39" s="13">
        <v>0.92559409790000002</v>
      </c>
      <c r="F39" s="11" t="str">
        <f t="shared" si="16"/>
        <v>N/A</v>
      </c>
      <c r="G39" s="13">
        <v>1.1413784339999999</v>
      </c>
      <c r="H39" s="11" t="str">
        <f t="shared" si="17"/>
        <v>N/A</v>
      </c>
      <c r="I39" s="12">
        <v>33.880000000000003</v>
      </c>
      <c r="J39" s="12">
        <v>23.31</v>
      </c>
      <c r="K39" s="41" t="s">
        <v>217</v>
      </c>
      <c r="L39" s="9" t="str">
        <f t="shared" si="11"/>
        <v>N/A</v>
      </c>
    </row>
    <row r="40" spans="1:12" x14ac:dyDescent="0.25">
      <c r="A40" s="2" t="s">
        <v>60</v>
      </c>
      <c r="B40" s="41" t="s">
        <v>217</v>
      </c>
      <c r="C40" s="13">
        <v>0.1487277746</v>
      </c>
      <c r="D40" s="11" t="str">
        <f t="shared" si="15"/>
        <v>N/A</v>
      </c>
      <c r="E40" s="13">
        <v>0.18907329370000001</v>
      </c>
      <c r="F40" s="11" t="str">
        <f t="shared" si="16"/>
        <v>N/A</v>
      </c>
      <c r="G40" s="13">
        <v>0.22065109399999999</v>
      </c>
      <c r="H40" s="11" t="str">
        <f t="shared" si="17"/>
        <v>N/A</v>
      </c>
      <c r="I40" s="12">
        <v>27.13</v>
      </c>
      <c r="J40" s="12">
        <v>16.7</v>
      </c>
      <c r="K40" s="41" t="s">
        <v>217</v>
      </c>
      <c r="L40" s="9" t="str">
        <f t="shared" si="11"/>
        <v>N/A</v>
      </c>
    </row>
    <row r="41" spans="1:12" x14ac:dyDescent="0.25">
      <c r="A41" s="2" t="s">
        <v>61</v>
      </c>
      <c r="B41" s="41" t="s">
        <v>217</v>
      </c>
      <c r="C41" s="13">
        <v>4.5020299331000002</v>
      </c>
      <c r="D41" s="11" t="str">
        <f t="shared" si="15"/>
        <v>N/A</v>
      </c>
      <c r="E41" s="13">
        <v>4.8442307930000004</v>
      </c>
      <c r="F41" s="11" t="str">
        <f t="shared" si="16"/>
        <v>N/A</v>
      </c>
      <c r="G41" s="13">
        <v>4.9652272359999996</v>
      </c>
      <c r="H41" s="11" t="str">
        <f t="shared" si="17"/>
        <v>N/A</v>
      </c>
      <c r="I41" s="12">
        <v>7.601</v>
      </c>
      <c r="J41" s="12">
        <v>2.4980000000000002</v>
      </c>
      <c r="K41" s="41" t="s">
        <v>217</v>
      </c>
      <c r="L41" s="9" t="str">
        <f t="shared" si="11"/>
        <v>N/A</v>
      </c>
    </row>
    <row r="42" spans="1:12" x14ac:dyDescent="0.25">
      <c r="A42" s="2" t="s">
        <v>62</v>
      </c>
      <c r="B42" s="41" t="s">
        <v>282</v>
      </c>
      <c r="C42" s="13">
        <v>6.6994493000000002E-3</v>
      </c>
      <c r="D42" s="11" t="str">
        <f>IF($B42="N/A","N/A",IF(C42&gt;=5,"No",IF(C42&lt;0,"No","Yes")))</f>
        <v>Yes</v>
      </c>
      <c r="E42" s="13">
        <v>7.4146389999999998E-3</v>
      </c>
      <c r="F42" s="11" t="str">
        <f>IF($B42="N/A","N/A",IF(E42&gt;=5,"No",IF(E42&lt;0,"No","Yes")))</f>
        <v>Yes</v>
      </c>
      <c r="G42" s="13">
        <v>6.9314479999999998E-3</v>
      </c>
      <c r="H42" s="11" t="str">
        <f>IF($B42="N/A","N/A",IF(G42&gt;=5,"No",IF(G42&lt;0,"No","Yes")))</f>
        <v>Yes</v>
      </c>
      <c r="I42" s="12">
        <v>10.68</v>
      </c>
      <c r="J42" s="12">
        <v>-6.52</v>
      </c>
      <c r="K42" s="41" t="s">
        <v>733</v>
      </c>
      <c r="L42" s="9" t="str">
        <f t="shared" si="11"/>
        <v>Yes</v>
      </c>
    </row>
    <row r="43" spans="1:12" x14ac:dyDescent="0.25">
      <c r="A43" s="2" t="s">
        <v>63</v>
      </c>
      <c r="B43" s="41" t="s">
        <v>217</v>
      </c>
      <c r="C43" s="13">
        <v>3.5855452682000002</v>
      </c>
      <c r="D43" s="11" t="str">
        <f>IF($B43="N/A","N/A",IF(C43&gt;10,"No",IF(C43&lt;-10,"No","Yes")))</f>
        <v>N/A</v>
      </c>
      <c r="E43" s="13">
        <v>3.7616935035000001</v>
      </c>
      <c r="F43" s="11" t="str">
        <f>IF($B43="N/A","N/A",IF(E43&gt;10,"No",IF(E43&lt;-10,"No","Yes")))</f>
        <v>N/A</v>
      </c>
      <c r="G43" s="13">
        <v>3.6159053626</v>
      </c>
      <c r="H43" s="11" t="str">
        <f>IF($B43="N/A","N/A",IF(G43&gt;10,"No",IF(G43&lt;-10,"No","Yes")))</f>
        <v>N/A</v>
      </c>
      <c r="I43" s="12">
        <v>4.9130000000000003</v>
      </c>
      <c r="J43" s="12">
        <v>-3.88</v>
      </c>
      <c r="K43" s="41" t="s">
        <v>733</v>
      </c>
      <c r="L43" s="9" t="str">
        <f t="shared" si="11"/>
        <v>Yes</v>
      </c>
    </row>
    <row r="44" spans="1:12" x14ac:dyDescent="0.25">
      <c r="A44" s="2" t="s">
        <v>64</v>
      </c>
      <c r="B44" s="41" t="s">
        <v>217</v>
      </c>
      <c r="C44" s="13">
        <v>0</v>
      </c>
      <c r="D44" s="11" t="str">
        <f>IF($B44="N/A","N/A",IF(C44&gt;10,"No",IF(C44&lt;-10,"No","Yes")))</f>
        <v>N/A</v>
      </c>
      <c r="E44" s="13">
        <v>6.5703022299999997E-2</v>
      </c>
      <c r="F44" s="11" t="str">
        <f>IF($B44="N/A","N/A",IF(E44&gt;10,"No",IF(E44&lt;-10,"No","Yes")))</f>
        <v>N/A</v>
      </c>
      <c r="G44" s="13">
        <v>6.3897763600000004E-2</v>
      </c>
      <c r="H44" s="11" t="str">
        <f>IF($B44="N/A","N/A",IF(G44&gt;10,"No",IF(G44&lt;-10,"No","Yes")))</f>
        <v>N/A</v>
      </c>
      <c r="I44" s="12" t="s">
        <v>1742</v>
      </c>
      <c r="J44" s="12">
        <v>-2.75</v>
      </c>
      <c r="K44" s="41" t="s">
        <v>733</v>
      </c>
      <c r="L44" s="9" t="str">
        <f t="shared" si="11"/>
        <v>Yes</v>
      </c>
    </row>
    <row r="45" spans="1:12" x14ac:dyDescent="0.25">
      <c r="A45" s="3" t="s">
        <v>19</v>
      </c>
      <c r="B45" s="33" t="s">
        <v>285</v>
      </c>
      <c r="C45" s="8">
        <v>4.5904626640000004</v>
      </c>
      <c r="D45" s="11" t="str">
        <f>IF($B45="N/A","N/A",IF(C45&gt;8,"No",IF(C45&lt;2,"No","Yes")))</f>
        <v>Yes</v>
      </c>
      <c r="E45" s="8">
        <v>4.3882304964000003</v>
      </c>
      <c r="F45" s="11" t="str">
        <f>IF($B45="N/A","N/A",IF(E45&gt;8,"No",IF(E45&lt;2,"No","Yes")))</f>
        <v>Yes</v>
      </c>
      <c r="G45" s="8">
        <v>4.2593747834000002</v>
      </c>
      <c r="H45" s="11" t="str">
        <f>IF($B45="N/A","N/A",IF(G45&gt;8,"No",IF(G45&lt;2,"No","Yes")))</f>
        <v>Yes</v>
      </c>
      <c r="I45" s="12">
        <v>-4.41</v>
      </c>
      <c r="J45" s="12">
        <v>-2.94</v>
      </c>
      <c r="K45" s="41" t="s">
        <v>733</v>
      </c>
      <c r="L45" s="9" t="str">
        <f t="shared" si="11"/>
        <v>Yes</v>
      </c>
    </row>
    <row r="46" spans="1:12" x14ac:dyDescent="0.25">
      <c r="A46" s="3" t="s">
        <v>174</v>
      </c>
      <c r="B46" s="33" t="s">
        <v>217</v>
      </c>
      <c r="C46" s="8">
        <v>19.653504481999999</v>
      </c>
      <c r="D46" s="11" t="str">
        <f t="shared" ref="D46:D53" si="18">IF($B46="N/A","N/A",IF(C46&gt;10,"No",IF(C46&lt;-10,"No","Yes")))</f>
        <v>N/A</v>
      </c>
      <c r="E46" s="8">
        <v>20.385314072</v>
      </c>
      <c r="F46" s="11" t="str">
        <f t="shared" ref="F46:F53" si="19">IF($B46="N/A","N/A",IF(E46&gt;10,"No",IF(E46&lt;-10,"No","Yes")))</f>
        <v>N/A</v>
      </c>
      <c r="G46" s="8">
        <v>20.423511472000001</v>
      </c>
      <c r="H46" s="11" t="str">
        <f t="shared" ref="H46:H53" si="20">IF($B46="N/A","N/A",IF(G46&gt;10,"No",IF(G46&lt;-10,"No","Yes")))</f>
        <v>N/A</v>
      </c>
      <c r="I46" s="12">
        <v>3.7240000000000002</v>
      </c>
      <c r="J46" s="12">
        <v>0.18740000000000001</v>
      </c>
      <c r="K46" s="41" t="s">
        <v>733</v>
      </c>
      <c r="L46" s="9" t="str">
        <f>IF(J46="Div by 0", "N/A", IF(OR(J46="N/A",K46="N/A"),"N/A", IF(J46&gt;VALUE(MID(K46,1,2)), "No", IF(J46&lt;-1*VALUE(MID(K46,1,2)), "No", "Yes"))))</f>
        <v>Yes</v>
      </c>
    </row>
    <row r="47" spans="1:12" x14ac:dyDescent="0.25">
      <c r="A47" s="3" t="s">
        <v>175</v>
      </c>
      <c r="B47" s="33" t="s">
        <v>217</v>
      </c>
      <c r="C47" s="8">
        <v>27.256039554000001</v>
      </c>
      <c r="D47" s="11" t="str">
        <f t="shared" si="18"/>
        <v>N/A</v>
      </c>
      <c r="E47" s="8">
        <v>28.283140347</v>
      </c>
      <c r="F47" s="11" t="str">
        <f t="shared" si="19"/>
        <v>N/A</v>
      </c>
      <c r="G47" s="8">
        <v>28.504424574000002</v>
      </c>
      <c r="H47" s="11" t="str">
        <f t="shared" si="20"/>
        <v>N/A</v>
      </c>
      <c r="I47" s="12">
        <v>3.7679999999999998</v>
      </c>
      <c r="J47" s="12">
        <v>0.78239999999999998</v>
      </c>
      <c r="K47" s="41" t="s">
        <v>733</v>
      </c>
      <c r="L47" s="9" t="str">
        <f>IF(J47="Div by 0", "N/A", IF(OR(J47="N/A",K47="N/A"),"N/A", IF(J47&gt;VALUE(MID(K47,1,2)), "No", IF(J47&lt;-1*VALUE(MID(K47,1,2)), "No", "Yes"))))</f>
        <v>Yes</v>
      </c>
    </row>
    <row r="48" spans="1:12" x14ac:dyDescent="0.25">
      <c r="A48" s="3" t="s">
        <v>176</v>
      </c>
      <c r="B48" s="33" t="s">
        <v>217</v>
      </c>
      <c r="C48" s="8">
        <v>3.3135476264000001</v>
      </c>
      <c r="D48" s="11" t="str">
        <f t="shared" si="18"/>
        <v>N/A</v>
      </c>
      <c r="E48" s="8">
        <v>3.45151444</v>
      </c>
      <c r="F48" s="11" t="str">
        <f t="shared" si="19"/>
        <v>N/A</v>
      </c>
      <c r="G48" s="8">
        <v>3.6008872253000002</v>
      </c>
      <c r="H48" s="11" t="str">
        <f t="shared" si="20"/>
        <v>N/A</v>
      </c>
      <c r="I48" s="12">
        <v>4.1639999999999997</v>
      </c>
      <c r="J48" s="12">
        <v>4.3280000000000003</v>
      </c>
      <c r="K48" s="41" t="s">
        <v>733</v>
      </c>
      <c r="L48" s="9" t="str">
        <f t="shared" ref="L48:L57" si="21">IF(J48="Div by 0", "N/A", IF(OR(J48="N/A",K48="N/A"),"N/A", IF(J48&gt;VALUE(MID(K48,1,2)), "No", IF(J48&lt;-1*VALUE(MID(K48,1,2)), "No", "Yes"))))</f>
        <v>Yes</v>
      </c>
    </row>
    <row r="49" spans="1:12" x14ac:dyDescent="0.25">
      <c r="A49" s="3" t="s">
        <v>177</v>
      </c>
      <c r="B49" s="33" t="s">
        <v>217</v>
      </c>
      <c r="C49" s="8">
        <v>23.218951401999998</v>
      </c>
      <c r="D49" s="11" t="str">
        <f t="shared" si="18"/>
        <v>N/A</v>
      </c>
      <c r="E49" s="8">
        <v>22.649250504000001</v>
      </c>
      <c r="F49" s="11" t="str">
        <f t="shared" si="19"/>
        <v>N/A</v>
      </c>
      <c r="G49" s="8">
        <v>22.765185646999999</v>
      </c>
      <c r="H49" s="11" t="str">
        <f t="shared" si="20"/>
        <v>N/A</v>
      </c>
      <c r="I49" s="12">
        <v>-2.4500000000000002</v>
      </c>
      <c r="J49" s="12">
        <v>0.51190000000000002</v>
      </c>
      <c r="K49" s="41" t="s">
        <v>733</v>
      </c>
      <c r="L49" s="9" t="str">
        <f t="shared" si="21"/>
        <v>Yes</v>
      </c>
    </row>
    <row r="50" spans="1:12" x14ac:dyDescent="0.25">
      <c r="A50" s="3" t="s">
        <v>178</v>
      </c>
      <c r="B50" s="33" t="s">
        <v>217</v>
      </c>
      <c r="C50" s="8">
        <v>9.4971393351</v>
      </c>
      <c r="D50" s="11" t="str">
        <f t="shared" si="18"/>
        <v>N/A</v>
      </c>
      <c r="E50" s="8">
        <v>9.2868353085000006</v>
      </c>
      <c r="F50" s="11" t="str">
        <f t="shared" si="19"/>
        <v>N/A</v>
      </c>
      <c r="G50" s="8">
        <v>9.3609204963000003</v>
      </c>
      <c r="H50" s="11" t="str">
        <f t="shared" si="20"/>
        <v>N/A</v>
      </c>
      <c r="I50" s="12">
        <v>-2.21</v>
      </c>
      <c r="J50" s="12">
        <v>0.79769999999999996</v>
      </c>
      <c r="K50" s="41" t="s">
        <v>733</v>
      </c>
      <c r="L50" s="9" t="str">
        <f t="shared" si="21"/>
        <v>Yes</v>
      </c>
    </row>
    <row r="51" spans="1:12" x14ac:dyDescent="0.25">
      <c r="A51" s="3" t="s">
        <v>179</v>
      </c>
      <c r="B51" s="33" t="s">
        <v>217</v>
      </c>
      <c r="C51" s="8">
        <v>3.7650905095999998</v>
      </c>
      <c r="D51" s="11" t="str">
        <f t="shared" si="18"/>
        <v>N/A</v>
      </c>
      <c r="E51" s="8">
        <v>3.5775633025000002</v>
      </c>
      <c r="F51" s="11" t="str">
        <f t="shared" si="19"/>
        <v>N/A</v>
      </c>
      <c r="G51" s="8">
        <v>3.4969155056000001</v>
      </c>
      <c r="H51" s="11" t="str">
        <f t="shared" si="20"/>
        <v>N/A</v>
      </c>
      <c r="I51" s="12">
        <v>-4.9800000000000004</v>
      </c>
      <c r="J51" s="12">
        <v>-2.25</v>
      </c>
      <c r="K51" s="41" t="s">
        <v>733</v>
      </c>
      <c r="L51" s="9" t="str">
        <f t="shared" si="21"/>
        <v>Yes</v>
      </c>
    </row>
    <row r="52" spans="1:12" x14ac:dyDescent="0.25">
      <c r="A52" s="3" t="s">
        <v>180</v>
      </c>
      <c r="B52" s="33" t="s">
        <v>217</v>
      </c>
      <c r="C52" s="8">
        <v>4.0357482615000002</v>
      </c>
      <c r="D52" s="11" t="str">
        <f t="shared" si="18"/>
        <v>N/A</v>
      </c>
      <c r="E52" s="8">
        <v>3.6294657752999999</v>
      </c>
      <c r="F52" s="11" t="str">
        <f t="shared" si="19"/>
        <v>N/A</v>
      </c>
      <c r="G52" s="8">
        <v>3.4703449550999999</v>
      </c>
      <c r="H52" s="11" t="str">
        <f t="shared" si="20"/>
        <v>N/A</v>
      </c>
      <c r="I52" s="12">
        <v>-10.1</v>
      </c>
      <c r="J52" s="12">
        <v>-4.38</v>
      </c>
      <c r="K52" s="41" t="s">
        <v>733</v>
      </c>
      <c r="L52" s="9" t="str">
        <f t="shared" si="21"/>
        <v>Yes</v>
      </c>
    </row>
    <row r="53" spans="1:12" x14ac:dyDescent="0.25">
      <c r="A53" s="3" t="s">
        <v>950</v>
      </c>
      <c r="B53" s="33" t="s">
        <v>217</v>
      </c>
      <c r="C53" s="8">
        <v>4.6695161658000002</v>
      </c>
      <c r="D53" s="11" t="str">
        <f t="shared" si="18"/>
        <v>N/A</v>
      </c>
      <c r="E53" s="8">
        <v>4.3486857552</v>
      </c>
      <c r="F53" s="11" t="str">
        <f t="shared" si="19"/>
        <v>N/A</v>
      </c>
      <c r="G53" s="8">
        <v>4.1184353410999996</v>
      </c>
      <c r="H53" s="11" t="str">
        <f t="shared" si="20"/>
        <v>N/A</v>
      </c>
      <c r="I53" s="12">
        <v>-6.87</v>
      </c>
      <c r="J53" s="12">
        <v>-5.29</v>
      </c>
      <c r="K53" s="41" t="s">
        <v>733</v>
      </c>
      <c r="L53" s="9" t="str">
        <f t="shared" si="21"/>
        <v>Yes</v>
      </c>
    </row>
    <row r="54" spans="1:12" x14ac:dyDescent="0.25">
      <c r="A54" s="2" t="s">
        <v>212</v>
      </c>
      <c r="B54" s="33" t="s">
        <v>217</v>
      </c>
      <c r="C54" s="34" t="s">
        <v>217</v>
      </c>
      <c r="D54" s="9" t="str">
        <f t="shared" ref="D54:D57" si="22">IF($B54="N/A","N/A",IF(C54&lt;0,"No","Yes"))</f>
        <v>N/A</v>
      </c>
      <c r="E54" s="34">
        <v>42836</v>
      </c>
      <c r="F54" s="9" t="str">
        <f t="shared" ref="F54:F57" si="23">IF($B54="N/A","N/A",IF(E54&lt;0,"No","Yes"))</f>
        <v>N/A</v>
      </c>
      <c r="G54" s="34">
        <v>45868</v>
      </c>
      <c r="H54" s="9" t="str">
        <f t="shared" ref="H54:H57" si="24">IF($B54="N/A","N/A",IF(G54&lt;0,"No","Yes"))</f>
        <v>N/A</v>
      </c>
      <c r="I54" s="12" t="s">
        <v>217</v>
      </c>
      <c r="J54" s="12">
        <v>7.0780000000000003</v>
      </c>
      <c r="K54" s="41" t="s">
        <v>733</v>
      </c>
      <c r="L54" s="9" t="str">
        <f t="shared" si="21"/>
        <v>Yes</v>
      </c>
    </row>
    <row r="55" spans="1:12" x14ac:dyDescent="0.25">
      <c r="A55" s="2" t="s">
        <v>213</v>
      </c>
      <c r="B55" s="33" t="s">
        <v>217</v>
      </c>
      <c r="C55" s="34" t="s">
        <v>217</v>
      </c>
      <c r="D55" s="9" t="str">
        <f t="shared" si="22"/>
        <v>N/A</v>
      </c>
      <c r="E55" s="34">
        <v>2763</v>
      </c>
      <c r="F55" s="9" t="str">
        <f t="shared" si="23"/>
        <v>N/A</v>
      </c>
      <c r="G55" s="34">
        <v>3092</v>
      </c>
      <c r="H55" s="9" t="str">
        <f t="shared" si="24"/>
        <v>N/A</v>
      </c>
      <c r="I55" s="12" t="s">
        <v>217</v>
      </c>
      <c r="J55" s="12">
        <v>11.91</v>
      </c>
      <c r="K55" s="41" t="s">
        <v>733</v>
      </c>
      <c r="L55" s="9" t="str">
        <f t="shared" si="21"/>
        <v>No</v>
      </c>
    </row>
    <row r="56" spans="1:12" x14ac:dyDescent="0.25">
      <c r="A56" s="2" t="s">
        <v>214</v>
      </c>
      <c r="B56" s="33" t="s">
        <v>217</v>
      </c>
      <c r="C56" s="34" t="s">
        <v>217</v>
      </c>
      <c r="D56" s="9" t="str">
        <f t="shared" si="22"/>
        <v>N/A</v>
      </c>
      <c r="E56" s="34">
        <v>24762</v>
      </c>
      <c r="F56" s="9" t="str">
        <f t="shared" si="23"/>
        <v>N/A</v>
      </c>
      <c r="G56" s="34">
        <v>26759</v>
      </c>
      <c r="H56" s="9" t="str">
        <f t="shared" si="24"/>
        <v>N/A</v>
      </c>
      <c r="I56" s="12" t="s">
        <v>217</v>
      </c>
      <c r="J56" s="12">
        <v>8.0649999999999995</v>
      </c>
      <c r="K56" s="41" t="s">
        <v>733</v>
      </c>
      <c r="L56" s="9" t="str">
        <f t="shared" si="21"/>
        <v>Yes</v>
      </c>
    </row>
    <row r="57" spans="1:12" x14ac:dyDescent="0.25">
      <c r="A57" s="2" t="s">
        <v>951</v>
      </c>
      <c r="B57" s="33" t="s">
        <v>217</v>
      </c>
      <c r="C57" s="34" t="s">
        <v>217</v>
      </c>
      <c r="D57" s="9" t="str">
        <f t="shared" si="22"/>
        <v>N/A</v>
      </c>
      <c r="E57" s="34">
        <v>5148</v>
      </c>
      <c r="F57" s="9" t="str">
        <f t="shared" si="23"/>
        <v>N/A</v>
      </c>
      <c r="G57" s="34">
        <v>5384</v>
      </c>
      <c r="H57" s="9" t="str">
        <f t="shared" si="24"/>
        <v>N/A</v>
      </c>
      <c r="I57" s="12" t="s">
        <v>217</v>
      </c>
      <c r="J57" s="12">
        <v>4.5839999999999996</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99.998660110000003</v>
      </c>
      <c r="D59" s="11" t="str">
        <f>IF($B59="N/A","N/A",IF(C59&gt;10,"No",IF(C59&lt;-10,"No","Yes")))</f>
        <v>N/A</v>
      </c>
      <c r="E59" s="8">
        <v>100</v>
      </c>
      <c r="F59" s="11" t="str">
        <f>IF($B59="N/A","N/A",IF(E59&gt;10,"No",IF(E59&lt;-10,"No","Yes")))</f>
        <v>N/A</v>
      </c>
      <c r="G59" s="8">
        <v>99.995379034999999</v>
      </c>
      <c r="H59" s="11" t="str">
        <f>IF($B59="N/A","N/A",IF(G59&gt;10,"No",IF(G59&lt;-10,"No","Yes")))</f>
        <v>N/A</v>
      </c>
      <c r="I59" s="12">
        <v>1.2999999999999999E-3</v>
      </c>
      <c r="J59" s="12">
        <v>-5.0000000000000001E-3</v>
      </c>
      <c r="K59" s="33" t="s">
        <v>217</v>
      </c>
      <c r="L59" s="9" t="str">
        <f t="shared" si="11"/>
        <v>N/A</v>
      </c>
    </row>
    <row r="60" spans="1:12" x14ac:dyDescent="0.25">
      <c r="A60" s="2" t="s">
        <v>181</v>
      </c>
      <c r="B60" s="33" t="s">
        <v>217</v>
      </c>
      <c r="C60" s="8">
        <v>58.809105891000002</v>
      </c>
      <c r="D60" s="11" t="str">
        <f t="shared" ref="D60:D61" si="25">IF($B60="N/A","N/A",IF(C60&gt;10,"No",IF(C60&lt;-10,"No","Yes")))</f>
        <v>N/A</v>
      </c>
      <c r="E60" s="8">
        <v>58.568233214999999</v>
      </c>
      <c r="F60" s="11" t="str">
        <f t="shared" ref="F60:F61" si="26">IF($B60="N/A","N/A",IF(E60&gt;10,"No",IF(E60&lt;-10,"No","Yes")))</f>
        <v>N/A</v>
      </c>
      <c r="G60" s="8">
        <v>58.612324115</v>
      </c>
      <c r="H60" s="11" t="str">
        <f t="shared" ref="H60:H61" si="27">IF($B60="N/A","N/A",IF(G60&gt;10,"No",IF(G60&lt;-10,"No","Yes")))</f>
        <v>N/A</v>
      </c>
      <c r="I60" s="12">
        <v>-0.41</v>
      </c>
      <c r="J60" s="12">
        <v>7.5300000000000006E-2</v>
      </c>
      <c r="K60" s="41" t="s">
        <v>733</v>
      </c>
      <c r="L60" s="9" t="str">
        <f>IF(J60="Div by 0", "N/A", IF(OR(J60="N/A",K60="N/A"),"N/A", IF(J60&gt;VALUE(MID(K60,1,2)), "No", IF(J60&lt;-1*VALUE(MID(K60,1,2)), "No", "Yes"))))</f>
        <v>Yes</v>
      </c>
    </row>
    <row r="61" spans="1:12" x14ac:dyDescent="0.25">
      <c r="A61" s="6" t="s">
        <v>182</v>
      </c>
      <c r="B61" s="33" t="s">
        <v>217</v>
      </c>
      <c r="C61" s="8">
        <v>41.189554219000001</v>
      </c>
      <c r="D61" s="11" t="str">
        <f t="shared" si="25"/>
        <v>N/A</v>
      </c>
      <c r="E61" s="8">
        <v>41.431766785000001</v>
      </c>
      <c r="F61" s="11" t="str">
        <f t="shared" si="26"/>
        <v>N/A</v>
      </c>
      <c r="G61" s="8">
        <v>41.383054919999999</v>
      </c>
      <c r="H61" s="11" t="str">
        <f t="shared" si="27"/>
        <v>N/A</v>
      </c>
      <c r="I61" s="12">
        <v>0.58799999999999997</v>
      </c>
      <c r="J61" s="12">
        <v>-0.11799999999999999</v>
      </c>
      <c r="K61" s="41" t="s">
        <v>733</v>
      </c>
      <c r="L61" s="9" t="str">
        <f>IF(J61="Div by 0", "N/A", IF(OR(J61="N/A",K61="N/A"),"N/A", IF(J61&gt;VALUE(MID(K61,1,2)), "No", IF(J61&lt;-1*VALUE(MID(K61,1,2)), "No", "Yes"))))</f>
        <v>Yes</v>
      </c>
    </row>
    <row r="62" spans="1:12" x14ac:dyDescent="0.25">
      <c r="A62" s="7" t="s">
        <v>682</v>
      </c>
      <c r="B62" s="33" t="s">
        <v>286</v>
      </c>
      <c r="C62" s="8">
        <v>49.171278121</v>
      </c>
      <c r="D62" s="11" t="str">
        <f>IF($B62="N/A","N/A",IF(C62&gt;70,"No",IF(C62&lt;40,"No","Yes")))</f>
        <v>Yes</v>
      </c>
      <c r="E62" s="8">
        <v>52.190407929000003</v>
      </c>
      <c r="F62" s="11" t="str">
        <f>IF($B62="N/A","N/A",IF(E62&gt;70,"No",IF(E62&lt;40,"No","Yes")))</f>
        <v>Yes</v>
      </c>
      <c r="G62" s="8">
        <v>52.476837410999998</v>
      </c>
      <c r="H62" s="11" t="str">
        <f>IF($B62="N/A","N/A",IF(G62&gt;70,"No",IF(G62&lt;40,"No","Yes")))</f>
        <v>Yes</v>
      </c>
      <c r="I62" s="12">
        <v>6.14</v>
      </c>
      <c r="J62" s="12">
        <v>0.54879999999999995</v>
      </c>
      <c r="K62" s="41" t="s">
        <v>733</v>
      </c>
      <c r="L62" s="9" t="str">
        <f t="shared" si="11"/>
        <v>Yes</v>
      </c>
    </row>
    <row r="63" spans="1:12" x14ac:dyDescent="0.25">
      <c r="A63" s="2" t="s">
        <v>683</v>
      </c>
      <c r="B63" s="33" t="s">
        <v>217</v>
      </c>
      <c r="C63" s="8">
        <v>66.941074522999997</v>
      </c>
      <c r="D63" s="11" t="str">
        <f>IF($B63="N/A","N/A",IF(C63&gt;10,"No",IF(C63&lt;-10,"No","Yes")))</f>
        <v>N/A</v>
      </c>
      <c r="E63" s="8">
        <v>66.785252263999993</v>
      </c>
      <c r="F63" s="11" t="str">
        <f>IF($B63="N/A","N/A",IF(E63&gt;10,"No",IF(E63&lt;-10,"No","Yes")))</f>
        <v>N/A</v>
      </c>
      <c r="G63" s="8">
        <v>66.894520979999996</v>
      </c>
      <c r="H63" s="11" t="str">
        <f>IF($B63="N/A","N/A",IF(G63&gt;10,"No",IF(G63&lt;-10,"No","Yes")))</f>
        <v>N/A</v>
      </c>
      <c r="I63" s="12">
        <v>-0.23300000000000001</v>
      </c>
      <c r="J63" s="12">
        <v>0.1636</v>
      </c>
      <c r="K63" s="33" t="s">
        <v>217</v>
      </c>
      <c r="L63" s="9" t="str">
        <f t="shared" si="11"/>
        <v>N/A</v>
      </c>
    </row>
    <row r="64" spans="1:12" x14ac:dyDescent="0.25">
      <c r="A64" s="2" t="s">
        <v>684</v>
      </c>
      <c r="B64" s="33" t="s">
        <v>217</v>
      </c>
      <c r="C64" s="8">
        <v>73.554900384000007</v>
      </c>
      <c r="D64" s="11" t="str">
        <f t="shared" ref="D64:D70" si="28">IF($B64="N/A","N/A",IF(C64&gt;10,"No",IF(C64&lt;-10,"No","Yes")))</f>
        <v>N/A</v>
      </c>
      <c r="E64" s="8">
        <v>73.514077164</v>
      </c>
      <c r="F64" s="11" t="str">
        <f t="shared" ref="F64:F70" si="29">IF($B64="N/A","N/A",IF(E64&gt;10,"No",IF(E64&lt;-10,"No","Yes")))</f>
        <v>N/A</v>
      </c>
      <c r="G64" s="8">
        <v>73.830227742999995</v>
      </c>
      <c r="H64" s="11" t="str">
        <f t="shared" ref="H64:H70" si="30">IF($B64="N/A","N/A",IF(G64&gt;10,"No",IF(G64&lt;-10,"No","Yes")))</f>
        <v>N/A</v>
      </c>
      <c r="I64" s="12">
        <v>-5.6000000000000001E-2</v>
      </c>
      <c r="J64" s="12">
        <v>0.43009999999999998</v>
      </c>
      <c r="K64" s="33" t="s">
        <v>217</v>
      </c>
      <c r="L64" s="9" t="str">
        <f t="shared" si="11"/>
        <v>N/A</v>
      </c>
    </row>
    <row r="65" spans="1:12" x14ac:dyDescent="0.25">
      <c r="A65" s="2" t="s">
        <v>427</v>
      </c>
      <c r="B65" s="33" t="s">
        <v>217</v>
      </c>
      <c r="C65" s="8">
        <v>47.065871383000001</v>
      </c>
      <c r="D65" s="11" t="str">
        <f t="shared" si="28"/>
        <v>N/A</v>
      </c>
      <c r="E65" s="8">
        <v>53.437810141</v>
      </c>
      <c r="F65" s="11" t="str">
        <f t="shared" si="29"/>
        <v>N/A</v>
      </c>
      <c r="G65" s="8">
        <v>53.805033463999997</v>
      </c>
      <c r="H65" s="11" t="str">
        <f t="shared" si="30"/>
        <v>N/A</v>
      </c>
      <c r="I65" s="12">
        <v>13.54</v>
      </c>
      <c r="J65" s="12">
        <v>0.68720000000000003</v>
      </c>
      <c r="K65" s="33" t="s">
        <v>217</v>
      </c>
      <c r="L65" s="9" t="str">
        <f t="shared" si="11"/>
        <v>N/A</v>
      </c>
    </row>
    <row r="66" spans="1:12" x14ac:dyDescent="0.25">
      <c r="A66" s="2" t="s">
        <v>685</v>
      </c>
      <c r="B66" s="33" t="s">
        <v>217</v>
      </c>
      <c r="C66" s="8">
        <v>26.651912741</v>
      </c>
      <c r="D66" s="11" t="str">
        <f t="shared" si="28"/>
        <v>N/A</v>
      </c>
      <c r="E66" s="8">
        <v>26.323616895000001</v>
      </c>
      <c r="F66" s="11" t="str">
        <f t="shared" si="29"/>
        <v>N/A</v>
      </c>
      <c r="G66" s="8">
        <v>27.379056614</v>
      </c>
      <c r="H66" s="11" t="str">
        <f t="shared" si="30"/>
        <v>N/A</v>
      </c>
      <c r="I66" s="12">
        <v>-1.23</v>
      </c>
      <c r="J66" s="12">
        <v>4.0090000000000003</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2.1438237777000002</v>
      </c>
      <c r="D68" s="11" t="str">
        <f t="shared" si="28"/>
        <v>N/A</v>
      </c>
      <c r="E68" s="8">
        <v>2.0291395310999998</v>
      </c>
      <c r="F68" s="11" t="str">
        <f t="shared" si="29"/>
        <v>N/A</v>
      </c>
      <c r="G68" s="8">
        <v>1.9523578476000001</v>
      </c>
      <c r="H68" s="11" t="str">
        <f t="shared" si="30"/>
        <v>N/A</v>
      </c>
      <c r="I68" s="12">
        <v>-5.35</v>
      </c>
      <c r="J68" s="12">
        <v>-3.78</v>
      </c>
      <c r="K68" s="33" t="s">
        <v>217</v>
      </c>
      <c r="L68" s="9" t="str">
        <f t="shared" si="11"/>
        <v>N/A</v>
      </c>
    </row>
    <row r="69" spans="1:12" x14ac:dyDescent="0.25">
      <c r="A69" s="3" t="s">
        <v>151</v>
      </c>
      <c r="B69" s="33" t="s">
        <v>217</v>
      </c>
      <c r="C69" s="8">
        <v>2.1049669717000001</v>
      </c>
      <c r="D69" s="11" t="str">
        <f t="shared" si="28"/>
        <v>N/A</v>
      </c>
      <c r="E69" s="8">
        <v>2.0118387068999999</v>
      </c>
      <c r="F69" s="11" t="str">
        <f t="shared" si="29"/>
        <v>N/A</v>
      </c>
      <c r="G69" s="8">
        <v>1.9327187449000001</v>
      </c>
      <c r="H69" s="11" t="str">
        <f t="shared" si="30"/>
        <v>N/A</v>
      </c>
      <c r="I69" s="12">
        <v>-4.42</v>
      </c>
      <c r="J69" s="12">
        <v>-3.93</v>
      </c>
      <c r="K69" s="33" t="s">
        <v>217</v>
      </c>
      <c r="L69" s="9" t="str">
        <f t="shared" si="11"/>
        <v>N/A</v>
      </c>
    </row>
    <row r="70" spans="1:12" x14ac:dyDescent="0.25">
      <c r="A70" s="3" t="s">
        <v>152</v>
      </c>
      <c r="B70" s="33" t="s">
        <v>217</v>
      </c>
      <c r="C70" s="8">
        <v>2.2469952969999998</v>
      </c>
      <c r="D70" s="11" t="str">
        <f t="shared" si="28"/>
        <v>N/A</v>
      </c>
      <c r="E70" s="8">
        <v>2.1453022083</v>
      </c>
      <c r="F70" s="11" t="str">
        <f t="shared" si="29"/>
        <v>N/A</v>
      </c>
      <c r="G70" s="8">
        <v>2.0597952911999999</v>
      </c>
      <c r="H70" s="11" t="str">
        <f t="shared" si="30"/>
        <v>N/A</v>
      </c>
      <c r="I70" s="12">
        <v>-4.53</v>
      </c>
      <c r="J70" s="12">
        <v>-3.99</v>
      </c>
      <c r="K70" s="33" t="s">
        <v>217</v>
      </c>
      <c r="L70" s="9" t="str">
        <f t="shared" si="11"/>
        <v>N/A</v>
      </c>
    </row>
    <row r="71" spans="1:12" x14ac:dyDescent="0.25">
      <c r="A71" s="2" t="s">
        <v>953</v>
      </c>
      <c r="B71" s="41" t="s">
        <v>217</v>
      </c>
      <c r="C71" s="1">
        <v>238</v>
      </c>
      <c r="D71" s="11" t="str">
        <f>IF($B71="N/A","N/A",IF(C71&gt;10,"No",IF(C71&lt;-10,"No","Yes")))</f>
        <v>N/A</v>
      </c>
      <c r="E71" s="1">
        <v>247</v>
      </c>
      <c r="F71" s="11" t="str">
        <f>IF($B71="N/A","N/A",IF(E71&gt;10,"No",IF(E71&lt;-10,"No","Yes")))</f>
        <v>N/A</v>
      </c>
      <c r="G71" s="1">
        <v>261</v>
      </c>
      <c r="H71" s="11" t="str">
        <f>IF($B71="N/A","N/A",IF(G71&gt;10,"No",IF(G71&lt;-10,"No","Yes")))</f>
        <v>N/A</v>
      </c>
      <c r="I71" s="12">
        <v>3.782</v>
      </c>
      <c r="J71" s="12">
        <v>5.6680000000000001</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11</v>
      </c>
      <c r="D73" s="11" t="str">
        <f t="shared" si="31"/>
        <v>No</v>
      </c>
      <c r="E73" s="1">
        <v>11</v>
      </c>
      <c r="F73" s="11" t="str">
        <f t="shared" si="32"/>
        <v>No</v>
      </c>
      <c r="G73" s="1">
        <v>11</v>
      </c>
      <c r="H73" s="11" t="str">
        <f t="shared" si="33"/>
        <v>No</v>
      </c>
      <c r="I73" s="12">
        <v>0</v>
      </c>
      <c r="J73" s="12">
        <v>350</v>
      </c>
      <c r="K73" s="33" t="s">
        <v>217</v>
      </c>
      <c r="L73" s="9" t="str">
        <f t="shared" si="11"/>
        <v>N/A</v>
      </c>
    </row>
    <row r="74" spans="1:12" x14ac:dyDescent="0.25">
      <c r="A74" s="3" t="s">
        <v>207</v>
      </c>
      <c r="B74" s="56" t="s">
        <v>217</v>
      </c>
      <c r="C74" s="13">
        <v>100</v>
      </c>
      <c r="D74" s="11" t="str">
        <f>IF($B74="N/A","N/A",IF(C74&gt;10,"No",IF(C74&lt;-10,"No","Yes")))</f>
        <v>N/A</v>
      </c>
      <c r="E74" s="13">
        <v>100</v>
      </c>
      <c r="F74" s="11" t="str">
        <f>IF($B74="N/A","N/A",IF(E74&gt;10,"No",IF(E74&lt;-10,"No","Yes")))</f>
        <v>N/A</v>
      </c>
      <c r="G74" s="13">
        <v>100</v>
      </c>
      <c r="H74" s="11" t="str">
        <f>IF($B74="N/A","N/A",IF(G74&gt;10,"No",IF(G74&lt;-10,"No","Yes")))</f>
        <v>N/A</v>
      </c>
      <c r="I74" s="12">
        <v>0</v>
      </c>
      <c r="J74" s="12">
        <v>0</v>
      </c>
      <c r="K74" s="56" t="s">
        <v>217</v>
      </c>
      <c r="L74" s="9" t="str">
        <f t="shared" si="11"/>
        <v>N/A</v>
      </c>
    </row>
    <row r="75" spans="1:12" x14ac:dyDescent="0.25">
      <c r="A75" s="2" t="s">
        <v>65</v>
      </c>
      <c r="B75" s="41" t="s">
        <v>217</v>
      </c>
      <c r="C75" s="1">
        <v>15520</v>
      </c>
      <c r="D75" s="11" t="str">
        <f>IF($B75="N/A","N/A",IF(C75&gt;10,"No",IF(C75&lt;-10,"No","Yes")))</f>
        <v>N/A</v>
      </c>
      <c r="E75" s="1">
        <v>15759</v>
      </c>
      <c r="F75" s="11" t="str">
        <f>IF($B75="N/A","N/A",IF(E75&gt;10,"No",IF(E75&lt;-10,"No","Yes")))</f>
        <v>N/A</v>
      </c>
      <c r="G75" s="1">
        <v>16220</v>
      </c>
      <c r="H75" s="11" t="str">
        <f>IF($B75="N/A","N/A",IF(G75&gt;10,"No",IF(G75&lt;-10,"No","Yes")))</f>
        <v>N/A</v>
      </c>
      <c r="I75" s="12">
        <v>1.54</v>
      </c>
      <c r="J75" s="12">
        <v>2.9249999999999998</v>
      </c>
      <c r="K75" s="41" t="s">
        <v>733</v>
      </c>
      <c r="L75" s="9" t="str">
        <f t="shared" ref="L75:L107" si="34">IF(J75="Div by 0", "N/A", IF(K75="N/A","N/A", IF(J75&gt;VALUE(MID(K75,1,2)), "No", IF(J75&lt;-1*VALUE(MID(K75,1,2)), "No", "Yes"))))</f>
        <v>Yes</v>
      </c>
    </row>
    <row r="76" spans="1:12" x14ac:dyDescent="0.25">
      <c r="A76" s="4" t="s">
        <v>66</v>
      </c>
      <c r="B76" s="41" t="s">
        <v>217</v>
      </c>
      <c r="C76" s="1">
        <v>13210.37</v>
      </c>
      <c r="D76" s="11" t="str">
        <f>IF($B76="N/A","N/A",IF(C76&gt;10,"No",IF(C76&lt;-10,"No","Yes")))</f>
        <v>N/A</v>
      </c>
      <c r="E76" s="1">
        <v>13395.2</v>
      </c>
      <c r="F76" s="11" t="str">
        <f>IF($B76="N/A","N/A",IF(E76&gt;10,"No",IF(E76&lt;-10,"No","Yes")))</f>
        <v>N/A</v>
      </c>
      <c r="G76" s="1">
        <v>13876.61</v>
      </c>
      <c r="H76" s="11" t="str">
        <f>IF($B76="N/A","N/A",IF(G76&gt;10,"No",IF(G76&lt;-10,"No","Yes")))</f>
        <v>N/A</v>
      </c>
      <c r="I76" s="12">
        <v>1.399</v>
      </c>
      <c r="J76" s="12">
        <v>3.5939999999999999</v>
      </c>
      <c r="K76" s="41" t="s">
        <v>734</v>
      </c>
      <c r="L76" s="9" t="str">
        <f t="shared" si="34"/>
        <v>Yes</v>
      </c>
    </row>
    <row r="77" spans="1:12" x14ac:dyDescent="0.25">
      <c r="A77" s="3" t="s">
        <v>67</v>
      </c>
      <c r="B77" s="33" t="s">
        <v>287</v>
      </c>
      <c r="C77" s="8">
        <v>98.796604705999997</v>
      </c>
      <c r="D77" s="11" t="str">
        <f>IF($B77="N/A","N/A",IF(C77&gt;=90,"Yes","No"))</f>
        <v>Yes</v>
      </c>
      <c r="E77" s="8">
        <v>98.534916052</v>
      </c>
      <c r="F77" s="11" t="str">
        <f>IF($B77="N/A","N/A",IF(E77&gt;=90,"Yes","No"))</f>
        <v>Yes</v>
      </c>
      <c r="G77" s="8">
        <v>98.186744477000005</v>
      </c>
      <c r="H77" s="11" t="str">
        <f>IF($B77="N/A","N/A",IF(G77&gt;=90,"Yes","No"))</f>
        <v>Yes</v>
      </c>
      <c r="I77" s="12">
        <v>-0.26500000000000001</v>
      </c>
      <c r="J77" s="12">
        <v>-0.35299999999999998</v>
      </c>
      <c r="K77" s="41" t="s">
        <v>733</v>
      </c>
      <c r="L77" s="9" t="str">
        <f t="shared" si="34"/>
        <v>Yes</v>
      </c>
    </row>
    <row r="78" spans="1:12" x14ac:dyDescent="0.25">
      <c r="A78" s="2" t="s">
        <v>954</v>
      </c>
      <c r="B78" s="33" t="s">
        <v>287</v>
      </c>
      <c r="C78" s="8">
        <v>98.884315424999997</v>
      </c>
      <c r="D78" s="11" t="str">
        <f>IF($B78="N/A","N/A",IF(C78&gt;=90,"Yes","No"))</f>
        <v>Yes</v>
      </c>
      <c r="E78" s="8">
        <v>98.695558430000006</v>
      </c>
      <c r="F78" s="11" t="str">
        <f>IF($B78="N/A","N/A",IF(E78&gt;=90,"Yes","No"))</f>
        <v>Yes</v>
      </c>
      <c r="G78" s="8">
        <v>98.327899884000004</v>
      </c>
      <c r="H78" s="11" t="str">
        <f>IF($B78="N/A","N/A",IF(G78&gt;=90,"Yes","No"))</f>
        <v>Yes</v>
      </c>
      <c r="I78" s="12">
        <v>-0.191</v>
      </c>
      <c r="J78" s="12">
        <v>-0.373</v>
      </c>
      <c r="K78" s="41" t="s">
        <v>733</v>
      </c>
      <c r="L78" s="9" t="str">
        <f t="shared" si="34"/>
        <v>Yes</v>
      </c>
    </row>
    <row r="79" spans="1:12" x14ac:dyDescent="0.25">
      <c r="A79" s="6" t="s">
        <v>955</v>
      </c>
      <c r="B79" s="41" t="s">
        <v>288</v>
      </c>
      <c r="C79" s="13">
        <v>56.410256410000002</v>
      </c>
      <c r="D79" s="11" t="str">
        <f>IF($B79="N/A","N/A",IF(C79&gt;55,"No",IF(C79&lt;30,"No","Yes")))</f>
        <v>No</v>
      </c>
      <c r="E79" s="13">
        <v>56.769204031999998</v>
      </c>
      <c r="F79" s="11" t="str">
        <f>IF($B79="N/A","N/A",IF(E79&gt;55,"No",IF(E79&lt;30,"No","Yes")))</f>
        <v>No</v>
      </c>
      <c r="G79" s="13">
        <v>56.397515528</v>
      </c>
      <c r="H79" s="11" t="str">
        <f>IF($B79="N/A","N/A",IF(G79&gt;55,"No",IF(G79&lt;30,"No","Yes")))</f>
        <v>No</v>
      </c>
      <c r="I79" s="12">
        <v>0.63629999999999998</v>
      </c>
      <c r="J79" s="12">
        <v>-0.65500000000000003</v>
      </c>
      <c r="K79" s="41" t="s">
        <v>733</v>
      </c>
      <c r="L79" s="9" t="str">
        <f t="shared" si="34"/>
        <v>Yes</v>
      </c>
    </row>
    <row r="80" spans="1:12" ht="25" x14ac:dyDescent="0.25">
      <c r="A80" s="2" t="s">
        <v>956</v>
      </c>
      <c r="B80" s="41" t="s">
        <v>282</v>
      </c>
      <c r="C80" s="13">
        <v>0.38015463919999998</v>
      </c>
      <c r="D80" s="11" t="str">
        <f>IF($B80="N/A","N/A",IF(C80&gt;=5,"No",IF(C80&lt;0,"No","Yes")))</f>
        <v>Yes</v>
      </c>
      <c r="E80" s="13">
        <v>0.1903674091</v>
      </c>
      <c r="F80" s="11" t="str">
        <f>IF($B80="N/A","N/A",IF(E80&gt;=5,"No",IF(E80&lt;0,"No","Yes")))</f>
        <v>Yes</v>
      </c>
      <c r="G80" s="13">
        <v>0.27743526509999999</v>
      </c>
      <c r="H80" s="11" t="str">
        <f>IF($B80="N/A","N/A",IF(G80&gt;=5,"No",IF(G80&lt;0,"No","Yes")))</f>
        <v>Yes</v>
      </c>
      <c r="I80" s="12">
        <v>-49.9</v>
      </c>
      <c r="J80" s="12">
        <v>45.74</v>
      </c>
      <c r="K80" s="41" t="s">
        <v>217</v>
      </c>
      <c r="L80" s="9" t="str">
        <f t="shared" si="34"/>
        <v>N/A</v>
      </c>
    </row>
    <row r="81" spans="1:12" ht="25" x14ac:dyDescent="0.25">
      <c r="A81" s="2" t="s">
        <v>957</v>
      </c>
      <c r="B81" s="41" t="s">
        <v>217</v>
      </c>
      <c r="C81" s="13">
        <v>14.832474227000001</v>
      </c>
      <c r="D81" s="41" t="s">
        <v>217</v>
      </c>
      <c r="E81" s="13">
        <v>10.838251158</v>
      </c>
      <c r="F81" s="41" t="s">
        <v>217</v>
      </c>
      <c r="G81" s="13">
        <v>9.4574599260000003</v>
      </c>
      <c r="H81" s="41" t="s">
        <v>217</v>
      </c>
      <c r="I81" s="12">
        <v>-26.9</v>
      </c>
      <c r="J81" s="12">
        <v>-12.7</v>
      </c>
      <c r="K81" s="41" t="s">
        <v>217</v>
      </c>
      <c r="L81" s="9" t="str">
        <f t="shared" si="34"/>
        <v>N/A</v>
      </c>
    </row>
    <row r="82" spans="1:12" ht="25" x14ac:dyDescent="0.25">
      <c r="A82" s="2" t="s">
        <v>958</v>
      </c>
      <c r="B82" s="41" t="s">
        <v>217</v>
      </c>
      <c r="C82" s="13">
        <v>7.7061855670000003</v>
      </c>
      <c r="D82" s="41" t="s">
        <v>217</v>
      </c>
      <c r="E82" s="13">
        <v>12.418300653999999</v>
      </c>
      <c r="F82" s="41" t="s">
        <v>217</v>
      </c>
      <c r="G82" s="13">
        <v>14.956843403000001</v>
      </c>
      <c r="H82" s="41" t="s">
        <v>217</v>
      </c>
      <c r="I82" s="12">
        <v>61.15</v>
      </c>
      <c r="J82" s="12">
        <v>20.440000000000001</v>
      </c>
      <c r="K82" s="41" t="s">
        <v>217</v>
      </c>
      <c r="L82" s="9" t="str">
        <f t="shared" si="34"/>
        <v>N/A</v>
      </c>
    </row>
    <row r="83" spans="1:12" ht="25" x14ac:dyDescent="0.25">
      <c r="A83" s="2" t="s">
        <v>959</v>
      </c>
      <c r="B83" s="41" t="s">
        <v>217</v>
      </c>
      <c r="C83" s="13">
        <v>8.0154639175</v>
      </c>
      <c r="D83" s="41" t="s">
        <v>217</v>
      </c>
      <c r="E83" s="13">
        <v>7.5068214987999999</v>
      </c>
      <c r="F83" s="41" t="s">
        <v>217</v>
      </c>
      <c r="G83" s="13">
        <v>7.4722564734999999</v>
      </c>
      <c r="H83" s="41" t="s">
        <v>217</v>
      </c>
      <c r="I83" s="12">
        <v>-6.35</v>
      </c>
      <c r="J83" s="12">
        <v>-0.46</v>
      </c>
      <c r="K83" s="41" t="s">
        <v>217</v>
      </c>
      <c r="L83" s="9" t="str">
        <f t="shared" si="34"/>
        <v>N/A</v>
      </c>
    </row>
    <row r="84" spans="1:12" ht="25" x14ac:dyDescent="0.25">
      <c r="A84" s="2" t="s">
        <v>960</v>
      </c>
      <c r="B84" s="41" t="s">
        <v>217</v>
      </c>
      <c r="C84" s="13">
        <v>1.4819587628999999</v>
      </c>
      <c r="D84" s="41" t="s">
        <v>217</v>
      </c>
      <c r="E84" s="13">
        <v>2.0432768577</v>
      </c>
      <c r="F84" s="41" t="s">
        <v>217</v>
      </c>
      <c r="G84" s="13">
        <v>2.4537607891</v>
      </c>
      <c r="H84" s="41" t="s">
        <v>217</v>
      </c>
      <c r="I84" s="12">
        <v>37.880000000000003</v>
      </c>
      <c r="J84" s="12">
        <v>20.09</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3.0992268041000002</v>
      </c>
      <c r="D86" s="41" t="s">
        <v>217</v>
      </c>
      <c r="E86" s="13">
        <v>3.6931277365000001</v>
      </c>
      <c r="F86" s="41" t="s">
        <v>217</v>
      </c>
      <c r="G86" s="13">
        <v>3.6621454993999998</v>
      </c>
      <c r="H86" s="41" t="s">
        <v>217</v>
      </c>
      <c r="I86" s="12">
        <v>19.16</v>
      </c>
      <c r="J86" s="12">
        <v>-0.83899999999999997</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64.484536082000005</v>
      </c>
      <c r="D88" s="41" t="s">
        <v>217</v>
      </c>
      <c r="E88" s="13">
        <v>63.309854686000001</v>
      </c>
      <c r="F88" s="41" t="s">
        <v>217</v>
      </c>
      <c r="G88" s="13">
        <v>61.720098643999997</v>
      </c>
      <c r="H88" s="41" t="s">
        <v>217</v>
      </c>
      <c r="I88" s="12">
        <v>-1.82</v>
      </c>
      <c r="J88" s="12">
        <v>-2.5099999999999998</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74.052835052000006</v>
      </c>
      <c r="D91" s="41" t="s">
        <v>217</v>
      </c>
      <c r="E91" s="13">
        <v>77.961799607000003</v>
      </c>
      <c r="F91" s="41" t="s">
        <v>217</v>
      </c>
      <c r="G91" s="13">
        <v>79.408138101000006</v>
      </c>
      <c r="H91" s="41" t="s">
        <v>217</v>
      </c>
      <c r="I91" s="12">
        <v>5.2789999999999999</v>
      </c>
      <c r="J91" s="12">
        <v>1.855</v>
      </c>
      <c r="K91" s="41" t="s">
        <v>217</v>
      </c>
      <c r="L91" s="9" t="str">
        <f t="shared" si="34"/>
        <v>N/A</v>
      </c>
    </row>
    <row r="92" spans="1:12" x14ac:dyDescent="0.25">
      <c r="A92" s="2" t="s">
        <v>968</v>
      </c>
      <c r="B92" s="41" t="s">
        <v>217</v>
      </c>
      <c r="C92" s="13">
        <v>25.947164948000001</v>
      </c>
      <c r="D92" s="41" t="s">
        <v>217</v>
      </c>
      <c r="E92" s="13">
        <v>22.038200393</v>
      </c>
      <c r="F92" s="41" t="s">
        <v>217</v>
      </c>
      <c r="G92" s="13">
        <v>20.591861899000001</v>
      </c>
      <c r="H92" s="41" t="s">
        <v>217</v>
      </c>
      <c r="I92" s="12">
        <v>-15.1</v>
      </c>
      <c r="J92" s="12">
        <v>-6.56</v>
      </c>
      <c r="K92" s="41" t="s">
        <v>217</v>
      </c>
      <c r="L92" s="9" t="str">
        <f t="shared" si="34"/>
        <v>N/A</v>
      </c>
    </row>
    <row r="93" spans="1:12" x14ac:dyDescent="0.25">
      <c r="A93" s="6" t="s">
        <v>68</v>
      </c>
      <c r="B93" s="41" t="s">
        <v>217</v>
      </c>
      <c r="C93" s="1">
        <v>34</v>
      </c>
      <c r="D93" s="11" t="str">
        <f>IF($B93="N/A","N/A",IF(C93&gt;10,"No",IF(C93&lt;-10,"No","Yes")))</f>
        <v>N/A</v>
      </c>
      <c r="E93" s="1">
        <v>35</v>
      </c>
      <c r="F93" s="11" t="str">
        <f>IF($B93="N/A","N/A",IF(E93&gt;10,"No",IF(E93&lt;-10,"No","Yes")))</f>
        <v>N/A</v>
      </c>
      <c r="G93" s="1">
        <v>47</v>
      </c>
      <c r="H93" s="11" t="str">
        <f>IF($B93="N/A","N/A",IF(G93&gt;10,"No",IF(G93&lt;-10,"No","Yes")))</f>
        <v>N/A</v>
      </c>
      <c r="I93" s="12">
        <v>2.9409999999999998</v>
      </c>
      <c r="J93" s="12">
        <v>34.29</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11.764705881999999</v>
      </c>
      <c r="D95" s="11" t="str">
        <f>IF($B95="N/A","N/A",IF(C95&gt;10,"No",IF(C95&lt;-10,"No","Yes")))</f>
        <v>N/A</v>
      </c>
      <c r="E95" s="13">
        <v>2.8571428570999999</v>
      </c>
      <c r="F95" s="11" t="str">
        <f>IF($B95="N/A","N/A",IF(E95&gt;10,"No",IF(E95&lt;-10,"No","Yes")))</f>
        <v>N/A</v>
      </c>
      <c r="G95" s="13">
        <v>4.2553191489</v>
      </c>
      <c r="H95" s="11" t="str">
        <f>IF($B95="N/A","N/A",IF(G95&gt;10,"No",IF(G95&lt;-10,"No","Yes")))</f>
        <v>N/A</v>
      </c>
      <c r="I95" s="12">
        <v>-75.7</v>
      </c>
      <c r="J95" s="12">
        <v>48.94</v>
      </c>
      <c r="K95" s="41" t="s">
        <v>733</v>
      </c>
      <c r="L95" s="9" t="str">
        <f t="shared" si="34"/>
        <v>No</v>
      </c>
    </row>
    <row r="96" spans="1:12" x14ac:dyDescent="0.25">
      <c r="A96" s="4" t="s">
        <v>7</v>
      </c>
      <c r="B96" s="41" t="s">
        <v>217</v>
      </c>
      <c r="C96" s="13">
        <v>6.4432989699999998E-2</v>
      </c>
      <c r="D96" s="11" t="str">
        <f>IF($B96="N/A","N/A",IF(C96&gt;10,"No",IF(C96&lt;-10,"No","Yes")))</f>
        <v>N/A</v>
      </c>
      <c r="E96" s="13">
        <v>8.2492543900000007E-2</v>
      </c>
      <c r="F96" s="11" t="str">
        <f>IF($B96="N/A","N/A",IF(E96&gt;10,"No",IF(E96&lt;-10,"No","Yes")))</f>
        <v>N/A</v>
      </c>
      <c r="G96" s="13">
        <v>6.7817509200000001E-2</v>
      </c>
      <c r="H96" s="11" t="str">
        <f>IF($B96="N/A","N/A",IF(G96&gt;10,"No",IF(G96&lt;-10,"No","Yes")))</f>
        <v>N/A</v>
      </c>
      <c r="I96" s="12">
        <v>28.03</v>
      </c>
      <c r="J96" s="12">
        <v>-17.8</v>
      </c>
      <c r="K96" s="41" t="s">
        <v>734</v>
      </c>
      <c r="L96" s="9" t="str">
        <f t="shared" si="34"/>
        <v>No</v>
      </c>
    </row>
    <row r="97" spans="1:12" x14ac:dyDescent="0.25">
      <c r="A97" s="4" t="s">
        <v>184</v>
      </c>
      <c r="B97" s="41" t="s">
        <v>217</v>
      </c>
      <c r="C97" s="13">
        <v>61.114690721999999</v>
      </c>
      <c r="D97" s="11" t="str">
        <f t="shared" ref="D97:D98" si="35">IF($B97="N/A","N/A",IF(C97&gt;10,"No",IF(C97&lt;-10,"No","Yes")))</f>
        <v>N/A</v>
      </c>
      <c r="E97" s="13">
        <v>60.949298812999999</v>
      </c>
      <c r="F97" s="11" t="str">
        <f t="shared" ref="F97:F98" si="36">IF($B97="N/A","N/A",IF(E97&gt;10,"No",IF(E97&lt;-10,"No","Yes")))</f>
        <v>N/A</v>
      </c>
      <c r="G97" s="13">
        <v>60.930949445000003</v>
      </c>
      <c r="H97" s="11" t="str">
        <f t="shared" ref="H97:H98" si="37">IF($B97="N/A","N/A",IF(G97&gt;10,"No",IF(G97&lt;-10,"No","Yes")))</f>
        <v>N/A</v>
      </c>
      <c r="I97" s="12">
        <v>-0.27100000000000002</v>
      </c>
      <c r="J97" s="12">
        <v>-0.03</v>
      </c>
      <c r="K97" s="41" t="s">
        <v>733</v>
      </c>
      <c r="L97" s="9" t="str">
        <f>IF(J97="Div by 0", "N/A", IF(OR(J97="N/A",K97="N/A"),"N/A", IF(J97&gt;VALUE(MID(K97,1,2)), "No", IF(J97&lt;-1*VALUE(MID(K97,1,2)), "No", "Yes"))))</f>
        <v>Yes</v>
      </c>
    </row>
    <row r="98" spans="1:12" x14ac:dyDescent="0.25">
      <c r="A98" s="4" t="s">
        <v>185</v>
      </c>
      <c r="B98" s="41" t="s">
        <v>217</v>
      </c>
      <c r="C98" s="13">
        <v>38.885309278000001</v>
      </c>
      <c r="D98" s="11" t="str">
        <f t="shared" si="35"/>
        <v>N/A</v>
      </c>
      <c r="E98" s="13">
        <v>39.050701187000001</v>
      </c>
      <c r="F98" s="11" t="str">
        <f t="shared" si="36"/>
        <v>N/A</v>
      </c>
      <c r="G98" s="13">
        <v>39.069050554999997</v>
      </c>
      <c r="H98" s="11" t="str">
        <f t="shared" si="37"/>
        <v>N/A</v>
      </c>
      <c r="I98" s="12">
        <v>0.42530000000000001</v>
      </c>
      <c r="J98" s="12">
        <v>4.7E-2</v>
      </c>
      <c r="K98" s="41" t="s">
        <v>733</v>
      </c>
      <c r="L98" s="9" t="str">
        <f>IF(J98="Div by 0", "N/A", IF(OR(J98="N/A",K98="N/A"),"N/A", IF(J98&gt;VALUE(MID(K98,1,2)), "No", IF(J98&lt;-1*VALUE(MID(K98,1,2)), "No", "Yes"))))</f>
        <v>Yes</v>
      </c>
    </row>
    <row r="99" spans="1:12" x14ac:dyDescent="0.25">
      <c r="A99" s="2" t="s">
        <v>8</v>
      </c>
      <c r="B99" s="41" t="s">
        <v>289</v>
      </c>
      <c r="C99" s="13">
        <v>9.4780927834999993</v>
      </c>
      <c r="D99" s="11" t="str">
        <f>IF($B99="N/A","N/A",IF(C99&gt;10,"No",IF(C99&lt;5,"No","Yes")))</f>
        <v>Yes</v>
      </c>
      <c r="E99" s="13">
        <v>9.6135541594999996</v>
      </c>
      <c r="F99" s="11" t="str">
        <f>IF($B99="N/A","N/A",IF(E99&gt;10,"No",IF(E99&lt;5,"No","Yes")))</f>
        <v>Yes</v>
      </c>
      <c r="G99" s="13">
        <v>9.3588162762000007</v>
      </c>
      <c r="H99" s="11" t="str">
        <f t="shared" ref="H99:H102" si="38">IF($B99="N/A","N/A",IF(G99&gt;10,"No",IF(G99&lt;5,"No","Yes")))</f>
        <v>Yes</v>
      </c>
      <c r="I99" s="12">
        <v>1.429</v>
      </c>
      <c r="J99" s="12">
        <v>-2.65</v>
      </c>
      <c r="K99" s="41" t="s">
        <v>734</v>
      </c>
      <c r="L99" s="9" t="str">
        <f t="shared" si="34"/>
        <v>Yes</v>
      </c>
    </row>
    <row r="100" spans="1:12" x14ac:dyDescent="0.25">
      <c r="A100" s="2" t="s">
        <v>153</v>
      </c>
      <c r="B100" s="41" t="s">
        <v>289</v>
      </c>
      <c r="C100" s="13">
        <v>9.0592783504999996</v>
      </c>
      <c r="D100" s="11" t="str">
        <f>IF($B100="N/A","N/A",IF(C100&gt;10,"No",IF(C100&lt;5,"No","Yes")))</f>
        <v>Yes</v>
      </c>
      <c r="E100" s="13">
        <v>9.0932165746999996</v>
      </c>
      <c r="F100" s="11" t="str">
        <f t="shared" ref="F100:F102" si="39">IF($B100="N/A","N/A",IF(E100&gt;10,"No",IF(E100&lt;5,"No","Yes")))</f>
        <v>Yes</v>
      </c>
      <c r="G100" s="13">
        <v>8.8717632551999994</v>
      </c>
      <c r="H100" s="11" t="str">
        <f t="shared" si="38"/>
        <v>Yes</v>
      </c>
      <c r="I100" s="12">
        <v>0.37459999999999999</v>
      </c>
      <c r="J100" s="12">
        <v>-2.44</v>
      </c>
      <c r="K100" s="41" t="s">
        <v>734</v>
      </c>
      <c r="L100" s="9" t="str">
        <f t="shared" si="34"/>
        <v>Yes</v>
      </c>
    </row>
    <row r="101" spans="1:12" x14ac:dyDescent="0.25">
      <c r="A101" s="2" t="s">
        <v>154</v>
      </c>
      <c r="B101" s="41" t="s">
        <v>289</v>
      </c>
      <c r="C101" s="13">
        <v>9.0657216495000004</v>
      </c>
      <c r="D101" s="11" t="str">
        <f>IF($B101="N/A","N/A",IF(C101&gt;10,"No",IF(C101&lt;5,"No","Yes")))</f>
        <v>Yes</v>
      </c>
      <c r="E101" s="13">
        <v>9.1693635383000007</v>
      </c>
      <c r="F101" s="11" t="str">
        <f t="shared" si="39"/>
        <v>Yes</v>
      </c>
      <c r="G101" s="13">
        <v>9.0197287300000006</v>
      </c>
      <c r="H101" s="11" t="str">
        <f t="shared" si="38"/>
        <v>Yes</v>
      </c>
      <c r="I101" s="12">
        <v>1.143</v>
      </c>
      <c r="J101" s="12">
        <v>-1.63</v>
      </c>
      <c r="K101" s="41" t="s">
        <v>734</v>
      </c>
      <c r="L101" s="9" t="str">
        <f t="shared" si="34"/>
        <v>Yes</v>
      </c>
    </row>
    <row r="102" spans="1:12" x14ac:dyDescent="0.25">
      <c r="A102" s="2" t="s">
        <v>155</v>
      </c>
      <c r="B102" s="41" t="s">
        <v>289</v>
      </c>
      <c r="C102" s="13">
        <v>9.4845360825</v>
      </c>
      <c r="D102" s="11" t="str">
        <f>IF($B102="N/A","N/A",IF(C102&gt;10,"No",IF(C102&lt;5,"No","Yes")))</f>
        <v>Yes</v>
      </c>
      <c r="E102" s="13">
        <v>9.6135541594999996</v>
      </c>
      <c r="F102" s="11" t="str">
        <f t="shared" si="39"/>
        <v>Yes</v>
      </c>
      <c r="G102" s="13">
        <v>9.3711467323999997</v>
      </c>
      <c r="H102" s="11" t="str">
        <f t="shared" si="38"/>
        <v>Yes</v>
      </c>
      <c r="I102" s="12">
        <v>1.36</v>
      </c>
      <c r="J102" s="12">
        <v>-2.52</v>
      </c>
      <c r="K102" s="41" t="s">
        <v>734</v>
      </c>
      <c r="L102" s="9" t="str">
        <f t="shared" si="34"/>
        <v>Yes</v>
      </c>
    </row>
    <row r="103" spans="1:12" x14ac:dyDescent="0.25">
      <c r="A103" s="2" t="s">
        <v>969</v>
      </c>
      <c r="B103" s="41" t="s">
        <v>217</v>
      </c>
      <c r="C103" s="1">
        <v>158</v>
      </c>
      <c r="D103" s="11" t="str">
        <f t="shared" ref="D103:D114" si="40">IF($B103="N/A","N/A",IF(C103&gt;10,"No",IF(C103&lt;-10,"No","Yes")))</f>
        <v>N/A</v>
      </c>
      <c r="E103" s="1">
        <v>160</v>
      </c>
      <c r="F103" s="11" t="str">
        <f t="shared" ref="F103:F114" si="41">IF($B103="N/A","N/A",IF(E103&gt;10,"No",IF(E103&lt;-10,"No","Yes")))</f>
        <v>N/A</v>
      </c>
      <c r="G103" s="1">
        <v>150</v>
      </c>
      <c r="H103" s="11" t="str">
        <f t="shared" ref="H103:H114" si="42">IF($B103="N/A","N/A",IF(G103&gt;10,"No",IF(G103&lt;-10,"No","Yes")))</f>
        <v>N/A</v>
      </c>
      <c r="I103" s="12">
        <v>1.266</v>
      </c>
      <c r="J103" s="12">
        <v>-6.25</v>
      </c>
      <c r="K103" s="41" t="s">
        <v>733</v>
      </c>
      <c r="L103" s="9" t="str">
        <f t="shared" si="34"/>
        <v>Yes</v>
      </c>
    </row>
    <row r="104" spans="1:12" x14ac:dyDescent="0.25">
      <c r="A104" s="2" t="s">
        <v>970</v>
      </c>
      <c r="B104" s="41" t="s">
        <v>217</v>
      </c>
      <c r="C104" s="1">
        <v>104</v>
      </c>
      <c r="D104" s="11" t="str">
        <f t="shared" si="40"/>
        <v>N/A</v>
      </c>
      <c r="E104" s="1">
        <v>110</v>
      </c>
      <c r="F104" s="11" t="str">
        <f t="shared" si="41"/>
        <v>N/A</v>
      </c>
      <c r="G104" s="1">
        <v>95</v>
      </c>
      <c r="H104" s="11" t="str">
        <f t="shared" si="42"/>
        <v>N/A</v>
      </c>
      <c r="I104" s="12">
        <v>5.7690000000000001</v>
      </c>
      <c r="J104" s="12">
        <v>-13.6</v>
      </c>
      <c r="K104" s="41" t="s">
        <v>733</v>
      </c>
      <c r="L104" s="9" t="str">
        <f t="shared" si="34"/>
        <v>No</v>
      </c>
    </row>
    <row r="105" spans="1:12" x14ac:dyDescent="0.25">
      <c r="A105" s="2" t="s">
        <v>1</v>
      </c>
      <c r="B105" s="41" t="s">
        <v>217</v>
      </c>
      <c r="C105" s="13">
        <v>99.568298968999997</v>
      </c>
      <c r="D105" s="11" t="str">
        <f t="shared" si="40"/>
        <v>N/A</v>
      </c>
      <c r="E105" s="13">
        <v>99.765213528999993</v>
      </c>
      <c r="F105" s="11" t="str">
        <f t="shared" si="41"/>
        <v>N/A</v>
      </c>
      <c r="G105" s="13">
        <v>99.716399507000006</v>
      </c>
      <c r="H105" s="11" t="str">
        <f t="shared" si="42"/>
        <v>N/A</v>
      </c>
      <c r="I105" s="12">
        <v>0.1978</v>
      </c>
      <c r="J105" s="12">
        <v>-4.9000000000000002E-2</v>
      </c>
      <c r="K105" s="41" t="s">
        <v>734</v>
      </c>
      <c r="L105" s="9" t="str">
        <f t="shared" si="34"/>
        <v>Yes</v>
      </c>
    </row>
    <row r="106" spans="1:12" x14ac:dyDescent="0.25">
      <c r="A106" s="2" t="s">
        <v>69</v>
      </c>
      <c r="B106" s="41" t="s">
        <v>217</v>
      </c>
      <c r="C106" s="13">
        <v>96.926163204999995</v>
      </c>
      <c r="D106" s="11" t="str">
        <f t="shared" si="40"/>
        <v>N/A</v>
      </c>
      <c r="E106" s="13">
        <v>96.711614298000001</v>
      </c>
      <c r="F106" s="11" t="str">
        <f t="shared" si="41"/>
        <v>N/A</v>
      </c>
      <c r="G106" s="13">
        <v>96.970446394999996</v>
      </c>
      <c r="H106" s="11" t="str">
        <f t="shared" si="42"/>
        <v>N/A</v>
      </c>
      <c r="I106" s="12">
        <v>-0.221</v>
      </c>
      <c r="J106" s="12">
        <v>0.2676</v>
      </c>
      <c r="K106" s="41" t="s">
        <v>734</v>
      </c>
      <c r="L106" s="9" t="str">
        <f t="shared" si="34"/>
        <v>Yes</v>
      </c>
    </row>
    <row r="107" spans="1:12" x14ac:dyDescent="0.25">
      <c r="A107" s="4" t="s">
        <v>70</v>
      </c>
      <c r="B107" s="41" t="s">
        <v>217</v>
      </c>
      <c r="C107" s="1">
        <v>14567</v>
      </c>
      <c r="D107" s="11" t="str">
        <f t="shared" si="40"/>
        <v>N/A</v>
      </c>
      <c r="E107" s="1">
        <v>14833</v>
      </c>
      <c r="F107" s="11" t="str">
        <f t="shared" si="41"/>
        <v>N/A</v>
      </c>
      <c r="G107" s="1">
        <v>15325</v>
      </c>
      <c r="H107" s="11" t="str">
        <f t="shared" si="42"/>
        <v>N/A</v>
      </c>
      <c r="I107" s="12">
        <v>1.8260000000000001</v>
      </c>
      <c r="J107" s="12">
        <v>3.3170000000000002</v>
      </c>
      <c r="K107" s="41" t="s">
        <v>733</v>
      </c>
      <c r="L107" s="9" t="str">
        <f t="shared" si="34"/>
        <v>Yes</v>
      </c>
    </row>
    <row r="108" spans="1:12" x14ac:dyDescent="0.25">
      <c r="A108" s="2" t="s">
        <v>688</v>
      </c>
      <c r="B108" s="41" t="s">
        <v>217</v>
      </c>
      <c r="C108" s="13">
        <v>1.6681540468</v>
      </c>
      <c r="D108" s="11" t="str">
        <f t="shared" si="40"/>
        <v>N/A</v>
      </c>
      <c r="E108" s="13">
        <v>1.2944111104</v>
      </c>
      <c r="F108" s="11" t="str">
        <f t="shared" si="41"/>
        <v>N/A</v>
      </c>
      <c r="G108" s="13">
        <v>1.4681892333</v>
      </c>
      <c r="H108" s="11" t="str">
        <f t="shared" si="42"/>
        <v>N/A</v>
      </c>
      <c r="I108" s="12">
        <v>-22.4</v>
      </c>
      <c r="J108" s="12">
        <v>13.43</v>
      </c>
      <c r="K108" s="41" t="s">
        <v>734</v>
      </c>
      <c r="L108" s="9" t="str">
        <f t="shared" ref="L108:L114" si="43">IF(J108="Div by 0", "N/A", IF(K108="N/A","N/A", IF(J108&gt;VALUE(MID(K108,1,2)), "No", IF(J108&lt;-1*VALUE(MID(K108,1,2)), "No", "Yes"))))</f>
        <v>Yes</v>
      </c>
    </row>
    <row r="109" spans="1:12" x14ac:dyDescent="0.25">
      <c r="A109" s="2" t="s">
        <v>687</v>
      </c>
      <c r="B109" s="41" t="s">
        <v>217</v>
      </c>
      <c r="C109" s="13">
        <v>2.4301503397999999</v>
      </c>
      <c r="D109" s="11" t="str">
        <f t="shared" si="40"/>
        <v>N/A</v>
      </c>
      <c r="E109" s="13">
        <v>2.4202791073999999</v>
      </c>
      <c r="F109" s="11" t="str">
        <f t="shared" si="41"/>
        <v>N/A</v>
      </c>
      <c r="G109" s="13">
        <v>2.1794453507</v>
      </c>
      <c r="H109" s="11" t="str">
        <f t="shared" si="42"/>
        <v>N/A</v>
      </c>
      <c r="I109" s="12">
        <v>-0.40600000000000003</v>
      </c>
      <c r="J109" s="12">
        <v>-9.9499999999999993</v>
      </c>
      <c r="K109" s="41" t="s">
        <v>734</v>
      </c>
      <c r="L109" s="9" t="str">
        <f t="shared" si="43"/>
        <v>Yes</v>
      </c>
    </row>
    <row r="110" spans="1:12" x14ac:dyDescent="0.25">
      <c r="A110" s="2" t="s">
        <v>686</v>
      </c>
      <c r="B110" s="41" t="s">
        <v>217</v>
      </c>
      <c r="C110" s="13">
        <v>95.901695613000001</v>
      </c>
      <c r="D110" s="11" t="str">
        <f t="shared" si="40"/>
        <v>N/A</v>
      </c>
      <c r="E110" s="13">
        <v>96.285309781999999</v>
      </c>
      <c r="F110" s="11" t="str">
        <f t="shared" si="41"/>
        <v>N/A</v>
      </c>
      <c r="G110" s="13">
        <v>96.352365415999998</v>
      </c>
      <c r="H110" s="11" t="str">
        <f t="shared" si="42"/>
        <v>N/A</v>
      </c>
      <c r="I110" s="12">
        <v>0.4</v>
      </c>
      <c r="J110" s="12">
        <v>6.9599999999999995E-2</v>
      </c>
      <c r="K110" s="41" t="s">
        <v>734</v>
      </c>
      <c r="L110" s="9" t="str">
        <f t="shared" si="43"/>
        <v>Yes</v>
      </c>
    </row>
    <row r="111" spans="1:12" ht="25" x14ac:dyDescent="0.25">
      <c r="A111" s="4" t="s">
        <v>971</v>
      </c>
      <c r="B111" s="41" t="s">
        <v>217</v>
      </c>
      <c r="C111" s="13">
        <v>47.487113401999999</v>
      </c>
      <c r="D111" s="11" t="str">
        <f t="shared" si="40"/>
        <v>N/A</v>
      </c>
      <c r="E111" s="13">
        <v>46.462338981000002</v>
      </c>
      <c r="F111" s="11" t="str">
        <f t="shared" si="41"/>
        <v>N/A</v>
      </c>
      <c r="G111" s="13">
        <v>45.776818742000003</v>
      </c>
      <c r="H111" s="11" t="str">
        <f t="shared" si="42"/>
        <v>N/A</v>
      </c>
      <c r="I111" s="12">
        <v>-2.16</v>
      </c>
      <c r="J111" s="12">
        <v>-1.48</v>
      </c>
      <c r="K111" s="41" t="s">
        <v>734</v>
      </c>
      <c r="L111" s="9" t="str">
        <f t="shared" si="43"/>
        <v>Yes</v>
      </c>
    </row>
    <row r="112" spans="1:12" ht="25" x14ac:dyDescent="0.25">
      <c r="A112" s="4" t="s">
        <v>972</v>
      </c>
      <c r="B112" s="41" t="s">
        <v>217</v>
      </c>
      <c r="C112" s="13">
        <v>51.449742268000001</v>
      </c>
      <c r="D112" s="11" t="str">
        <f t="shared" si="40"/>
        <v>N/A</v>
      </c>
      <c r="E112" s="13">
        <v>52.408147724999999</v>
      </c>
      <c r="F112" s="11" t="str">
        <f t="shared" si="41"/>
        <v>N/A</v>
      </c>
      <c r="G112" s="13">
        <v>53.033292232000001</v>
      </c>
      <c r="H112" s="11" t="str">
        <f t="shared" si="42"/>
        <v>N/A</v>
      </c>
      <c r="I112" s="12">
        <v>1.863</v>
      </c>
      <c r="J112" s="12">
        <v>1.1930000000000001</v>
      </c>
      <c r="K112" s="41" t="s">
        <v>734</v>
      </c>
      <c r="L112" s="9" t="str">
        <f t="shared" si="43"/>
        <v>Yes</v>
      </c>
    </row>
    <row r="113" spans="1:12" ht="25" x14ac:dyDescent="0.25">
      <c r="A113" s="4" t="s">
        <v>973</v>
      </c>
      <c r="B113" s="41" t="s">
        <v>217</v>
      </c>
      <c r="C113" s="13">
        <v>0.3286082474</v>
      </c>
      <c r="D113" s="11" t="str">
        <f t="shared" si="40"/>
        <v>N/A</v>
      </c>
      <c r="E113" s="13">
        <v>0.39342597880000002</v>
      </c>
      <c r="F113" s="11" t="str">
        <f t="shared" si="41"/>
        <v>N/A</v>
      </c>
      <c r="G113" s="13">
        <v>0.3637484587</v>
      </c>
      <c r="H113" s="11" t="str">
        <f t="shared" si="42"/>
        <v>N/A</v>
      </c>
      <c r="I113" s="12">
        <v>19.72</v>
      </c>
      <c r="J113" s="12">
        <v>-7.54</v>
      </c>
      <c r="K113" s="41" t="s">
        <v>734</v>
      </c>
      <c r="L113" s="9" t="str">
        <f t="shared" si="43"/>
        <v>Yes</v>
      </c>
    </row>
    <row r="114" spans="1:12" ht="25" x14ac:dyDescent="0.25">
      <c r="A114" s="4" t="s">
        <v>974</v>
      </c>
      <c r="B114" s="41" t="s">
        <v>217</v>
      </c>
      <c r="C114" s="13">
        <v>0.73453608250000002</v>
      </c>
      <c r="D114" s="11" t="str">
        <f t="shared" si="40"/>
        <v>N/A</v>
      </c>
      <c r="E114" s="13">
        <v>0.73608731520000004</v>
      </c>
      <c r="F114" s="11" t="str">
        <f t="shared" si="41"/>
        <v>N/A</v>
      </c>
      <c r="G114" s="13">
        <v>0.82614056719999995</v>
      </c>
      <c r="H114" s="11" t="str">
        <f t="shared" si="42"/>
        <v>N/A</v>
      </c>
      <c r="I114" s="12">
        <v>0.2112</v>
      </c>
      <c r="J114" s="12">
        <v>12.23</v>
      </c>
      <c r="K114" s="41" t="s">
        <v>734</v>
      </c>
      <c r="L114" s="9" t="str">
        <f t="shared" si="43"/>
        <v>Yes</v>
      </c>
    </row>
    <row r="115" spans="1:12" x14ac:dyDescent="0.25">
      <c r="A115" s="2" t="s">
        <v>975</v>
      </c>
      <c r="B115" s="41" t="s">
        <v>290</v>
      </c>
      <c r="C115" s="13">
        <v>99.956672444000006</v>
      </c>
      <c r="D115" s="11" t="str">
        <f>IF($B115="N/A","N/A",IF(C115&gt;=99,"Yes","No"))</f>
        <v>Yes</v>
      </c>
      <c r="E115" s="13">
        <v>99.935316947000004</v>
      </c>
      <c r="F115" s="11" t="str">
        <f>IF($B115="N/A","N/A",IF(E115&gt;=99,"Yes","No"))</f>
        <v>Yes</v>
      </c>
      <c r="G115" s="13">
        <v>99.968450941</v>
      </c>
      <c r="H115" s="11" t="str">
        <f>IF($B115="N/A","N/A",IF(G115&gt;=99,"Yes","No"))</f>
        <v>Yes</v>
      </c>
      <c r="I115" s="12">
        <v>-2.1000000000000001E-2</v>
      </c>
      <c r="J115" s="12">
        <v>3.32E-2</v>
      </c>
      <c r="K115" s="41" t="s">
        <v>733</v>
      </c>
      <c r="L115" s="9" t="str">
        <f t="shared" ref="L115:L149" si="44">IF(J115="Div by 0", "N/A", IF(K115="N/A","N/A", IF(J115&gt;VALUE(MID(K115,1,2)), "No", IF(J115&lt;-1*VALUE(MID(K115,1,2)), "No", "Yes"))))</f>
        <v>Yes</v>
      </c>
    </row>
    <row r="116" spans="1:12" x14ac:dyDescent="0.25">
      <c r="A116" s="2" t="s">
        <v>976</v>
      </c>
      <c r="B116" s="41" t="s">
        <v>217</v>
      </c>
      <c r="C116" s="13">
        <v>0.68792995619999997</v>
      </c>
      <c r="D116" s="11" t="str">
        <f>IF($B116="N/A","N/A",IF(C116&gt;10,"No",IF(C116&lt;-10,"No","Yes")))</f>
        <v>N/A</v>
      </c>
      <c r="E116" s="13">
        <v>0.69516857840000001</v>
      </c>
      <c r="F116" s="11" t="str">
        <f>IF($B116="N/A","N/A",IF(E116&gt;10,"No",IF(E116&lt;-10,"No","Yes")))</f>
        <v>N/A</v>
      </c>
      <c r="G116" s="13">
        <v>0.7287784679</v>
      </c>
      <c r="H116" s="11" t="str">
        <f>IF($B116="N/A","N/A",IF(G116&gt;10,"No",IF(G116&lt;-10,"No","Yes")))</f>
        <v>N/A</v>
      </c>
      <c r="I116" s="12">
        <v>1.052</v>
      </c>
      <c r="J116" s="12">
        <v>4.835</v>
      </c>
      <c r="K116" s="41" t="s">
        <v>733</v>
      </c>
      <c r="L116" s="9" t="str">
        <f t="shared" si="44"/>
        <v>Yes</v>
      </c>
    </row>
    <row r="117" spans="1:12" x14ac:dyDescent="0.25">
      <c r="A117" s="3" t="s">
        <v>977</v>
      </c>
      <c r="B117" s="41" t="s">
        <v>284</v>
      </c>
      <c r="C117" s="8">
        <v>99.476467064000005</v>
      </c>
      <c r="D117" s="11" t="str">
        <f>IF($B117="N/A","N/A",IF(C117&gt;=98,"Yes","No"))</f>
        <v>Yes</v>
      </c>
      <c r="E117" s="8">
        <v>99.386064117000004</v>
      </c>
      <c r="F117" s="11" t="str">
        <f>IF($B117="N/A","N/A",IF(E117&gt;=98,"Yes","No"))</f>
        <v>Yes</v>
      </c>
      <c r="G117" s="8">
        <v>99.272991638999997</v>
      </c>
      <c r="H117" s="11" t="str">
        <f>IF($B117="N/A","N/A",IF(G117&gt;=98,"Yes","No"))</f>
        <v>Yes</v>
      </c>
      <c r="I117" s="12">
        <v>-9.0999999999999998E-2</v>
      </c>
      <c r="J117" s="12">
        <v>-0.114</v>
      </c>
      <c r="K117" s="41" t="s">
        <v>733</v>
      </c>
      <c r="L117" s="9" t="str">
        <f t="shared" si="44"/>
        <v>Yes</v>
      </c>
    </row>
    <row r="118" spans="1:12" x14ac:dyDescent="0.25">
      <c r="A118" s="3" t="s">
        <v>978</v>
      </c>
      <c r="B118" s="41" t="s">
        <v>291</v>
      </c>
      <c r="C118" s="8">
        <v>90.736642427999996</v>
      </c>
      <c r="D118" s="11" t="str">
        <f>IF($B118="N/A","N/A",IF(C118&gt;=80,"Yes","No"))</f>
        <v>Yes</v>
      </c>
      <c r="E118" s="8">
        <v>91.392028554000007</v>
      </c>
      <c r="F118" s="11" t="str">
        <f>IF($B118="N/A","N/A",IF(E118&gt;=80,"Yes","No"))</f>
        <v>Yes</v>
      </c>
      <c r="G118" s="8">
        <v>91.878534951000006</v>
      </c>
      <c r="H118" s="11" t="str">
        <f>IF($B118="N/A","N/A",IF(G118&gt;=80,"Yes","No"))</f>
        <v>Yes</v>
      </c>
      <c r="I118" s="12">
        <v>0.72230000000000005</v>
      </c>
      <c r="J118" s="12">
        <v>0.5323</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9232</v>
      </c>
      <c r="D123" s="11" t="str">
        <f t="shared" ref="D123:D149" si="47">IF($B123="N/A","N/A",IF(C123&gt;10,"No",IF(C123&lt;-10,"No","Yes")))</f>
        <v>N/A</v>
      </c>
      <c r="E123" s="34">
        <v>9276</v>
      </c>
      <c r="F123" s="11" t="str">
        <f t="shared" ref="F123:F149" si="48">IF($B123="N/A","N/A",IF(E123&gt;10,"No",IF(E123&lt;-10,"No","Yes")))</f>
        <v>N/A</v>
      </c>
      <c r="G123" s="34">
        <v>9509</v>
      </c>
      <c r="H123" s="11" t="str">
        <f t="shared" ref="H123:H149" si="49">IF($B123="N/A","N/A",IF(G123&gt;10,"No",IF(G123&lt;-10,"No","Yes")))</f>
        <v>N/A</v>
      </c>
      <c r="I123" s="12">
        <v>0.47660000000000002</v>
      </c>
      <c r="J123" s="12">
        <v>2.512</v>
      </c>
      <c r="K123" s="41" t="s">
        <v>733</v>
      </c>
      <c r="L123" s="9" t="str">
        <f t="shared" si="44"/>
        <v>Yes</v>
      </c>
    </row>
    <row r="124" spans="1:12" x14ac:dyDescent="0.25">
      <c r="A124" s="2" t="s">
        <v>983</v>
      </c>
      <c r="B124" s="33" t="s">
        <v>217</v>
      </c>
      <c r="C124" s="34">
        <v>1624</v>
      </c>
      <c r="D124" s="11" t="str">
        <f t="shared" si="47"/>
        <v>N/A</v>
      </c>
      <c r="E124" s="34">
        <v>1578</v>
      </c>
      <c r="F124" s="11" t="str">
        <f t="shared" si="48"/>
        <v>N/A</v>
      </c>
      <c r="G124" s="34">
        <v>1559</v>
      </c>
      <c r="H124" s="11" t="str">
        <f t="shared" si="49"/>
        <v>N/A</v>
      </c>
      <c r="I124" s="12">
        <v>-2.83</v>
      </c>
      <c r="J124" s="12">
        <v>-1.2</v>
      </c>
      <c r="K124" s="41" t="s">
        <v>733</v>
      </c>
      <c r="L124" s="9" t="str">
        <f t="shared" si="44"/>
        <v>Yes</v>
      </c>
    </row>
    <row r="125" spans="1:12" x14ac:dyDescent="0.25">
      <c r="A125" s="2" t="s">
        <v>984</v>
      </c>
      <c r="B125" s="33" t="s">
        <v>217</v>
      </c>
      <c r="C125" s="34">
        <v>5211</v>
      </c>
      <c r="D125" s="11" t="str">
        <f t="shared" si="47"/>
        <v>N/A</v>
      </c>
      <c r="E125" s="34">
        <v>5606</v>
      </c>
      <c r="F125" s="11" t="str">
        <f t="shared" si="48"/>
        <v>N/A</v>
      </c>
      <c r="G125" s="34">
        <v>5959</v>
      </c>
      <c r="H125" s="11" t="str">
        <f t="shared" si="49"/>
        <v>N/A</v>
      </c>
      <c r="I125" s="12">
        <v>7.58</v>
      </c>
      <c r="J125" s="12">
        <v>6.2969999999999997</v>
      </c>
      <c r="K125" s="41" t="s">
        <v>733</v>
      </c>
      <c r="L125" s="9" t="str">
        <f t="shared" si="44"/>
        <v>Yes</v>
      </c>
    </row>
    <row r="126" spans="1:12" x14ac:dyDescent="0.25">
      <c r="A126" s="2" t="s">
        <v>985</v>
      </c>
      <c r="B126" s="33" t="s">
        <v>217</v>
      </c>
      <c r="C126" s="34">
        <v>2395</v>
      </c>
      <c r="D126" s="11" t="str">
        <f t="shared" si="47"/>
        <v>N/A</v>
      </c>
      <c r="E126" s="34">
        <v>2091</v>
      </c>
      <c r="F126" s="11" t="str">
        <f t="shared" si="48"/>
        <v>N/A</v>
      </c>
      <c r="G126" s="34">
        <v>1990</v>
      </c>
      <c r="H126" s="11" t="str">
        <f t="shared" si="49"/>
        <v>N/A</v>
      </c>
      <c r="I126" s="12">
        <v>-12.7</v>
      </c>
      <c r="J126" s="12">
        <v>-4.83</v>
      </c>
      <c r="K126" s="41" t="s">
        <v>733</v>
      </c>
      <c r="L126" s="9" t="str">
        <f t="shared" si="44"/>
        <v>Yes</v>
      </c>
    </row>
    <row r="127" spans="1:12" x14ac:dyDescent="0.25">
      <c r="A127" s="2" t="s">
        <v>986</v>
      </c>
      <c r="B127" s="33" t="s">
        <v>217</v>
      </c>
      <c r="C127" s="34">
        <v>11</v>
      </c>
      <c r="D127" s="11" t="str">
        <f t="shared" si="47"/>
        <v>N/A</v>
      </c>
      <c r="E127" s="34">
        <v>11</v>
      </c>
      <c r="F127" s="11" t="str">
        <f t="shared" si="48"/>
        <v>N/A</v>
      </c>
      <c r="G127" s="34">
        <v>11</v>
      </c>
      <c r="H127" s="11" t="str">
        <f t="shared" si="49"/>
        <v>N/A</v>
      </c>
      <c r="I127" s="12">
        <v>-50</v>
      </c>
      <c r="J127" s="12">
        <v>0</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11193</v>
      </c>
      <c r="D129" s="11" t="str">
        <f t="shared" si="47"/>
        <v>N/A</v>
      </c>
      <c r="E129" s="34">
        <v>11508</v>
      </c>
      <c r="F129" s="11" t="str">
        <f t="shared" si="48"/>
        <v>N/A</v>
      </c>
      <c r="G129" s="34">
        <v>12075</v>
      </c>
      <c r="H129" s="11" t="str">
        <f t="shared" si="49"/>
        <v>N/A</v>
      </c>
      <c r="I129" s="12">
        <v>2.8140000000000001</v>
      </c>
      <c r="J129" s="12">
        <v>4.9269999999999996</v>
      </c>
      <c r="K129" s="41" t="s">
        <v>733</v>
      </c>
      <c r="L129" s="9" t="str">
        <f t="shared" si="44"/>
        <v>Yes</v>
      </c>
    </row>
    <row r="130" spans="1:12" x14ac:dyDescent="0.25">
      <c r="A130" s="2" t="s">
        <v>988</v>
      </c>
      <c r="B130" s="33" t="s">
        <v>217</v>
      </c>
      <c r="C130" s="34">
        <v>6660</v>
      </c>
      <c r="D130" s="11" t="str">
        <f t="shared" si="47"/>
        <v>N/A</v>
      </c>
      <c r="E130" s="34">
        <v>6639</v>
      </c>
      <c r="F130" s="11" t="str">
        <f t="shared" si="48"/>
        <v>N/A</v>
      </c>
      <c r="G130" s="34">
        <v>6799</v>
      </c>
      <c r="H130" s="11" t="str">
        <f t="shared" si="49"/>
        <v>N/A</v>
      </c>
      <c r="I130" s="12">
        <v>-0.315</v>
      </c>
      <c r="J130" s="12">
        <v>2.41</v>
      </c>
      <c r="K130" s="41" t="s">
        <v>733</v>
      </c>
      <c r="L130" s="9" t="str">
        <f t="shared" si="44"/>
        <v>Yes</v>
      </c>
    </row>
    <row r="131" spans="1:12" x14ac:dyDescent="0.25">
      <c r="A131" s="2" t="s">
        <v>989</v>
      </c>
      <c r="B131" s="33" t="s">
        <v>217</v>
      </c>
      <c r="C131" s="34">
        <v>2235</v>
      </c>
      <c r="D131" s="11" t="str">
        <f t="shared" si="47"/>
        <v>N/A</v>
      </c>
      <c r="E131" s="34">
        <v>2818</v>
      </c>
      <c r="F131" s="11" t="str">
        <f t="shared" si="48"/>
        <v>N/A</v>
      </c>
      <c r="G131" s="34">
        <v>3264</v>
      </c>
      <c r="H131" s="11" t="str">
        <f t="shared" si="49"/>
        <v>N/A</v>
      </c>
      <c r="I131" s="12">
        <v>26.09</v>
      </c>
      <c r="J131" s="12">
        <v>15.83</v>
      </c>
      <c r="K131" s="41" t="s">
        <v>733</v>
      </c>
      <c r="L131" s="9" t="str">
        <f t="shared" si="44"/>
        <v>No</v>
      </c>
    </row>
    <row r="132" spans="1:12" x14ac:dyDescent="0.25">
      <c r="A132" s="2" t="s">
        <v>990</v>
      </c>
      <c r="B132" s="33" t="s">
        <v>217</v>
      </c>
      <c r="C132" s="34">
        <v>1719</v>
      </c>
      <c r="D132" s="11" t="str">
        <f t="shared" si="47"/>
        <v>N/A</v>
      </c>
      <c r="E132" s="34">
        <v>1467</v>
      </c>
      <c r="F132" s="11" t="str">
        <f t="shared" si="48"/>
        <v>N/A</v>
      </c>
      <c r="G132" s="34">
        <v>1443</v>
      </c>
      <c r="H132" s="11" t="str">
        <f t="shared" si="49"/>
        <v>N/A</v>
      </c>
      <c r="I132" s="12">
        <v>-14.7</v>
      </c>
      <c r="J132" s="12">
        <v>-1.64</v>
      </c>
      <c r="K132" s="41" t="s">
        <v>733</v>
      </c>
      <c r="L132" s="9" t="str">
        <f t="shared" si="44"/>
        <v>Yes</v>
      </c>
    </row>
    <row r="133" spans="1:12" x14ac:dyDescent="0.25">
      <c r="A133" s="2" t="s">
        <v>991</v>
      </c>
      <c r="B133" s="33" t="s">
        <v>217</v>
      </c>
      <c r="C133" s="34">
        <v>579</v>
      </c>
      <c r="D133" s="11" t="str">
        <f t="shared" si="47"/>
        <v>N/A</v>
      </c>
      <c r="E133" s="34">
        <v>584</v>
      </c>
      <c r="F133" s="11" t="str">
        <f t="shared" si="48"/>
        <v>N/A</v>
      </c>
      <c r="G133" s="34">
        <v>569</v>
      </c>
      <c r="H133" s="11" t="str">
        <f t="shared" si="49"/>
        <v>N/A</v>
      </c>
      <c r="I133" s="12">
        <v>0.86360000000000003</v>
      </c>
      <c r="J133" s="12">
        <v>-2.57</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38393</v>
      </c>
      <c r="D135" s="11" t="str">
        <f t="shared" si="47"/>
        <v>N/A</v>
      </c>
      <c r="E135" s="34">
        <v>43327</v>
      </c>
      <c r="F135" s="11" t="str">
        <f t="shared" si="48"/>
        <v>N/A</v>
      </c>
      <c r="G135" s="34">
        <v>46767</v>
      </c>
      <c r="H135" s="11" t="str">
        <f t="shared" si="49"/>
        <v>N/A</v>
      </c>
      <c r="I135" s="12">
        <v>12.85</v>
      </c>
      <c r="J135" s="12">
        <v>7.94</v>
      </c>
      <c r="K135" s="41" t="s">
        <v>733</v>
      </c>
      <c r="L135" s="9" t="str">
        <f t="shared" si="44"/>
        <v>Yes</v>
      </c>
    </row>
    <row r="136" spans="1:12" x14ac:dyDescent="0.25">
      <c r="A136" s="2" t="s">
        <v>993</v>
      </c>
      <c r="B136" s="33" t="s">
        <v>217</v>
      </c>
      <c r="C136" s="34">
        <v>11849</v>
      </c>
      <c r="D136" s="11" t="str">
        <f t="shared" si="47"/>
        <v>N/A</v>
      </c>
      <c r="E136" s="34">
        <v>12896</v>
      </c>
      <c r="F136" s="11" t="str">
        <f t="shared" si="48"/>
        <v>N/A</v>
      </c>
      <c r="G136" s="34">
        <v>13630</v>
      </c>
      <c r="H136" s="11" t="str">
        <f t="shared" si="49"/>
        <v>N/A</v>
      </c>
      <c r="I136" s="12">
        <v>8.8360000000000003</v>
      </c>
      <c r="J136" s="12">
        <v>5.6920000000000002</v>
      </c>
      <c r="K136" s="41" t="s">
        <v>733</v>
      </c>
      <c r="L136" s="9" t="str">
        <f t="shared" si="44"/>
        <v>Yes</v>
      </c>
    </row>
    <row r="137" spans="1:12" x14ac:dyDescent="0.25">
      <c r="A137" s="2" t="s">
        <v>994</v>
      </c>
      <c r="B137" s="33" t="s">
        <v>217</v>
      </c>
      <c r="C137" s="34">
        <v>2253</v>
      </c>
      <c r="D137" s="11" t="str">
        <f t="shared" si="47"/>
        <v>N/A</v>
      </c>
      <c r="E137" s="34">
        <v>2760</v>
      </c>
      <c r="F137" s="11" t="str">
        <f t="shared" si="48"/>
        <v>N/A</v>
      </c>
      <c r="G137" s="34">
        <v>2849</v>
      </c>
      <c r="H137" s="11" t="str">
        <f t="shared" si="49"/>
        <v>N/A</v>
      </c>
      <c r="I137" s="12">
        <v>22.5</v>
      </c>
      <c r="J137" s="12">
        <v>3.2250000000000001</v>
      </c>
      <c r="K137" s="41" t="s">
        <v>733</v>
      </c>
      <c r="L137" s="9" t="str">
        <f t="shared" si="44"/>
        <v>Yes</v>
      </c>
    </row>
    <row r="138" spans="1:12" x14ac:dyDescent="0.25">
      <c r="A138" s="2" t="s">
        <v>995</v>
      </c>
      <c r="B138" s="33" t="s">
        <v>217</v>
      </c>
      <c r="C138" s="34">
        <v>581</v>
      </c>
      <c r="D138" s="11" t="str">
        <f t="shared" si="47"/>
        <v>N/A</v>
      </c>
      <c r="E138" s="34">
        <v>612</v>
      </c>
      <c r="F138" s="11" t="str">
        <f t="shared" si="48"/>
        <v>N/A</v>
      </c>
      <c r="G138" s="34">
        <v>853</v>
      </c>
      <c r="H138" s="11" t="str">
        <f t="shared" si="49"/>
        <v>N/A</v>
      </c>
      <c r="I138" s="12">
        <v>5.3360000000000003</v>
      </c>
      <c r="J138" s="12">
        <v>39.380000000000003</v>
      </c>
      <c r="K138" s="41" t="s">
        <v>733</v>
      </c>
      <c r="L138" s="9" t="str">
        <f t="shared" si="44"/>
        <v>No</v>
      </c>
    </row>
    <row r="139" spans="1:12" x14ac:dyDescent="0.25">
      <c r="A139" s="2" t="s">
        <v>996</v>
      </c>
      <c r="B139" s="33" t="s">
        <v>217</v>
      </c>
      <c r="C139" s="34">
        <v>12993</v>
      </c>
      <c r="D139" s="11" t="str">
        <f t="shared" si="47"/>
        <v>N/A</v>
      </c>
      <c r="E139" s="34">
        <v>16446</v>
      </c>
      <c r="F139" s="11" t="str">
        <f t="shared" si="48"/>
        <v>N/A</v>
      </c>
      <c r="G139" s="34">
        <v>18271</v>
      </c>
      <c r="H139" s="11" t="str">
        <f t="shared" si="49"/>
        <v>N/A</v>
      </c>
      <c r="I139" s="12">
        <v>26.58</v>
      </c>
      <c r="J139" s="12">
        <v>11.1</v>
      </c>
      <c r="K139" s="41" t="s">
        <v>733</v>
      </c>
      <c r="L139" s="9" t="str">
        <f t="shared" si="44"/>
        <v>No</v>
      </c>
    </row>
    <row r="140" spans="1:12" x14ac:dyDescent="0.25">
      <c r="A140" s="2" t="s">
        <v>997</v>
      </c>
      <c r="B140" s="33" t="s">
        <v>217</v>
      </c>
      <c r="C140" s="34">
        <v>8675</v>
      </c>
      <c r="D140" s="11" t="str">
        <f t="shared" si="47"/>
        <v>N/A</v>
      </c>
      <c r="E140" s="34">
        <v>8492</v>
      </c>
      <c r="F140" s="11" t="str">
        <f t="shared" si="48"/>
        <v>N/A</v>
      </c>
      <c r="G140" s="34">
        <v>9022</v>
      </c>
      <c r="H140" s="11" t="str">
        <f t="shared" si="49"/>
        <v>N/A</v>
      </c>
      <c r="I140" s="12">
        <v>-2.11</v>
      </c>
      <c r="J140" s="12">
        <v>6.2409999999999997</v>
      </c>
      <c r="K140" s="41" t="s">
        <v>733</v>
      </c>
      <c r="L140" s="9" t="str">
        <f t="shared" si="44"/>
        <v>Yes</v>
      </c>
    </row>
    <row r="141" spans="1:12" x14ac:dyDescent="0.25">
      <c r="A141" s="2" t="s">
        <v>998</v>
      </c>
      <c r="B141" s="33" t="s">
        <v>217</v>
      </c>
      <c r="C141" s="34">
        <v>2042</v>
      </c>
      <c r="D141" s="11" t="str">
        <f t="shared" si="47"/>
        <v>N/A</v>
      </c>
      <c r="E141" s="34">
        <v>2121</v>
      </c>
      <c r="F141" s="11" t="str">
        <f t="shared" si="48"/>
        <v>N/A</v>
      </c>
      <c r="G141" s="34">
        <v>2142</v>
      </c>
      <c r="H141" s="11" t="str">
        <f t="shared" si="49"/>
        <v>N/A</v>
      </c>
      <c r="I141" s="12">
        <v>3.8690000000000002</v>
      </c>
      <c r="J141" s="12">
        <v>0.99009999999999998</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15815</v>
      </c>
      <c r="D143" s="11" t="str">
        <f t="shared" si="47"/>
        <v>N/A</v>
      </c>
      <c r="E143" s="34">
        <v>16810</v>
      </c>
      <c r="F143" s="11" t="str">
        <f t="shared" si="48"/>
        <v>N/A</v>
      </c>
      <c r="G143" s="34">
        <v>18211</v>
      </c>
      <c r="H143" s="11" t="str">
        <f t="shared" si="49"/>
        <v>N/A</v>
      </c>
      <c r="I143" s="12">
        <v>6.2910000000000004</v>
      </c>
      <c r="J143" s="12">
        <v>8.3339999999999996</v>
      </c>
      <c r="K143" s="41" t="s">
        <v>733</v>
      </c>
      <c r="L143" s="9" t="str">
        <f t="shared" si="44"/>
        <v>Yes</v>
      </c>
    </row>
    <row r="144" spans="1:12" x14ac:dyDescent="0.25">
      <c r="A144" s="2" t="s">
        <v>1000</v>
      </c>
      <c r="B144" s="33" t="s">
        <v>217</v>
      </c>
      <c r="C144" s="34">
        <v>5852</v>
      </c>
      <c r="D144" s="11" t="str">
        <f t="shared" si="47"/>
        <v>N/A</v>
      </c>
      <c r="E144" s="34">
        <v>5989</v>
      </c>
      <c r="F144" s="11" t="str">
        <f t="shared" si="48"/>
        <v>N/A</v>
      </c>
      <c r="G144" s="34">
        <v>6202</v>
      </c>
      <c r="H144" s="11" t="str">
        <f t="shared" si="49"/>
        <v>N/A</v>
      </c>
      <c r="I144" s="12">
        <v>2.3410000000000002</v>
      </c>
      <c r="J144" s="12">
        <v>3.5569999999999999</v>
      </c>
      <c r="K144" s="41" t="s">
        <v>733</v>
      </c>
      <c r="L144" s="9" t="str">
        <f t="shared" si="44"/>
        <v>Yes</v>
      </c>
    </row>
    <row r="145" spans="1:12" x14ac:dyDescent="0.25">
      <c r="A145" s="2" t="s">
        <v>1001</v>
      </c>
      <c r="B145" s="33" t="s">
        <v>217</v>
      </c>
      <c r="C145" s="34">
        <v>1970</v>
      </c>
      <c r="D145" s="11" t="str">
        <f t="shared" si="47"/>
        <v>N/A</v>
      </c>
      <c r="E145" s="34">
        <v>2245</v>
      </c>
      <c r="F145" s="11" t="str">
        <f t="shared" si="48"/>
        <v>N/A</v>
      </c>
      <c r="G145" s="34">
        <v>2256</v>
      </c>
      <c r="H145" s="11" t="str">
        <f t="shared" si="49"/>
        <v>N/A</v>
      </c>
      <c r="I145" s="12">
        <v>13.96</v>
      </c>
      <c r="J145" s="12">
        <v>0.49</v>
      </c>
      <c r="K145" s="41" t="s">
        <v>733</v>
      </c>
      <c r="L145" s="9" t="str">
        <f t="shared" si="44"/>
        <v>Yes</v>
      </c>
    </row>
    <row r="146" spans="1:12" x14ac:dyDescent="0.25">
      <c r="A146" s="2" t="s">
        <v>1002</v>
      </c>
      <c r="B146" s="33" t="s">
        <v>217</v>
      </c>
      <c r="C146" s="34">
        <v>1568</v>
      </c>
      <c r="D146" s="11" t="str">
        <f t="shared" si="47"/>
        <v>N/A</v>
      </c>
      <c r="E146" s="34">
        <v>3401</v>
      </c>
      <c r="F146" s="11" t="str">
        <f t="shared" si="48"/>
        <v>N/A</v>
      </c>
      <c r="G146" s="34">
        <v>4634</v>
      </c>
      <c r="H146" s="11" t="str">
        <f t="shared" si="49"/>
        <v>N/A</v>
      </c>
      <c r="I146" s="12">
        <v>116.9</v>
      </c>
      <c r="J146" s="12">
        <v>36.25</v>
      </c>
      <c r="K146" s="41" t="s">
        <v>733</v>
      </c>
      <c r="L146" s="9" t="str">
        <f t="shared" si="44"/>
        <v>No</v>
      </c>
    </row>
    <row r="147" spans="1:12" x14ac:dyDescent="0.25">
      <c r="A147" s="2" t="s">
        <v>1003</v>
      </c>
      <c r="B147" s="33" t="s">
        <v>217</v>
      </c>
      <c r="C147" s="34">
        <v>1349</v>
      </c>
      <c r="D147" s="11" t="str">
        <f t="shared" si="47"/>
        <v>N/A</v>
      </c>
      <c r="E147" s="34">
        <v>964</v>
      </c>
      <c r="F147" s="11" t="str">
        <f t="shared" si="48"/>
        <v>N/A</v>
      </c>
      <c r="G147" s="34">
        <v>854</v>
      </c>
      <c r="H147" s="11" t="str">
        <f t="shared" si="49"/>
        <v>N/A</v>
      </c>
      <c r="I147" s="12">
        <v>-28.5</v>
      </c>
      <c r="J147" s="12">
        <v>-11.4</v>
      </c>
      <c r="K147" s="41" t="s">
        <v>733</v>
      </c>
      <c r="L147" s="9" t="str">
        <f t="shared" si="44"/>
        <v>No</v>
      </c>
    </row>
    <row r="148" spans="1:12" x14ac:dyDescent="0.25">
      <c r="A148" s="2" t="s">
        <v>1004</v>
      </c>
      <c r="B148" s="33" t="s">
        <v>217</v>
      </c>
      <c r="C148" s="34">
        <v>5076</v>
      </c>
      <c r="D148" s="11" t="str">
        <f t="shared" si="47"/>
        <v>N/A</v>
      </c>
      <c r="E148" s="34">
        <v>4211</v>
      </c>
      <c r="F148" s="11" t="str">
        <f t="shared" si="48"/>
        <v>N/A</v>
      </c>
      <c r="G148" s="34">
        <v>4265</v>
      </c>
      <c r="H148" s="11" t="str">
        <f t="shared" si="49"/>
        <v>N/A</v>
      </c>
      <c r="I148" s="12">
        <v>-17</v>
      </c>
      <c r="J148" s="12">
        <v>1.282</v>
      </c>
      <c r="K148" s="41" t="s">
        <v>733</v>
      </c>
      <c r="L148" s="9" t="str">
        <f t="shared" si="44"/>
        <v>Yes</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5417</v>
      </c>
      <c r="D150" s="11" t="str">
        <f t="shared" ref="D150:D155" si="50">IF($B150="N/A","N/A",IF(C150&gt;10,"No",IF(C150&lt;-10,"No","Yes")))</f>
        <v>N/A</v>
      </c>
      <c r="E150" s="1">
        <v>5412</v>
      </c>
      <c r="F150" s="11" t="str">
        <f t="shared" ref="F150:F155" si="51">IF($B150="N/A","N/A",IF(E150&gt;10,"No",IF(E150&lt;-10,"No","Yes")))</f>
        <v>N/A</v>
      </c>
      <c r="G150" s="1">
        <v>5459</v>
      </c>
      <c r="H150" s="11" t="str">
        <f t="shared" ref="H150:H155" si="52">IF($B150="N/A","N/A",IF(G150&gt;10,"No",IF(G150&lt;-10,"No","Yes")))</f>
        <v>N/A</v>
      </c>
      <c r="I150" s="12">
        <v>-9.1999999999999998E-2</v>
      </c>
      <c r="J150" s="12">
        <v>0.86839999999999995</v>
      </c>
      <c r="K150" s="41" t="s">
        <v>732</v>
      </c>
      <c r="L150" s="9" t="str">
        <f t="shared" ref="L150:L155" si="53">IF(J150="Div by 0", "N/A", IF(K150="N/A","N/A", IF(J150&gt;VALUE(MID(K150,1,2)), "No", IF(J150&lt;-1*VALUE(MID(K150,1,2)), "No", "Yes"))))</f>
        <v>Yes</v>
      </c>
    </row>
    <row r="151" spans="1:12" x14ac:dyDescent="0.25">
      <c r="A151" s="6" t="s">
        <v>330</v>
      </c>
      <c r="B151" s="41" t="s">
        <v>217</v>
      </c>
      <c r="C151" s="13">
        <v>7.2581833773</v>
      </c>
      <c r="D151" s="11" t="str">
        <f t="shared" si="50"/>
        <v>N/A</v>
      </c>
      <c r="E151" s="13">
        <v>6.6880043498999999</v>
      </c>
      <c r="F151" s="11" t="str">
        <f t="shared" si="51"/>
        <v>N/A</v>
      </c>
      <c r="G151" s="13">
        <v>6.3064624199999999</v>
      </c>
      <c r="H151" s="11" t="str">
        <f t="shared" si="52"/>
        <v>N/A</v>
      </c>
      <c r="I151" s="12">
        <v>-7.86</v>
      </c>
      <c r="J151" s="12">
        <v>-5.7</v>
      </c>
      <c r="K151" s="41" t="s">
        <v>732</v>
      </c>
      <c r="L151" s="9" t="str">
        <f t="shared" si="53"/>
        <v>Yes</v>
      </c>
    </row>
    <row r="152" spans="1:12" x14ac:dyDescent="0.25">
      <c r="A152" s="2" t="s">
        <v>331</v>
      </c>
      <c r="B152" s="41" t="s">
        <v>217</v>
      </c>
      <c r="C152" s="13">
        <v>46.122183708999998</v>
      </c>
      <c r="D152" s="11" t="str">
        <f t="shared" si="50"/>
        <v>N/A</v>
      </c>
      <c r="E152" s="13">
        <v>45.191893057000001</v>
      </c>
      <c r="F152" s="11" t="str">
        <f t="shared" si="51"/>
        <v>N/A</v>
      </c>
      <c r="G152" s="13">
        <v>44.084551478000002</v>
      </c>
      <c r="H152" s="11" t="str">
        <f t="shared" si="52"/>
        <v>N/A</v>
      </c>
      <c r="I152" s="12">
        <v>-2.02</v>
      </c>
      <c r="J152" s="12">
        <v>-2.4500000000000002</v>
      </c>
      <c r="K152" s="41" t="s">
        <v>732</v>
      </c>
      <c r="L152" s="9" t="str">
        <f t="shared" si="53"/>
        <v>Yes</v>
      </c>
    </row>
    <row r="153" spans="1:12" x14ac:dyDescent="0.25">
      <c r="A153" s="2" t="s">
        <v>332</v>
      </c>
      <c r="B153" s="41" t="s">
        <v>217</v>
      </c>
      <c r="C153" s="13">
        <v>9.8186366479</v>
      </c>
      <c r="D153" s="11" t="str">
        <f t="shared" si="50"/>
        <v>N/A</v>
      </c>
      <c r="E153" s="13">
        <v>9.8540145984999992</v>
      </c>
      <c r="F153" s="11" t="str">
        <f t="shared" si="51"/>
        <v>N/A</v>
      </c>
      <c r="G153" s="13">
        <v>9.1759834368999993</v>
      </c>
      <c r="H153" s="11" t="str">
        <f t="shared" si="52"/>
        <v>N/A</v>
      </c>
      <c r="I153" s="12">
        <v>0.36030000000000001</v>
      </c>
      <c r="J153" s="12">
        <v>-6.88</v>
      </c>
      <c r="K153" s="41" t="s">
        <v>732</v>
      </c>
      <c r="L153" s="9" t="str">
        <f t="shared" si="53"/>
        <v>Yes</v>
      </c>
    </row>
    <row r="154" spans="1:12" x14ac:dyDescent="0.25">
      <c r="A154" s="2" t="s">
        <v>333</v>
      </c>
      <c r="B154" s="41" t="s">
        <v>217</v>
      </c>
      <c r="C154" s="13">
        <v>0.1406506394</v>
      </c>
      <c r="D154" s="11" t="str">
        <f t="shared" si="50"/>
        <v>N/A</v>
      </c>
      <c r="E154" s="13">
        <v>0.16156207450000001</v>
      </c>
      <c r="F154" s="11" t="str">
        <f t="shared" si="51"/>
        <v>N/A</v>
      </c>
      <c r="G154" s="13">
        <v>0.31860072270000001</v>
      </c>
      <c r="H154" s="11" t="str">
        <f t="shared" si="52"/>
        <v>N/A</v>
      </c>
      <c r="I154" s="12">
        <v>14.87</v>
      </c>
      <c r="J154" s="12">
        <v>97.2</v>
      </c>
      <c r="K154" s="41" t="s">
        <v>732</v>
      </c>
      <c r="L154" s="9" t="str">
        <f t="shared" si="53"/>
        <v>No</v>
      </c>
    </row>
    <row r="155" spans="1:12" x14ac:dyDescent="0.25">
      <c r="A155" s="2" t="s">
        <v>334</v>
      </c>
      <c r="B155" s="41" t="s">
        <v>217</v>
      </c>
      <c r="C155" s="13">
        <v>3.79386658E-2</v>
      </c>
      <c r="D155" s="11" t="str">
        <f t="shared" si="50"/>
        <v>N/A</v>
      </c>
      <c r="E155" s="13">
        <v>9.5181439600000001E-2</v>
      </c>
      <c r="F155" s="11" t="str">
        <f t="shared" si="51"/>
        <v>N/A</v>
      </c>
      <c r="G155" s="13">
        <v>5.4911866500000003E-2</v>
      </c>
      <c r="H155" s="11" t="str">
        <f t="shared" si="52"/>
        <v>N/A</v>
      </c>
      <c r="I155" s="12">
        <v>150.9</v>
      </c>
      <c r="J155" s="12">
        <v>-42.3</v>
      </c>
      <c r="K155" s="41" t="s">
        <v>732</v>
      </c>
      <c r="L155" s="9" t="str">
        <f t="shared" si="53"/>
        <v>No</v>
      </c>
    </row>
    <row r="156" spans="1:12" x14ac:dyDescent="0.25">
      <c r="A156" s="16" t="s">
        <v>1007</v>
      </c>
      <c r="B156" s="33" t="s">
        <v>217</v>
      </c>
      <c r="C156" s="34">
        <v>7453</v>
      </c>
      <c r="D156" s="11" t="str">
        <f t="shared" ref="D156:D162" si="54">IF($B156="N/A","N/A",IF(C156&gt;10,"No",IF(C156&lt;-10,"No","Yes")))</f>
        <v>N/A</v>
      </c>
      <c r="E156" s="34">
        <v>7718</v>
      </c>
      <c r="F156" s="11" t="str">
        <f t="shared" ref="F156:F162" si="55">IF($B156="N/A","N/A",IF(E156&gt;10,"No",IF(E156&lt;-10,"No","Yes")))</f>
        <v>N/A</v>
      </c>
      <c r="G156" s="34">
        <v>6391</v>
      </c>
      <c r="H156" s="11" t="str">
        <f t="shared" ref="H156:H162" si="56">IF($B156="N/A","N/A",IF(G156&gt;10,"No",IF(G156&lt;-10,"No","Yes")))</f>
        <v>N/A</v>
      </c>
      <c r="I156" s="12">
        <v>3.556</v>
      </c>
      <c r="J156" s="12">
        <v>-17.2</v>
      </c>
      <c r="K156" s="41" t="s">
        <v>732</v>
      </c>
      <c r="L156" s="9" t="str">
        <f t="shared" ref="L156:L163" si="57">IF(J156="Div by 0", "N/A", IF(K156="N/A","N/A", IF(J156&gt;VALUE(MID(K156,1,2)), "No", IF(J156&lt;-1*VALUE(MID(K156,1,2)), "No", "Yes"))))</f>
        <v>Yes</v>
      </c>
    </row>
    <row r="157" spans="1:12" x14ac:dyDescent="0.25">
      <c r="A157" s="6" t="s">
        <v>1008</v>
      </c>
      <c r="B157" s="33" t="s">
        <v>217</v>
      </c>
      <c r="C157" s="8">
        <v>9.9861991343999996</v>
      </c>
      <c r="D157" s="11" t="str">
        <f t="shared" si="54"/>
        <v>N/A</v>
      </c>
      <c r="E157" s="8">
        <v>9.5376972602999999</v>
      </c>
      <c r="F157" s="11" t="str">
        <f t="shared" si="55"/>
        <v>N/A</v>
      </c>
      <c r="G157" s="8">
        <v>7.3831473394999998</v>
      </c>
      <c r="H157" s="11" t="str">
        <f t="shared" si="56"/>
        <v>N/A</v>
      </c>
      <c r="I157" s="12">
        <v>-4.49</v>
      </c>
      <c r="J157" s="12">
        <v>-22.6</v>
      </c>
      <c r="K157" s="41" t="s">
        <v>732</v>
      </c>
      <c r="L157" s="9" t="str">
        <f t="shared" si="57"/>
        <v>Yes</v>
      </c>
    </row>
    <row r="158" spans="1:12" x14ac:dyDescent="0.25">
      <c r="A158" s="16" t="s">
        <v>1009</v>
      </c>
      <c r="B158" s="33" t="s">
        <v>217</v>
      </c>
      <c r="C158" s="8">
        <v>14.828856153</v>
      </c>
      <c r="D158" s="11" t="str">
        <f t="shared" si="54"/>
        <v>N/A</v>
      </c>
      <c r="E158" s="8">
        <v>16.321690384</v>
      </c>
      <c r="F158" s="11" t="str">
        <f t="shared" si="55"/>
        <v>N/A</v>
      </c>
      <c r="G158" s="8">
        <v>16.889262804000001</v>
      </c>
      <c r="H158" s="11" t="str">
        <f t="shared" si="56"/>
        <v>N/A</v>
      </c>
      <c r="I158" s="12">
        <v>10.07</v>
      </c>
      <c r="J158" s="12">
        <v>3.4769999999999999</v>
      </c>
      <c r="K158" s="41" t="s">
        <v>732</v>
      </c>
      <c r="L158" s="9" t="str">
        <f t="shared" si="57"/>
        <v>Yes</v>
      </c>
    </row>
    <row r="159" spans="1:12" x14ac:dyDescent="0.25">
      <c r="A159" s="16" t="s">
        <v>1010</v>
      </c>
      <c r="B159" s="33" t="s">
        <v>217</v>
      </c>
      <c r="C159" s="8">
        <v>25.507013312000002</v>
      </c>
      <c r="D159" s="11" t="str">
        <f t="shared" si="54"/>
        <v>N/A</v>
      </c>
      <c r="E159" s="8">
        <v>24.721932569</v>
      </c>
      <c r="F159" s="11" t="str">
        <f t="shared" si="55"/>
        <v>N/A</v>
      </c>
      <c r="G159" s="8">
        <v>23.536231883999999</v>
      </c>
      <c r="H159" s="11" t="str">
        <f t="shared" si="56"/>
        <v>N/A</v>
      </c>
      <c r="I159" s="12">
        <v>-3.08</v>
      </c>
      <c r="J159" s="12">
        <v>-4.8</v>
      </c>
      <c r="K159" s="41" t="s">
        <v>732</v>
      </c>
      <c r="L159" s="9" t="str">
        <f t="shared" si="57"/>
        <v>Yes</v>
      </c>
    </row>
    <row r="160" spans="1:12" x14ac:dyDescent="0.25">
      <c r="A160" s="16" t="s">
        <v>1011</v>
      </c>
      <c r="B160" s="33" t="s">
        <v>217</v>
      </c>
      <c r="C160" s="8">
        <v>7.1809965358000003</v>
      </c>
      <c r="D160" s="11" t="str">
        <f t="shared" si="54"/>
        <v>N/A</v>
      </c>
      <c r="E160" s="8">
        <v>6.6125049045999997</v>
      </c>
      <c r="F160" s="11" t="str">
        <f t="shared" si="55"/>
        <v>N/A</v>
      </c>
      <c r="G160" s="8">
        <v>4.0520024803999997</v>
      </c>
      <c r="H160" s="11" t="str">
        <f t="shared" si="56"/>
        <v>N/A</v>
      </c>
      <c r="I160" s="12">
        <v>-7.92</v>
      </c>
      <c r="J160" s="12">
        <v>-38.700000000000003</v>
      </c>
      <c r="K160" s="41" t="s">
        <v>732</v>
      </c>
      <c r="L160" s="9" t="str">
        <f t="shared" si="57"/>
        <v>No</v>
      </c>
    </row>
    <row r="161" spans="1:12" x14ac:dyDescent="0.25">
      <c r="A161" s="16" t="s">
        <v>1012</v>
      </c>
      <c r="B161" s="33" t="s">
        <v>217</v>
      </c>
      <c r="C161" s="8">
        <v>2.9845083781000001</v>
      </c>
      <c r="D161" s="11" t="str">
        <f t="shared" si="54"/>
        <v>N/A</v>
      </c>
      <c r="E161" s="8">
        <v>2.9387269481999998</v>
      </c>
      <c r="F161" s="11" t="str">
        <f t="shared" si="55"/>
        <v>N/A</v>
      </c>
      <c r="G161" s="8">
        <v>0.263576959</v>
      </c>
      <c r="H161" s="11" t="str">
        <f t="shared" si="56"/>
        <v>N/A</v>
      </c>
      <c r="I161" s="12">
        <v>-1.53</v>
      </c>
      <c r="J161" s="12">
        <v>-91</v>
      </c>
      <c r="K161" s="41" t="s">
        <v>732</v>
      </c>
      <c r="L161" s="9" t="str">
        <f t="shared" si="57"/>
        <v>No</v>
      </c>
    </row>
    <row r="162" spans="1:12" x14ac:dyDescent="0.25">
      <c r="A162" s="2" t="s">
        <v>1013</v>
      </c>
      <c r="B162" s="33" t="s">
        <v>217</v>
      </c>
      <c r="C162" s="34">
        <v>425</v>
      </c>
      <c r="D162" s="11" t="str">
        <f t="shared" si="54"/>
        <v>N/A</v>
      </c>
      <c r="E162" s="34">
        <v>487</v>
      </c>
      <c r="F162" s="11" t="str">
        <f t="shared" si="55"/>
        <v>N/A</v>
      </c>
      <c r="G162" s="34">
        <v>496</v>
      </c>
      <c r="H162" s="11" t="str">
        <f t="shared" si="56"/>
        <v>N/A</v>
      </c>
      <c r="I162" s="12">
        <v>14.59</v>
      </c>
      <c r="J162" s="12">
        <v>1.8480000000000001</v>
      </c>
      <c r="K162" s="41" t="s">
        <v>732</v>
      </c>
      <c r="L162" s="9" t="str">
        <f t="shared" si="57"/>
        <v>Yes</v>
      </c>
    </row>
    <row r="163" spans="1:12" ht="25" x14ac:dyDescent="0.25">
      <c r="A163" s="16" t="s">
        <v>1014</v>
      </c>
      <c r="B163" s="33" t="s">
        <v>217</v>
      </c>
      <c r="C163" s="34">
        <v>7632</v>
      </c>
      <c r="D163" s="11" t="str">
        <f>IF($B163="N/A","N/A",IF(C163&gt;10,"No",IF(C163&lt;-10,"No","Yes")))</f>
        <v>N/A</v>
      </c>
      <c r="E163" s="34">
        <v>7882</v>
      </c>
      <c r="F163" s="11" t="str">
        <f>IF($B163="N/A","N/A",IF(E163&gt;10,"No",IF(E163&lt;-10,"No","Yes")))</f>
        <v>N/A</v>
      </c>
      <c r="G163" s="34">
        <v>6576</v>
      </c>
      <c r="H163" s="11" t="str">
        <f>IF($B163="N/A","N/A",IF(G163&gt;10,"No",IF(G163&lt;-10,"No","Yes")))</f>
        <v>N/A</v>
      </c>
      <c r="I163" s="12">
        <v>3.2759999999999998</v>
      </c>
      <c r="J163" s="12">
        <v>-16.600000000000001</v>
      </c>
      <c r="K163" s="41" t="s">
        <v>732</v>
      </c>
      <c r="L163" s="9" t="str">
        <f t="shared" si="57"/>
        <v>Yes</v>
      </c>
    </row>
    <row r="164" spans="1:12" x14ac:dyDescent="0.25">
      <c r="A164" s="4" t="s">
        <v>1015</v>
      </c>
      <c r="B164" s="33" t="s">
        <v>217</v>
      </c>
      <c r="C164" s="34">
        <v>4240</v>
      </c>
      <c r="D164" s="11" t="str">
        <f t="shared" ref="D164:D238" si="58">IF($B164="N/A","N/A",IF(C164&gt;10,"No",IF(C164&lt;-10,"No","Yes")))</f>
        <v>N/A</v>
      </c>
      <c r="E164" s="34">
        <v>4332</v>
      </c>
      <c r="F164" s="11" t="str">
        <f t="shared" ref="F164:F238" si="59">IF($B164="N/A","N/A",IF(E164&gt;10,"No",IF(E164&lt;-10,"No","Yes")))</f>
        <v>N/A</v>
      </c>
      <c r="G164" s="34">
        <v>4408</v>
      </c>
      <c r="H164" s="11" t="str">
        <f t="shared" ref="H164:H227" si="60">IF($B164="N/A","N/A",IF(G164&gt;10,"No",IF(G164&lt;-10,"No","Yes")))</f>
        <v>N/A</v>
      </c>
      <c r="I164" s="12">
        <v>2.17</v>
      </c>
      <c r="J164" s="12">
        <v>1.754</v>
      </c>
      <c r="K164" s="41" t="s">
        <v>732</v>
      </c>
      <c r="L164" s="9" t="str">
        <f t="shared" ref="L164:L227" si="61">IF(J164="Div by 0", "N/A", IF(K164="N/A","N/A", IF(J164&gt;VALUE(MID(K164,1,2)), "No", IF(J164&lt;-1*VALUE(MID(K164,1,2)), "No", "Yes"))))</f>
        <v>Yes</v>
      </c>
    </row>
    <row r="165" spans="1:12" x14ac:dyDescent="0.25">
      <c r="A165" s="50" t="s">
        <v>71</v>
      </c>
      <c r="B165" s="33" t="s">
        <v>217</v>
      </c>
      <c r="C165" s="8">
        <v>5.6811330109</v>
      </c>
      <c r="D165" s="11" t="str">
        <f t="shared" si="58"/>
        <v>N/A</v>
      </c>
      <c r="E165" s="8">
        <v>5.3533693355</v>
      </c>
      <c r="F165" s="11" t="str">
        <f t="shared" si="59"/>
        <v>N/A</v>
      </c>
      <c r="G165" s="8">
        <v>5.0923037823000001</v>
      </c>
      <c r="H165" s="11" t="str">
        <f t="shared" si="60"/>
        <v>N/A</v>
      </c>
      <c r="I165" s="12">
        <v>-5.77</v>
      </c>
      <c r="J165" s="12">
        <v>-4.88</v>
      </c>
      <c r="K165" s="41" t="s">
        <v>732</v>
      </c>
      <c r="L165" s="9" t="str">
        <f t="shared" si="61"/>
        <v>Yes</v>
      </c>
    </row>
    <row r="166" spans="1:12" x14ac:dyDescent="0.25">
      <c r="A166" s="4" t="s">
        <v>111</v>
      </c>
      <c r="B166" s="33" t="s">
        <v>217</v>
      </c>
      <c r="C166" s="8">
        <v>3.6720103985999999</v>
      </c>
      <c r="D166" s="11" t="str">
        <f t="shared" si="58"/>
        <v>N/A</v>
      </c>
      <c r="E166" s="8">
        <v>3.8163001294000001</v>
      </c>
      <c r="F166" s="11" t="str">
        <f t="shared" si="59"/>
        <v>N/A</v>
      </c>
      <c r="G166" s="8">
        <v>3.7753707014</v>
      </c>
      <c r="H166" s="11" t="str">
        <f t="shared" si="60"/>
        <v>N/A</v>
      </c>
      <c r="I166" s="12">
        <v>3.9289999999999998</v>
      </c>
      <c r="J166" s="12">
        <v>-1.07</v>
      </c>
      <c r="K166" s="41" t="s">
        <v>732</v>
      </c>
      <c r="L166" s="9" t="str">
        <f t="shared" si="61"/>
        <v>Yes</v>
      </c>
    </row>
    <row r="167" spans="1:12" x14ac:dyDescent="0.25">
      <c r="A167" s="4" t="s">
        <v>112</v>
      </c>
      <c r="B167" s="33" t="s">
        <v>217</v>
      </c>
      <c r="C167" s="8">
        <v>18.225676761999999</v>
      </c>
      <c r="D167" s="11" t="str">
        <f t="shared" si="58"/>
        <v>N/A</v>
      </c>
      <c r="E167" s="8">
        <v>17.474800138999999</v>
      </c>
      <c r="F167" s="11" t="str">
        <f t="shared" si="59"/>
        <v>N/A</v>
      </c>
      <c r="G167" s="8">
        <v>17.002070393</v>
      </c>
      <c r="H167" s="11" t="str">
        <f t="shared" si="60"/>
        <v>N/A</v>
      </c>
      <c r="I167" s="12">
        <v>-4.12</v>
      </c>
      <c r="J167" s="12">
        <v>-2.71</v>
      </c>
      <c r="K167" s="41" t="s">
        <v>732</v>
      </c>
      <c r="L167" s="9" t="str">
        <f t="shared" si="61"/>
        <v>Yes</v>
      </c>
    </row>
    <row r="168" spans="1:12" x14ac:dyDescent="0.25">
      <c r="A168" s="4" t="s">
        <v>113</v>
      </c>
      <c r="B168" s="33" t="s">
        <v>217</v>
      </c>
      <c r="C168" s="8">
        <v>4.8211913629999996</v>
      </c>
      <c r="D168" s="11" t="str">
        <f t="shared" si="58"/>
        <v>N/A</v>
      </c>
      <c r="E168" s="8">
        <v>4.5237380847999997</v>
      </c>
      <c r="F168" s="11" t="str">
        <f t="shared" si="59"/>
        <v>N/A</v>
      </c>
      <c r="G168" s="8">
        <v>4.2444458699999998</v>
      </c>
      <c r="H168" s="11" t="str">
        <f t="shared" si="60"/>
        <v>N/A</v>
      </c>
      <c r="I168" s="12">
        <v>-6.17</v>
      </c>
      <c r="J168" s="12">
        <v>-6.17</v>
      </c>
      <c r="K168" s="41" t="s">
        <v>732</v>
      </c>
      <c r="L168" s="9" t="str">
        <f t="shared" si="61"/>
        <v>Yes</v>
      </c>
    </row>
    <row r="169" spans="1:12" x14ac:dyDescent="0.25">
      <c r="A169" s="4" t="s">
        <v>114</v>
      </c>
      <c r="B169" s="33" t="s">
        <v>217</v>
      </c>
      <c r="C169" s="8">
        <v>6.3231109699999996E-2</v>
      </c>
      <c r="D169" s="11" t="str">
        <f t="shared" si="58"/>
        <v>N/A</v>
      </c>
      <c r="E169" s="8">
        <v>4.1641879800000003E-2</v>
      </c>
      <c r="F169" s="11" t="str">
        <f t="shared" si="59"/>
        <v>N/A</v>
      </c>
      <c r="G169" s="8">
        <v>6.04030531E-2</v>
      </c>
      <c r="H169" s="11" t="str">
        <f t="shared" si="60"/>
        <v>N/A</v>
      </c>
      <c r="I169" s="12">
        <v>-34.1</v>
      </c>
      <c r="J169" s="12">
        <v>45.05</v>
      </c>
      <c r="K169" s="41" t="s">
        <v>732</v>
      </c>
      <c r="L169" s="9" t="str">
        <f t="shared" si="61"/>
        <v>No</v>
      </c>
    </row>
    <row r="170" spans="1:12" x14ac:dyDescent="0.25">
      <c r="A170" s="4" t="s">
        <v>428</v>
      </c>
      <c r="B170" s="33" t="s">
        <v>217</v>
      </c>
      <c r="C170" s="34">
        <v>339</v>
      </c>
      <c r="D170" s="11" t="str">
        <f>IF($B170="N/A","N/A",IF(C170&gt;10,"No",IF(C170&lt;-10,"No","Yes")))</f>
        <v>N/A</v>
      </c>
      <c r="E170" s="34">
        <v>352</v>
      </c>
      <c r="F170" s="11" t="str">
        <f>IF($B170="N/A","N/A",IF(E170&gt;10,"No",IF(E170&lt;-10,"No","Yes")))</f>
        <v>N/A</v>
      </c>
      <c r="G170" s="34">
        <v>357</v>
      </c>
      <c r="H170" s="11" t="str">
        <f>IF($B170="N/A","N/A",IF(G170&gt;10,"No",IF(G170&lt;-10,"No","Yes")))</f>
        <v>N/A</v>
      </c>
      <c r="I170" s="12">
        <v>3.835</v>
      </c>
      <c r="J170" s="12">
        <v>1.42</v>
      </c>
      <c r="K170" s="41" t="s">
        <v>732</v>
      </c>
      <c r="L170" s="9" t="str">
        <f t="shared" si="61"/>
        <v>Yes</v>
      </c>
    </row>
    <row r="171" spans="1:12" x14ac:dyDescent="0.25">
      <c r="A171" s="4" t="s">
        <v>429</v>
      </c>
      <c r="B171" s="33" t="s">
        <v>217</v>
      </c>
      <c r="C171" s="34">
        <v>0</v>
      </c>
      <c r="D171" s="11" t="str">
        <f>IF($B171="N/A","N/A",IF(C171&gt;10,"No",IF(C171&lt;-10,"No","Yes")))</f>
        <v>N/A</v>
      </c>
      <c r="E171" s="34">
        <v>11</v>
      </c>
      <c r="F171" s="11" t="str">
        <f>IF($B171="N/A","N/A",IF(E171&gt;10,"No",IF(E171&lt;-10,"No","Yes")))</f>
        <v>N/A</v>
      </c>
      <c r="G171" s="34">
        <v>11</v>
      </c>
      <c r="H171" s="11" t="str">
        <f>IF($B171="N/A","N/A",IF(G171&gt;10,"No",IF(G171&lt;-10,"No","Yes")))</f>
        <v>N/A</v>
      </c>
      <c r="I171" s="12" t="s">
        <v>1742</v>
      </c>
      <c r="J171" s="12">
        <v>0</v>
      </c>
      <c r="K171" s="41" t="s">
        <v>732</v>
      </c>
      <c r="L171" s="9" t="str">
        <f t="shared" si="61"/>
        <v>Yes</v>
      </c>
    </row>
    <row r="172" spans="1:12" x14ac:dyDescent="0.25">
      <c r="A172" s="4" t="s">
        <v>430</v>
      </c>
      <c r="B172" s="33" t="s">
        <v>217</v>
      </c>
      <c r="C172" s="34">
        <v>1290</v>
      </c>
      <c r="D172" s="11" t="str">
        <f>IF($B172="N/A","N/A",IF(C172&gt;10,"No",IF(C172&lt;-10,"No","Yes")))</f>
        <v>N/A</v>
      </c>
      <c r="E172" s="34">
        <v>1282</v>
      </c>
      <c r="F172" s="11" t="str">
        <f>IF($B172="N/A","N/A",IF(E172&gt;10,"No",IF(E172&lt;-10,"No","Yes")))</f>
        <v>N/A</v>
      </c>
      <c r="G172" s="34">
        <v>1309</v>
      </c>
      <c r="H172" s="11" t="str">
        <f>IF($B172="N/A","N/A",IF(G172&gt;10,"No",IF(G172&lt;-10,"No","Yes")))</f>
        <v>N/A</v>
      </c>
      <c r="I172" s="12">
        <v>-0.62</v>
      </c>
      <c r="J172" s="12">
        <v>2.1059999999999999</v>
      </c>
      <c r="K172" s="41" t="s">
        <v>732</v>
      </c>
      <c r="L172" s="9" t="str">
        <f t="shared" si="61"/>
        <v>Yes</v>
      </c>
    </row>
    <row r="173" spans="1:12" x14ac:dyDescent="0.25">
      <c r="A173" s="4" t="s">
        <v>431</v>
      </c>
      <c r="B173" s="33" t="s">
        <v>217</v>
      </c>
      <c r="C173" s="34">
        <v>750</v>
      </c>
      <c r="D173" s="11" t="str">
        <f>IF($B173="N/A","N/A",IF(C173&gt;10,"No",IF(C173&lt;-10,"No","Yes")))</f>
        <v>N/A</v>
      </c>
      <c r="E173" s="34">
        <v>729</v>
      </c>
      <c r="F173" s="11" t="str">
        <f>IF($B173="N/A","N/A",IF(E173&gt;10,"No",IF(E173&lt;-10,"No","Yes")))</f>
        <v>N/A</v>
      </c>
      <c r="G173" s="34">
        <v>744</v>
      </c>
      <c r="H173" s="11" t="str">
        <f>IF($B173="N/A","N/A",IF(G173&gt;10,"No",IF(G173&lt;-10,"No","Yes")))</f>
        <v>N/A</v>
      </c>
      <c r="I173" s="12">
        <v>-2.8</v>
      </c>
      <c r="J173" s="12">
        <v>2.0579999999999998</v>
      </c>
      <c r="K173" s="41" t="s">
        <v>732</v>
      </c>
      <c r="L173" s="9" t="str">
        <f t="shared" si="61"/>
        <v>Yes</v>
      </c>
    </row>
    <row r="174" spans="1:12" x14ac:dyDescent="0.25">
      <c r="A174" s="4" t="s">
        <v>432</v>
      </c>
      <c r="B174" s="33" t="s">
        <v>217</v>
      </c>
      <c r="C174" s="34">
        <v>1861</v>
      </c>
      <c r="D174" s="11" t="str">
        <f>IF($B174="N/A","N/A",IF(C174&gt;10,"No",IF(C174&lt;-10,"No","Yes")))</f>
        <v>N/A</v>
      </c>
      <c r="E174" s="34">
        <v>1967</v>
      </c>
      <c r="F174" s="11" t="str">
        <f>IF($B174="N/A","N/A",IF(E174&gt;10,"No",IF(E174&lt;-10,"No","Yes")))</f>
        <v>N/A</v>
      </c>
      <c r="G174" s="34">
        <v>1996</v>
      </c>
      <c r="H174" s="11" t="str">
        <f>IF($B174="N/A","N/A",IF(G174&gt;10,"No",IF(G174&lt;-10,"No","Yes")))</f>
        <v>N/A</v>
      </c>
      <c r="I174" s="12">
        <v>5.6959999999999997</v>
      </c>
      <c r="J174" s="12">
        <v>1.474</v>
      </c>
      <c r="K174" s="41" t="s">
        <v>732</v>
      </c>
      <c r="L174" s="9" t="str">
        <f t="shared" si="61"/>
        <v>Yes</v>
      </c>
    </row>
    <row r="175" spans="1:12" x14ac:dyDescent="0.25">
      <c r="A175" s="6" t="s">
        <v>1016</v>
      </c>
      <c r="B175" s="33" t="s">
        <v>217</v>
      </c>
      <c r="C175" s="34">
        <v>387</v>
      </c>
      <c r="D175" s="11" t="str">
        <f t="shared" si="58"/>
        <v>N/A</v>
      </c>
      <c r="E175" s="34">
        <v>411</v>
      </c>
      <c r="F175" s="11" t="str">
        <f t="shared" si="59"/>
        <v>N/A</v>
      </c>
      <c r="G175" s="34">
        <v>431</v>
      </c>
      <c r="H175" s="11" t="str">
        <f t="shared" si="60"/>
        <v>N/A</v>
      </c>
      <c r="I175" s="12">
        <v>6.202</v>
      </c>
      <c r="J175" s="12">
        <v>4.8659999999999997</v>
      </c>
      <c r="K175" s="41" t="s">
        <v>732</v>
      </c>
      <c r="L175" s="9" t="str">
        <f t="shared" si="61"/>
        <v>Yes</v>
      </c>
    </row>
    <row r="176" spans="1:12" x14ac:dyDescent="0.25">
      <c r="A176" s="4" t="s">
        <v>1017</v>
      </c>
      <c r="B176" s="33" t="s">
        <v>217</v>
      </c>
      <c r="C176" s="34">
        <v>201</v>
      </c>
      <c r="D176" s="11" t="str">
        <f>IF($B176="N/A","N/A",IF(C176&gt;10,"No",IF(C176&lt;-10,"No","Yes")))</f>
        <v>N/A</v>
      </c>
      <c r="E176" s="34">
        <v>203</v>
      </c>
      <c r="F176" s="11" t="str">
        <f>IF($B176="N/A","N/A",IF(E176&gt;10,"No",IF(E176&lt;-10,"No","Yes")))</f>
        <v>N/A</v>
      </c>
      <c r="G176" s="34">
        <v>202</v>
      </c>
      <c r="H176" s="11" t="str">
        <f>IF($B176="N/A","N/A",IF(G176&gt;10,"No",IF(G176&lt;-10,"No","Yes")))</f>
        <v>N/A</v>
      </c>
      <c r="I176" s="12">
        <v>0.995</v>
      </c>
      <c r="J176" s="12">
        <v>-0.49299999999999999</v>
      </c>
      <c r="K176" s="41" t="s">
        <v>732</v>
      </c>
      <c r="L176" s="9" t="str">
        <f t="shared" si="61"/>
        <v>Yes</v>
      </c>
    </row>
    <row r="177" spans="1:12" x14ac:dyDescent="0.25">
      <c r="A177" s="4" t="s">
        <v>1018</v>
      </c>
      <c r="B177" s="33" t="s">
        <v>217</v>
      </c>
      <c r="C177" s="34">
        <v>0</v>
      </c>
      <c r="D177" s="11" t="str">
        <f>IF($B177="N/A","N/A",IF(C177&gt;10,"No",IF(C177&lt;-10,"No","Yes")))</f>
        <v>N/A</v>
      </c>
      <c r="E177" s="34">
        <v>11</v>
      </c>
      <c r="F177" s="11" t="str">
        <f>IF($B177="N/A","N/A",IF(E177&gt;10,"No",IF(E177&lt;-10,"No","Yes")))</f>
        <v>N/A</v>
      </c>
      <c r="G177" s="34">
        <v>11</v>
      </c>
      <c r="H177" s="11" t="str">
        <f>IF($B177="N/A","N/A",IF(G177&gt;10,"No",IF(G177&lt;-10,"No","Yes")))</f>
        <v>N/A</v>
      </c>
      <c r="I177" s="12" t="s">
        <v>1742</v>
      </c>
      <c r="J177" s="12">
        <v>0</v>
      </c>
      <c r="K177" s="41" t="s">
        <v>732</v>
      </c>
      <c r="L177" s="9" t="str">
        <f t="shared" si="61"/>
        <v>Yes</v>
      </c>
    </row>
    <row r="178" spans="1:12" ht="25" x14ac:dyDescent="0.25">
      <c r="A178" s="4" t="s">
        <v>1019</v>
      </c>
      <c r="B178" s="33" t="s">
        <v>217</v>
      </c>
      <c r="C178" s="34">
        <v>129</v>
      </c>
      <c r="D178" s="11" t="str">
        <f>IF($B178="N/A","N/A",IF(C178&gt;10,"No",IF(C178&lt;-10,"No","Yes")))</f>
        <v>N/A</v>
      </c>
      <c r="E178" s="34">
        <v>145</v>
      </c>
      <c r="F178" s="11" t="str">
        <f>IF($B178="N/A","N/A",IF(E178&gt;10,"No",IF(E178&lt;-10,"No","Yes")))</f>
        <v>N/A</v>
      </c>
      <c r="G178" s="34">
        <v>146</v>
      </c>
      <c r="H178" s="11" t="str">
        <f>IF($B178="N/A","N/A",IF(G178&gt;10,"No",IF(G178&lt;-10,"No","Yes")))</f>
        <v>N/A</v>
      </c>
      <c r="I178" s="12">
        <v>12.4</v>
      </c>
      <c r="J178" s="12">
        <v>0.68969999999999998</v>
      </c>
      <c r="K178" s="41" t="s">
        <v>732</v>
      </c>
      <c r="L178" s="9" t="str">
        <f t="shared" si="61"/>
        <v>Yes</v>
      </c>
    </row>
    <row r="179" spans="1:12" x14ac:dyDescent="0.25">
      <c r="A179" s="4" t="s">
        <v>1020</v>
      </c>
      <c r="B179" s="33" t="s">
        <v>217</v>
      </c>
      <c r="C179" s="34">
        <v>47</v>
      </c>
      <c r="D179" s="11" t="str">
        <f>IF($B179="N/A","N/A",IF(C179&gt;10,"No",IF(C179&lt;-10,"No","Yes")))</f>
        <v>N/A</v>
      </c>
      <c r="E179" s="34">
        <v>54</v>
      </c>
      <c r="F179" s="11" t="str">
        <f>IF($B179="N/A","N/A",IF(E179&gt;10,"No",IF(E179&lt;-10,"No","Yes")))</f>
        <v>N/A</v>
      </c>
      <c r="G179" s="34">
        <v>71</v>
      </c>
      <c r="H179" s="11" t="str">
        <f>IF($B179="N/A","N/A",IF(G179&gt;10,"No",IF(G179&lt;-10,"No","Yes")))</f>
        <v>N/A</v>
      </c>
      <c r="I179" s="12">
        <v>14.89</v>
      </c>
      <c r="J179" s="12">
        <v>31.48</v>
      </c>
      <c r="K179" s="41" t="s">
        <v>732</v>
      </c>
      <c r="L179" s="9" t="str">
        <f t="shared" si="61"/>
        <v>No</v>
      </c>
    </row>
    <row r="180" spans="1:12" ht="25" x14ac:dyDescent="0.25">
      <c r="A180" s="4" t="s">
        <v>1021</v>
      </c>
      <c r="B180" s="33" t="s">
        <v>217</v>
      </c>
      <c r="C180" s="34">
        <v>11</v>
      </c>
      <c r="D180" s="11" t="str">
        <f>IF($B180="N/A","N/A",IF(C180&gt;10,"No",IF(C180&lt;-10,"No","Yes")))</f>
        <v>N/A</v>
      </c>
      <c r="E180" s="34">
        <v>11</v>
      </c>
      <c r="F180" s="11" t="str">
        <f>IF($B180="N/A","N/A",IF(E180&gt;10,"No",IF(E180&lt;-10,"No","Yes")))</f>
        <v>N/A</v>
      </c>
      <c r="G180" s="34">
        <v>11</v>
      </c>
      <c r="H180" s="11" t="str">
        <f>IF($B180="N/A","N/A",IF(G180&gt;10,"No",IF(G180&lt;-10,"No","Yes")))</f>
        <v>N/A</v>
      </c>
      <c r="I180" s="12">
        <v>-30</v>
      </c>
      <c r="J180" s="12">
        <v>42.86</v>
      </c>
      <c r="K180" s="41" t="s">
        <v>732</v>
      </c>
      <c r="L180" s="9" t="str">
        <f t="shared" si="61"/>
        <v>No</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3849</v>
      </c>
      <c r="D205" s="11" t="str">
        <f t="shared" si="58"/>
        <v>N/A</v>
      </c>
      <c r="E205" s="1">
        <v>3916</v>
      </c>
      <c r="F205" s="11" t="str">
        <f t="shared" si="59"/>
        <v>N/A</v>
      </c>
      <c r="G205" s="1">
        <v>3970</v>
      </c>
      <c r="H205" s="11" t="str">
        <f t="shared" si="60"/>
        <v>N/A</v>
      </c>
      <c r="I205" s="12">
        <v>1.7410000000000001</v>
      </c>
      <c r="J205" s="12">
        <v>1.379</v>
      </c>
      <c r="K205" s="41" t="s">
        <v>732</v>
      </c>
      <c r="L205" s="11" t="str">
        <f t="shared" si="61"/>
        <v>Yes</v>
      </c>
    </row>
    <row r="206" spans="1:12" x14ac:dyDescent="0.25">
      <c r="A206" s="4" t="s">
        <v>1047</v>
      </c>
      <c r="B206" s="33" t="s">
        <v>217</v>
      </c>
      <c r="C206" s="34">
        <v>138</v>
      </c>
      <c r="D206" s="11" t="str">
        <f t="shared" si="58"/>
        <v>N/A</v>
      </c>
      <c r="E206" s="34">
        <v>149</v>
      </c>
      <c r="F206" s="11" t="str">
        <f t="shared" si="59"/>
        <v>N/A</v>
      </c>
      <c r="G206" s="34">
        <v>155</v>
      </c>
      <c r="H206" s="11" t="str">
        <f t="shared" si="60"/>
        <v>N/A</v>
      </c>
      <c r="I206" s="12">
        <v>7.9710000000000001</v>
      </c>
      <c r="J206" s="12">
        <v>4.0270000000000001</v>
      </c>
      <c r="K206" s="41" t="s">
        <v>732</v>
      </c>
      <c r="L206" s="9" t="str">
        <f t="shared" si="61"/>
        <v>Yes</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1160</v>
      </c>
      <c r="D208" s="11" t="str">
        <f t="shared" si="58"/>
        <v>N/A</v>
      </c>
      <c r="E208" s="34">
        <v>1136</v>
      </c>
      <c r="F208" s="11" t="str">
        <f t="shared" si="59"/>
        <v>N/A</v>
      </c>
      <c r="G208" s="34">
        <v>1162</v>
      </c>
      <c r="H208" s="11" t="str">
        <f t="shared" si="60"/>
        <v>N/A</v>
      </c>
      <c r="I208" s="12">
        <v>-2.0699999999999998</v>
      </c>
      <c r="J208" s="12">
        <v>2.2890000000000001</v>
      </c>
      <c r="K208" s="41" t="s">
        <v>732</v>
      </c>
      <c r="L208" s="9" t="str">
        <f t="shared" si="61"/>
        <v>Yes</v>
      </c>
    </row>
    <row r="209" spans="1:12" x14ac:dyDescent="0.25">
      <c r="A209" s="4" t="s">
        <v>1050</v>
      </c>
      <c r="B209" s="33" t="s">
        <v>217</v>
      </c>
      <c r="C209" s="34">
        <v>702</v>
      </c>
      <c r="D209" s="11" t="str">
        <f t="shared" si="58"/>
        <v>N/A</v>
      </c>
      <c r="E209" s="34">
        <v>673</v>
      </c>
      <c r="F209" s="11" t="str">
        <f t="shared" si="59"/>
        <v>N/A</v>
      </c>
      <c r="G209" s="34">
        <v>671</v>
      </c>
      <c r="H209" s="11" t="str">
        <f t="shared" si="60"/>
        <v>N/A</v>
      </c>
      <c r="I209" s="12">
        <v>-4.13</v>
      </c>
      <c r="J209" s="12">
        <v>-0.29699999999999999</v>
      </c>
      <c r="K209" s="41" t="s">
        <v>732</v>
      </c>
      <c r="L209" s="9" t="str">
        <f t="shared" si="61"/>
        <v>Yes</v>
      </c>
    </row>
    <row r="210" spans="1:12" ht="25" x14ac:dyDescent="0.25">
      <c r="A210" s="4" t="s">
        <v>1051</v>
      </c>
      <c r="B210" s="33" t="s">
        <v>217</v>
      </c>
      <c r="C210" s="34">
        <v>1849</v>
      </c>
      <c r="D210" s="11" t="str">
        <f t="shared" si="58"/>
        <v>N/A</v>
      </c>
      <c r="E210" s="34">
        <v>1958</v>
      </c>
      <c r="F210" s="11" t="str">
        <f t="shared" si="59"/>
        <v>N/A</v>
      </c>
      <c r="G210" s="34">
        <v>1982</v>
      </c>
      <c r="H210" s="11" t="str">
        <f t="shared" si="60"/>
        <v>N/A</v>
      </c>
      <c r="I210" s="12">
        <v>5.8949999999999996</v>
      </c>
      <c r="J210" s="12">
        <v>1.226</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11</v>
      </c>
      <c r="D217" s="11" t="str">
        <f t="shared" si="58"/>
        <v>N/A</v>
      </c>
      <c r="E217" s="34">
        <v>11</v>
      </c>
      <c r="F217" s="11" t="str">
        <f t="shared" si="59"/>
        <v>N/A</v>
      </c>
      <c r="G217" s="34">
        <v>11</v>
      </c>
      <c r="H217" s="11" t="str">
        <f t="shared" si="60"/>
        <v>N/A</v>
      </c>
      <c r="I217" s="12">
        <v>25</v>
      </c>
      <c r="J217" s="12">
        <v>40</v>
      </c>
      <c r="K217" s="41" t="s">
        <v>732</v>
      </c>
      <c r="L217" s="9" t="str">
        <f t="shared" si="61"/>
        <v>No</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11</v>
      </c>
      <c r="D220" s="11" t="str">
        <f t="shared" si="58"/>
        <v>N/A</v>
      </c>
      <c r="E220" s="34">
        <v>11</v>
      </c>
      <c r="F220" s="11" t="str">
        <f t="shared" si="59"/>
        <v>N/A</v>
      </c>
      <c r="G220" s="34">
        <v>11</v>
      </c>
      <c r="H220" s="11" t="str">
        <f t="shared" si="60"/>
        <v>N/A</v>
      </c>
      <c r="I220" s="12">
        <v>0</v>
      </c>
      <c r="J220" s="12">
        <v>0</v>
      </c>
      <c r="K220" s="41" t="s">
        <v>732</v>
      </c>
      <c r="L220" s="9" t="str">
        <f t="shared" si="61"/>
        <v>Yes</v>
      </c>
    </row>
    <row r="221" spans="1:12" ht="25" x14ac:dyDescent="0.25">
      <c r="A221" s="4" t="s">
        <v>1062</v>
      </c>
      <c r="B221" s="33" t="s">
        <v>217</v>
      </c>
      <c r="C221" s="34">
        <v>11</v>
      </c>
      <c r="D221" s="11" t="str">
        <f t="shared" si="58"/>
        <v>N/A</v>
      </c>
      <c r="E221" s="34">
        <v>11</v>
      </c>
      <c r="F221" s="11" t="str">
        <f t="shared" si="59"/>
        <v>N/A</v>
      </c>
      <c r="G221" s="34">
        <v>11</v>
      </c>
      <c r="H221" s="11" t="str">
        <f t="shared" si="60"/>
        <v>N/A</v>
      </c>
      <c r="I221" s="12">
        <v>100</v>
      </c>
      <c r="J221" s="12">
        <v>0</v>
      </c>
      <c r="K221" s="41" t="s">
        <v>732</v>
      </c>
      <c r="L221" s="9" t="str">
        <f t="shared" si="61"/>
        <v>Yes</v>
      </c>
    </row>
    <row r="222" spans="1:12" ht="25" x14ac:dyDescent="0.25">
      <c r="A222" s="4" t="s">
        <v>1063</v>
      </c>
      <c r="B222" s="33" t="s">
        <v>217</v>
      </c>
      <c r="C222" s="34">
        <v>11</v>
      </c>
      <c r="D222" s="11" t="str">
        <f t="shared" si="58"/>
        <v>N/A</v>
      </c>
      <c r="E222" s="34">
        <v>11</v>
      </c>
      <c r="F222" s="11" t="str">
        <f t="shared" si="59"/>
        <v>N/A</v>
      </c>
      <c r="G222" s="34">
        <v>11</v>
      </c>
      <c r="H222" s="11" t="str">
        <f t="shared" si="60"/>
        <v>N/A</v>
      </c>
      <c r="I222" s="12">
        <v>0</v>
      </c>
      <c r="J222" s="12">
        <v>100</v>
      </c>
      <c r="K222" s="41" t="s">
        <v>732</v>
      </c>
      <c r="L222" s="9" t="str">
        <f t="shared" si="61"/>
        <v>No</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4.3867924528</v>
      </c>
      <c r="D235" s="11" t="str">
        <f>IF($B235="N/A","N/A",IF(C235&lt;15,"Yes","No"))</f>
        <v>Yes</v>
      </c>
      <c r="E235" s="8">
        <v>3.9012003693000001</v>
      </c>
      <c r="F235" s="11" t="str">
        <f>IF($B235="N/A","N/A",IF(E235&lt;15,"Yes","No"))</f>
        <v>Yes</v>
      </c>
      <c r="G235" s="8">
        <v>4.3103448275999998</v>
      </c>
      <c r="H235" s="11" t="str">
        <f>IF($B235="N/A","N/A",IF(G235&lt;15,"Yes","No"))</f>
        <v>Yes</v>
      </c>
      <c r="I235" s="12">
        <v>-11.1</v>
      </c>
      <c r="J235" s="12">
        <v>10.49</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1958</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27.787673673</v>
      </c>
      <c r="D237" s="11" t="str">
        <f>IF($B237="N/A","N/A",IF(C237&lt;10,"Yes","No"))</f>
        <v>No</v>
      </c>
      <c r="E237" s="8">
        <v>30.010087424000002</v>
      </c>
      <c r="F237" s="11" t="str">
        <f>IF($B237="N/A","N/A",IF(E237&lt;10,"Yes","No"))</f>
        <v>No</v>
      </c>
      <c r="G237" s="8">
        <v>31.703367876000002</v>
      </c>
      <c r="H237" s="11" t="str">
        <f>IF($B237="N/A","N/A",IF(G237&lt;10,"Yes","No"))</f>
        <v>No</v>
      </c>
      <c r="I237" s="12">
        <v>7.9980000000000002</v>
      </c>
      <c r="J237" s="12">
        <v>5.6420000000000003</v>
      </c>
      <c r="K237" s="41" t="s">
        <v>732</v>
      </c>
      <c r="L237" s="9" t="str">
        <f t="shared" si="63"/>
        <v>Yes</v>
      </c>
    </row>
    <row r="238" spans="1:12" x14ac:dyDescent="0.25">
      <c r="A238" s="2" t="s">
        <v>72</v>
      </c>
      <c r="B238" s="33" t="s">
        <v>217</v>
      </c>
      <c r="C238" s="8">
        <v>2.3584905699999999E-2</v>
      </c>
      <c r="D238" s="11" t="str">
        <f t="shared" si="58"/>
        <v>N/A</v>
      </c>
      <c r="E238" s="8">
        <v>2.3084025899999999E-2</v>
      </c>
      <c r="F238" s="11" t="str">
        <f t="shared" si="59"/>
        <v>N/A</v>
      </c>
      <c r="G238" s="8">
        <v>0</v>
      </c>
      <c r="H238" s="11" t="str">
        <f>IF($B238="N/A","N/A",IF(G238&gt;10,"No",IF(G238&lt;-10,"No","Yes")))</f>
        <v>N/A</v>
      </c>
      <c r="I238" s="12">
        <v>-2.12</v>
      </c>
      <c r="J238" s="12">
        <v>-100</v>
      </c>
      <c r="K238" s="41" t="s">
        <v>732</v>
      </c>
      <c r="L238" s="9" t="str">
        <f t="shared" si="63"/>
        <v>No</v>
      </c>
    </row>
    <row r="239" spans="1:12" ht="25" x14ac:dyDescent="0.25">
      <c r="A239" s="16" t="s">
        <v>1079</v>
      </c>
      <c r="B239" s="33" t="s">
        <v>293</v>
      </c>
      <c r="C239" s="9">
        <v>4.3867924528</v>
      </c>
      <c r="D239" s="11" t="str">
        <f>IF($B239="N/A","N/A",IF(C239&lt;15,"Yes","No"))</f>
        <v>Yes</v>
      </c>
      <c r="E239" s="9">
        <v>3.9012003693000001</v>
      </c>
      <c r="F239" s="11" t="str">
        <f>IF($B239="N/A","N/A",IF(E239&lt;15,"Yes","No"))</f>
        <v>Yes</v>
      </c>
      <c r="G239" s="9">
        <v>4.3103448275999998</v>
      </c>
      <c r="H239" s="11" t="str">
        <f>IF($B239="N/A","N/A",IF(G239&lt;15,"Yes","No"))</f>
        <v>Yes</v>
      </c>
      <c r="I239" s="12">
        <v>-11.1</v>
      </c>
      <c r="J239" s="12">
        <v>10.49</v>
      </c>
      <c r="K239" s="41" t="s">
        <v>732</v>
      </c>
      <c r="L239" s="9" t="str">
        <f t="shared" si="63"/>
        <v>Yes</v>
      </c>
    </row>
    <row r="240" spans="1:12" ht="25" x14ac:dyDescent="0.25">
      <c r="A240" s="16" t="s">
        <v>156</v>
      </c>
      <c r="B240" s="33" t="s">
        <v>217</v>
      </c>
      <c r="C240" s="34">
        <v>31</v>
      </c>
      <c r="D240" s="11" t="str">
        <f>IF($B240="N/A","N/A",IF(C240&gt;10,"No",IF(C240&lt;-10,"No","Yes")))</f>
        <v>N/A</v>
      </c>
      <c r="E240" s="34">
        <v>50</v>
      </c>
      <c r="F240" s="11" t="str">
        <f>IF($B240="N/A","N/A",IF(E240&gt;10,"No",IF(E240&lt;-10,"No","Yes")))</f>
        <v>N/A</v>
      </c>
      <c r="G240" s="34">
        <v>28</v>
      </c>
      <c r="H240" s="11" t="str">
        <f>IF($B240="N/A","N/A",IF(G240&gt;10,"No",IF(G240&lt;-10,"No","Yes")))</f>
        <v>N/A</v>
      </c>
      <c r="I240" s="12">
        <v>61.29</v>
      </c>
      <c r="J240" s="12">
        <v>-44</v>
      </c>
      <c r="K240" s="41" t="s">
        <v>732</v>
      </c>
      <c r="L240" s="9" t="str">
        <f>IF(J240="Div by 0", "N/A", IF(K240="N/A","N/A", IF(J240&gt;VALUE(MID(K240,1,2)), "No", IF(J240&lt;-1*VALUE(MID(K240,1,2)), "No", "Yes"))))</f>
        <v>No</v>
      </c>
    </row>
    <row r="241" spans="1:12" x14ac:dyDescent="0.25">
      <c r="A241" s="16" t="s">
        <v>1080</v>
      </c>
      <c r="B241" s="33" t="s">
        <v>217</v>
      </c>
      <c r="C241" s="34">
        <v>5614</v>
      </c>
      <c r="D241" s="11" t="str">
        <f t="shared" ref="D241" si="67">IF($B241="N/A","N/A",IF(C241&gt;10,"No",IF(C241&lt;-10,"No","Yes")))</f>
        <v>N/A</v>
      </c>
      <c r="E241" s="34">
        <v>5948</v>
      </c>
      <c r="F241" s="11" t="str">
        <f t="shared" ref="F241" si="68">IF($B241="N/A","N/A",IF(E241&gt;10,"No",IF(E241&lt;-10,"No","Yes")))</f>
        <v>N/A</v>
      </c>
      <c r="G241" s="34">
        <v>6176</v>
      </c>
      <c r="H241" s="11" t="str">
        <f>IF($B241="N/A","N/A",IF(G241&gt;10,"No",IF(G241&lt;-10,"No","Yes")))</f>
        <v>N/A</v>
      </c>
      <c r="I241" s="12">
        <v>5.9489999999999998</v>
      </c>
      <c r="J241" s="12">
        <v>3.8330000000000002</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2900</v>
      </c>
      <c r="D248" s="11" t="str">
        <f t="shared" si="70"/>
        <v>N/A</v>
      </c>
      <c r="E248" s="34">
        <v>2916</v>
      </c>
      <c r="F248" s="11" t="str">
        <f t="shared" si="71"/>
        <v>N/A</v>
      </c>
      <c r="G248" s="34">
        <v>4427</v>
      </c>
      <c r="H248" s="11" t="str">
        <f t="shared" si="72"/>
        <v>N/A</v>
      </c>
      <c r="I248" s="12">
        <v>0.55169999999999997</v>
      </c>
      <c r="J248" s="12">
        <v>51.82</v>
      </c>
      <c r="K248" s="41" t="s">
        <v>732</v>
      </c>
      <c r="L248" s="9" t="str">
        <f t="shared" si="69"/>
        <v>No</v>
      </c>
    </row>
    <row r="249" spans="1:12" x14ac:dyDescent="0.25">
      <c r="A249" s="2" t="s">
        <v>1088</v>
      </c>
      <c r="B249" s="33" t="s">
        <v>217</v>
      </c>
      <c r="C249" s="8">
        <v>0.27079722699999997</v>
      </c>
      <c r="D249" s="11" t="str">
        <f t="shared" si="70"/>
        <v>N/A</v>
      </c>
      <c r="E249" s="8">
        <v>0.30185424750000001</v>
      </c>
      <c r="F249" s="11" t="str">
        <f t="shared" si="71"/>
        <v>N/A</v>
      </c>
      <c r="G249" s="8">
        <v>0.48375223470000001</v>
      </c>
      <c r="H249" s="11" t="str">
        <f t="shared" si="72"/>
        <v>N/A</v>
      </c>
      <c r="I249" s="12">
        <v>11.47</v>
      </c>
      <c r="J249" s="12">
        <v>60.26</v>
      </c>
      <c r="K249" s="41" t="s">
        <v>732</v>
      </c>
      <c r="L249" s="9" t="str">
        <f t="shared" si="69"/>
        <v>No</v>
      </c>
    </row>
    <row r="250" spans="1:12" x14ac:dyDescent="0.25">
      <c r="A250" s="2" t="s">
        <v>1089</v>
      </c>
      <c r="B250" s="33" t="s">
        <v>217</v>
      </c>
      <c r="C250" s="8">
        <v>6.5666041275999998</v>
      </c>
      <c r="D250" s="11" t="str">
        <f t="shared" si="70"/>
        <v>N/A</v>
      </c>
      <c r="E250" s="8">
        <v>6.1001042752999997</v>
      </c>
      <c r="F250" s="11" t="str">
        <f t="shared" si="71"/>
        <v>N/A</v>
      </c>
      <c r="G250" s="8">
        <v>7.7763975155000002</v>
      </c>
      <c r="H250" s="11" t="str">
        <f t="shared" si="72"/>
        <v>N/A</v>
      </c>
      <c r="I250" s="12">
        <v>-7.1</v>
      </c>
      <c r="J250" s="12">
        <v>27.48</v>
      </c>
      <c r="K250" s="41" t="s">
        <v>732</v>
      </c>
      <c r="L250" s="9" t="str">
        <f t="shared" si="69"/>
        <v>Yes</v>
      </c>
    </row>
    <row r="251" spans="1:12" x14ac:dyDescent="0.25">
      <c r="A251" s="2" t="s">
        <v>1090</v>
      </c>
      <c r="B251" s="33" t="s">
        <v>217</v>
      </c>
      <c r="C251" s="8">
        <v>3.6126377204</v>
      </c>
      <c r="D251" s="11" t="str">
        <f t="shared" si="70"/>
        <v>N/A</v>
      </c>
      <c r="E251" s="8">
        <v>3.4481962747999999</v>
      </c>
      <c r="F251" s="11" t="str">
        <f t="shared" si="71"/>
        <v>N/A</v>
      </c>
      <c r="G251" s="8">
        <v>4.9842837899000001</v>
      </c>
      <c r="H251" s="11" t="str">
        <f t="shared" si="72"/>
        <v>N/A</v>
      </c>
      <c r="I251" s="12">
        <v>-4.55</v>
      </c>
      <c r="J251" s="12">
        <v>44.55</v>
      </c>
      <c r="K251" s="41" t="s">
        <v>732</v>
      </c>
      <c r="L251" s="9" t="str">
        <f t="shared" si="69"/>
        <v>No</v>
      </c>
    </row>
    <row r="252" spans="1:12" x14ac:dyDescent="0.25">
      <c r="A252" s="2" t="s">
        <v>1091</v>
      </c>
      <c r="B252" s="33" t="s">
        <v>217</v>
      </c>
      <c r="C252" s="8">
        <v>4.7613025608999999</v>
      </c>
      <c r="D252" s="11" t="str">
        <f t="shared" si="70"/>
        <v>N/A</v>
      </c>
      <c r="E252" s="8">
        <v>4.1165972635000001</v>
      </c>
      <c r="F252" s="11" t="str">
        <f t="shared" si="71"/>
        <v>N/A</v>
      </c>
      <c r="G252" s="8">
        <v>6.1007083630999999</v>
      </c>
      <c r="H252" s="11" t="str">
        <f t="shared" si="72"/>
        <v>N/A</v>
      </c>
      <c r="I252" s="12">
        <v>-13.5</v>
      </c>
      <c r="J252" s="12">
        <v>48.2</v>
      </c>
      <c r="K252" s="41" t="s">
        <v>732</v>
      </c>
      <c r="L252" s="9" t="str">
        <f t="shared" si="69"/>
        <v>No</v>
      </c>
    </row>
    <row r="253" spans="1:12" x14ac:dyDescent="0.25">
      <c r="A253" s="2" t="s">
        <v>1092</v>
      </c>
      <c r="B253" s="33" t="s">
        <v>217</v>
      </c>
      <c r="C253" s="8">
        <v>0</v>
      </c>
      <c r="D253" s="11" t="str">
        <f t="shared" si="70"/>
        <v>N/A</v>
      </c>
      <c r="E253" s="8">
        <v>0</v>
      </c>
      <c r="F253" s="11" t="str">
        <f t="shared" si="71"/>
        <v>N/A</v>
      </c>
      <c r="G253" s="8">
        <v>2.25886605E-2</v>
      </c>
      <c r="H253" s="11" t="str">
        <f t="shared" si="72"/>
        <v>N/A</v>
      </c>
      <c r="I253" s="12" t="s">
        <v>1742</v>
      </c>
      <c r="J253" s="12" t="s">
        <v>1742</v>
      </c>
      <c r="K253" s="41" t="s">
        <v>732</v>
      </c>
      <c r="L253" s="9" t="str">
        <f t="shared" si="69"/>
        <v>N/A</v>
      </c>
    </row>
    <row r="254" spans="1:12" x14ac:dyDescent="0.25">
      <c r="A254" s="2" t="s">
        <v>1093</v>
      </c>
      <c r="B254" s="33" t="s">
        <v>217</v>
      </c>
      <c r="C254" s="8">
        <v>37.448275862000003</v>
      </c>
      <c r="D254" s="11" t="str">
        <f t="shared" si="70"/>
        <v>N/A</v>
      </c>
      <c r="E254" s="8">
        <v>100</v>
      </c>
      <c r="F254" s="11" t="str">
        <f t="shared" si="71"/>
        <v>N/A</v>
      </c>
      <c r="G254" s="8">
        <v>100</v>
      </c>
      <c r="H254" s="11" t="str">
        <f t="shared" si="72"/>
        <v>N/A</v>
      </c>
      <c r="I254" s="12">
        <v>167</v>
      </c>
      <c r="J254" s="12">
        <v>0</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1</v>
      </c>
      <c r="F274" s="11" t="str">
        <f t="shared" ref="F274:F275" si="74">IF($B274="N/A","N/A",IF(E274&gt;0,"No",IF(E274&lt;0,"No","Yes")))</f>
        <v>No</v>
      </c>
      <c r="G274" s="1">
        <v>0</v>
      </c>
      <c r="H274" s="11" t="str">
        <f t="shared" ref="H274:H275" si="75">IF($B274="N/A","N/A",IF(G274&gt;0,"No",IF(G274&lt;0,"No","Yes")))</f>
        <v>Yes</v>
      </c>
      <c r="I274" s="12" t="s">
        <v>1742</v>
      </c>
      <c r="J274" s="12">
        <v>-100</v>
      </c>
      <c r="K274" s="41" t="s">
        <v>732</v>
      </c>
      <c r="L274" s="9" t="str">
        <f t="shared" si="69"/>
        <v>No</v>
      </c>
    </row>
    <row r="275" spans="1:12" x14ac:dyDescent="0.25">
      <c r="A275" s="2" t="s">
        <v>159</v>
      </c>
      <c r="B275" s="41" t="s">
        <v>221</v>
      </c>
      <c r="C275" s="1">
        <v>2</v>
      </c>
      <c r="D275" s="11" t="str">
        <f t="shared" si="73"/>
        <v>No</v>
      </c>
      <c r="E275" s="1">
        <v>0</v>
      </c>
      <c r="F275" s="11" t="str">
        <f t="shared" si="74"/>
        <v>Yes</v>
      </c>
      <c r="G275" s="1">
        <v>1</v>
      </c>
      <c r="H275" s="11" t="str">
        <f t="shared" si="75"/>
        <v>No</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77905</v>
      </c>
      <c r="F276" s="11" t="str">
        <f t="shared" ref="F276:F277" si="77">IF($B276="N/A","N/A",IF(E276&gt;10,"No",IF(E276&lt;-10,"No","Yes")))</f>
        <v>N/A</v>
      </c>
      <c r="G276" s="1">
        <v>83854</v>
      </c>
      <c r="H276" s="11" t="str">
        <f t="shared" ref="H276:H277" si="78">IF($B276="N/A","N/A",IF(G276&gt;10,"No",IF(G276&lt;-10,"No","Yes")))</f>
        <v>N/A</v>
      </c>
      <c r="I276" s="12" t="s">
        <v>217</v>
      </c>
      <c r="J276" s="12">
        <v>7.6360000000000001</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57982.583333000002</v>
      </c>
      <c r="F277" s="11" t="str">
        <f t="shared" si="77"/>
        <v>N/A</v>
      </c>
      <c r="G277" s="1">
        <v>62869.75</v>
      </c>
      <c r="H277" s="11" t="str">
        <f t="shared" si="78"/>
        <v>N/A</v>
      </c>
      <c r="I277" s="12" t="s">
        <v>217</v>
      </c>
      <c r="J277" s="12">
        <v>8.4290000000000003</v>
      </c>
      <c r="K277" s="1" t="s">
        <v>217</v>
      </c>
      <c r="L277" s="9" t="str">
        <f t="shared" si="79"/>
        <v>N/A</v>
      </c>
    </row>
    <row r="278" spans="1:12" x14ac:dyDescent="0.25">
      <c r="A278" s="16" t="s">
        <v>691</v>
      </c>
      <c r="B278" s="1" t="s">
        <v>217</v>
      </c>
      <c r="C278" s="1">
        <v>11</v>
      </c>
      <c r="D278" s="11" t="str">
        <f t="shared" si="76"/>
        <v>N/A</v>
      </c>
      <c r="E278" s="1">
        <v>11</v>
      </c>
      <c r="F278" s="11" t="str">
        <f t="shared" ref="F278:F283" si="80">IF($B278="N/A","N/A",IF(E278&gt;10,"No",IF(E278&lt;-10,"No","Yes")))</f>
        <v>N/A</v>
      </c>
      <c r="G278" s="1">
        <v>11</v>
      </c>
      <c r="H278" s="11" t="str">
        <f t="shared" ref="H278:H283" si="81">IF($B278="N/A","N/A",IF(G278&gt;10,"No",IF(G278&lt;-10,"No","Yes")))</f>
        <v>N/A</v>
      </c>
      <c r="I278" s="12">
        <v>20</v>
      </c>
      <c r="J278" s="12">
        <v>0</v>
      </c>
      <c r="K278" s="1" t="s">
        <v>217</v>
      </c>
      <c r="L278" s="9" t="str">
        <f t="shared" ref="L278:L284" si="82">IF(J278="Div by 0", "N/A", IF(K278="N/A","N/A", IF(J278&gt;VALUE(MID(K278,1,2)), "No", IF(J278&lt;-1*VALUE(MID(K278,1,2)), "No", "Yes"))))</f>
        <v>N/A</v>
      </c>
    </row>
    <row r="279" spans="1:12" x14ac:dyDescent="0.25">
      <c r="A279" s="16" t="s">
        <v>692</v>
      </c>
      <c r="B279" s="1" t="s">
        <v>217</v>
      </c>
      <c r="C279" s="1">
        <v>11</v>
      </c>
      <c r="D279" s="11" t="str">
        <f t="shared" si="76"/>
        <v>N/A</v>
      </c>
      <c r="E279" s="1">
        <v>11</v>
      </c>
      <c r="F279" s="11" t="str">
        <f t="shared" si="80"/>
        <v>N/A</v>
      </c>
      <c r="G279" s="1">
        <v>11</v>
      </c>
      <c r="H279" s="11" t="str">
        <f t="shared" si="81"/>
        <v>N/A</v>
      </c>
      <c r="I279" s="12">
        <v>20</v>
      </c>
      <c r="J279" s="12">
        <v>0</v>
      </c>
      <c r="K279" s="1" t="s">
        <v>217</v>
      </c>
      <c r="L279" s="9" t="str">
        <f t="shared" si="82"/>
        <v>N/A</v>
      </c>
    </row>
    <row r="280" spans="1:12" x14ac:dyDescent="0.25">
      <c r="A280" s="16" t="s">
        <v>693</v>
      </c>
      <c r="B280" s="1" t="s">
        <v>217</v>
      </c>
      <c r="C280" s="1" t="s">
        <v>1742</v>
      </c>
      <c r="D280" s="11" t="str">
        <f t="shared" si="76"/>
        <v>N/A</v>
      </c>
      <c r="E280" s="1">
        <v>0.5</v>
      </c>
      <c r="F280" s="11" t="str">
        <f t="shared" si="80"/>
        <v>N/A</v>
      </c>
      <c r="G280" s="1">
        <v>0.5</v>
      </c>
      <c r="H280" s="11" t="str">
        <f t="shared" si="81"/>
        <v>N/A</v>
      </c>
      <c r="I280" s="12" t="s">
        <v>1742</v>
      </c>
      <c r="J280" s="12">
        <v>0</v>
      </c>
      <c r="K280" s="1" t="s">
        <v>217</v>
      </c>
      <c r="L280" s="9" t="str">
        <f t="shared" si="82"/>
        <v>N/A</v>
      </c>
    </row>
    <row r="281" spans="1:12" x14ac:dyDescent="0.25">
      <c r="A281" s="16" t="s">
        <v>694</v>
      </c>
      <c r="B281" s="1" t="s">
        <v>217</v>
      </c>
      <c r="C281" s="1">
        <v>3363</v>
      </c>
      <c r="D281" s="11" t="str">
        <f t="shared" si="76"/>
        <v>N/A</v>
      </c>
      <c r="E281" s="1">
        <v>3008</v>
      </c>
      <c r="F281" s="11" t="str">
        <f t="shared" si="80"/>
        <v>N/A</v>
      </c>
      <c r="G281" s="1">
        <v>2693</v>
      </c>
      <c r="H281" s="11" t="str">
        <f t="shared" si="81"/>
        <v>N/A</v>
      </c>
      <c r="I281" s="12">
        <v>-10.6</v>
      </c>
      <c r="J281" s="12">
        <v>-10.5</v>
      </c>
      <c r="K281" s="1" t="s">
        <v>217</v>
      </c>
      <c r="L281" s="9" t="str">
        <f t="shared" si="82"/>
        <v>N/A</v>
      </c>
    </row>
    <row r="282" spans="1:12" x14ac:dyDescent="0.25">
      <c r="A282" s="16" t="s">
        <v>695</v>
      </c>
      <c r="B282" s="1" t="s">
        <v>217</v>
      </c>
      <c r="C282" s="1">
        <v>4412</v>
      </c>
      <c r="D282" s="11" t="str">
        <f t="shared" si="76"/>
        <v>N/A</v>
      </c>
      <c r="E282" s="1">
        <v>4472</v>
      </c>
      <c r="F282" s="11" t="str">
        <f t="shared" si="80"/>
        <v>N/A</v>
      </c>
      <c r="G282" s="1">
        <v>3936</v>
      </c>
      <c r="H282" s="11" t="str">
        <f t="shared" si="81"/>
        <v>N/A</v>
      </c>
      <c r="I282" s="12">
        <v>1.36</v>
      </c>
      <c r="J282" s="12">
        <v>-12</v>
      </c>
      <c r="K282" s="1" t="s">
        <v>217</v>
      </c>
      <c r="L282" s="9" t="str">
        <f t="shared" si="82"/>
        <v>N/A</v>
      </c>
    </row>
    <row r="283" spans="1:12" x14ac:dyDescent="0.25">
      <c r="A283" s="16" t="s">
        <v>696</v>
      </c>
      <c r="B283" s="1" t="s">
        <v>217</v>
      </c>
      <c r="C283" s="1">
        <v>3480.8333333</v>
      </c>
      <c r="D283" s="11" t="str">
        <f t="shared" si="76"/>
        <v>N/A</v>
      </c>
      <c r="E283" s="1">
        <v>3373.8333333</v>
      </c>
      <c r="F283" s="11" t="str">
        <f t="shared" si="80"/>
        <v>N/A</v>
      </c>
      <c r="G283" s="1">
        <v>3004.5</v>
      </c>
      <c r="H283" s="11" t="str">
        <f t="shared" si="81"/>
        <v>N/A</v>
      </c>
      <c r="I283" s="12">
        <v>-3.07</v>
      </c>
      <c r="J283" s="12">
        <v>-10.9</v>
      </c>
      <c r="K283" s="1" t="s">
        <v>217</v>
      </c>
      <c r="L283" s="9" t="str">
        <f t="shared" si="82"/>
        <v>N/A</v>
      </c>
    </row>
    <row r="284" spans="1:12" x14ac:dyDescent="0.25">
      <c r="A284" s="16" t="s">
        <v>403</v>
      </c>
      <c r="B284" s="33" t="s">
        <v>294</v>
      </c>
      <c r="C284" s="8">
        <v>21.668814433000001</v>
      </c>
      <c r="D284" s="11" t="str">
        <f>IF($B284="N/A","N/A",IF(C284&lt;=40,"Yes","No"))</f>
        <v>Yes</v>
      </c>
      <c r="E284" s="8">
        <v>19.087505552</v>
      </c>
      <c r="F284" s="11" t="str">
        <f>IF($B284="N/A","N/A",IF(E284&lt;=40,"Yes","No"))</f>
        <v>Yes</v>
      </c>
      <c r="G284" s="8">
        <v>16.602959308999999</v>
      </c>
      <c r="H284" s="11" t="str">
        <f>IF($B284="N/A","N/A",IF(G284&lt;=40,"Yes","No"))</f>
        <v>Yes</v>
      </c>
      <c r="I284" s="12">
        <v>-11.9</v>
      </c>
      <c r="J284" s="12">
        <v>-13</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11</v>
      </c>
      <c r="D295" s="11" t="str">
        <f t="shared" si="83"/>
        <v>N/A</v>
      </c>
      <c r="E295" s="1">
        <v>19</v>
      </c>
      <c r="F295" s="11" t="str">
        <f t="shared" si="90"/>
        <v>N/A</v>
      </c>
      <c r="G295" s="1">
        <v>35</v>
      </c>
      <c r="H295" s="11" t="str">
        <f t="shared" si="91"/>
        <v>N/A</v>
      </c>
      <c r="I295" s="12">
        <v>280</v>
      </c>
      <c r="J295" s="12">
        <v>84.21</v>
      </c>
      <c r="K295" s="1" t="s">
        <v>217</v>
      </c>
      <c r="L295" s="9" t="str">
        <f t="shared" si="92"/>
        <v>N/A</v>
      </c>
    </row>
    <row r="296" spans="1:12" x14ac:dyDescent="0.25">
      <c r="A296" s="16" t="s">
        <v>714</v>
      </c>
      <c r="B296" s="1" t="s">
        <v>217</v>
      </c>
      <c r="C296" s="1">
        <v>1.25</v>
      </c>
      <c r="D296" s="11" t="str">
        <f t="shared" si="83"/>
        <v>N/A</v>
      </c>
      <c r="E296" s="1">
        <v>10.083333333000001</v>
      </c>
      <c r="F296" s="11" t="str">
        <f t="shared" si="90"/>
        <v>N/A</v>
      </c>
      <c r="G296" s="1">
        <v>19.333333332999999</v>
      </c>
      <c r="H296" s="11" t="str">
        <f t="shared" si="91"/>
        <v>N/A</v>
      </c>
      <c r="I296" s="12">
        <v>706.7</v>
      </c>
      <c r="J296" s="12">
        <v>91.74</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3015</v>
      </c>
      <c r="F308" s="1" t="s">
        <v>217</v>
      </c>
      <c r="G308" s="1">
        <v>2706</v>
      </c>
      <c r="H308" s="1" t="s">
        <v>217</v>
      </c>
      <c r="I308" s="12" t="s">
        <v>217</v>
      </c>
      <c r="J308" s="12">
        <v>-10.199999999999999</v>
      </c>
      <c r="K308" s="1" t="s">
        <v>217</v>
      </c>
      <c r="L308" s="9" t="str">
        <f>IF(J308="Div by 0", "N/A", IF(K308="N/A","N/A", IF(J308&gt;VALUE(MID(K308,1,2)), "No", IF(J308&lt;-1*VALUE(MID(K308,1,2)), "No", "Yes"))))</f>
        <v>N/A</v>
      </c>
    </row>
    <row r="309" spans="1:12" x14ac:dyDescent="0.25">
      <c r="A309" s="61" t="s">
        <v>73</v>
      </c>
      <c r="B309" s="33" t="s">
        <v>217</v>
      </c>
      <c r="C309" s="34">
        <v>53784</v>
      </c>
      <c r="D309" s="11" t="str">
        <f>IF($B309="N/A","N/A",IF(C309&gt;10,"No",IF(C309&lt;-10,"No","Yes")))</f>
        <v>N/A</v>
      </c>
      <c r="E309" s="34">
        <v>60456</v>
      </c>
      <c r="F309" s="11" t="str">
        <f>IF($B309="N/A","N/A",IF(E309&gt;10,"No",IF(E309&lt;-10,"No","Yes")))</f>
        <v>N/A</v>
      </c>
      <c r="G309" s="34">
        <v>65783</v>
      </c>
      <c r="H309" s="11" t="str">
        <f>IF($B309="N/A","N/A",IF(G309&gt;10,"No",IF(G309&lt;-10,"No","Yes")))</f>
        <v>N/A</v>
      </c>
      <c r="I309" s="12">
        <v>12.41</v>
      </c>
      <c r="J309" s="12">
        <v>8.8109999999999999</v>
      </c>
      <c r="K309" s="41" t="s">
        <v>734</v>
      </c>
      <c r="L309" s="9" t="str">
        <f t="shared" ref="L309:L338" si="94">IF(J309="Div by 0", "N/A", IF(K309="N/A","N/A", IF(J309&gt;VALUE(MID(K309,1,2)), "No", IF(J309&lt;-1*VALUE(MID(K309,1,2)), "No", "Yes"))))</f>
        <v>Yes</v>
      </c>
    </row>
    <row r="310" spans="1:12" x14ac:dyDescent="0.25">
      <c r="A310" s="48" t="s">
        <v>186</v>
      </c>
      <c r="B310" s="33" t="s">
        <v>217</v>
      </c>
      <c r="C310" s="34">
        <v>7494</v>
      </c>
      <c r="D310" s="11" t="str">
        <f t="shared" ref="D310:D313" si="95">IF($B310="N/A","N/A",IF(C310&gt;10,"No",IF(C310&lt;-10,"No","Yes")))</f>
        <v>N/A</v>
      </c>
      <c r="E310" s="34">
        <v>7457</v>
      </c>
      <c r="F310" s="11" t="str">
        <f t="shared" ref="F310:F313" si="96">IF($B310="N/A","N/A",IF(E310&gt;10,"No",IF(E310&lt;-10,"No","Yes")))</f>
        <v>N/A</v>
      </c>
      <c r="G310" s="34">
        <v>7739</v>
      </c>
      <c r="H310" s="11" t="str">
        <f t="shared" ref="H310:H313" si="97">IF($B310="N/A","N/A",IF(G310&gt;10,"No",IF(G310&lt;-10,"No","Yes")))</f>
        <v>N/A</v>
      </c>
      <c r="I310" s="12">
        <v>-0.49399999999999999</v>
      </c>
      <c r="J310" s="12">
        <v>3.782</v>
      </c>
      <c r="K310" s="41" t="s">
        <v>734</v>
      </c>
      <c r="L310" s="9" t="str">
        <f>IF(J310="Div by 0", "N/A", IF(OR(J310="N/A",K310="N/A"),"N/A", IF(J310&gt;VALUE(MID(K310,1,2)), "No", IF(J310&lt;-1*VALUE(MID(K310,1,2)), "No", "Yes"))))</f>
        <v>Yes</v>
      </c>
    </row>
    <row r="311" spans="1:12" x14ac:dyDescent="0.25">
      <c r="A311" s="48" t="s">
        <v>187</v>
      </c>
      <c r="B311" s="33" t="s">
        <v>217</v>
      </c>
      <c r="C311" s="34">
        <v>9760</v>
      </c>
      <c r="D311" s="11" t="str">
        <f t="shared" si="95"/>
        <v>N/A</v>
      </c>
      <c r="E311" s="34">
        <v>9957</v>
      </c>
      <c r="F311" s="11" t="str">
        <f t="shared" si="96"/>
        <v>N/A</v>
      </c>
      <c r="G311" s="34">
        <v>10499</v>
      </c>
      <c r="H311" s="11" t="str">
        <f t="shared" si="97"/>
        <v>N/A</v>
      </c>
      <c r="I311" s="12">
        <v>2.0179999999999998</v>
      </c>
      <c r="J311" s="12">
        <v>5.4429999999999996</v>
      </c>
      <c r="K311" s="41" t="s">
        <v>734</v>
      </c>
      <c r="L311" s="9" t="str">
        <f t="shared" ref="L311:L313" si="98">IF(J311="Div by 0", "N/A", IF(OR(J311="N/A",K311="N/A"),"N/A", IF(J311&gt;VALUE(MID(K311,1,2)), "No", IF(J311&lt;-1*VALUE(MID(K311,1,2)), "No", "Yes"))))</f>
        <v>Yes</v>
      </c>
    </row>
    <row r="312" spans="1:12" x14ac:dyDescent="0.25">
      <c r="A312" s="48" t="s">
        <v>188</v>
      </c>
      <c r="B312" s="33" t="s">
        <v>217</v>
      </c>
      <c r="C312" s="34">
        <v>26851</v>
      </c>
      <c r="D312" s="11" t="str">
        <f t="shared" si="95"/>
        <v>N/A</v>
      </c>
      <c r="E312" s="34">
        <v>33450</v>
      </c>
      <c r="F312" s="11" t="str">
        <f t="shared" si="96"/>
        <v>N/A</v>
      </c>
      <c r="G312" s="34">
        <v>36338</v>
      </c>
      <c r="H312" s="11" t="str">
        <f t="shared" si="97"/>
        <v>N/A</v>
      </c>
      <c r="I312" s="12">
        <v>24.58</v>
      </c>
      <c r="J312" s="12">
        <v>8.6340000000000003</v>
      </c>
      <c r="K312" s="41" t="s">
        <v>734</v>
      </c>
      <c r="L312" s="9" t="str">
        <f t="shared" si="98"/>
        <v>Yes</v>
      </c>
    </row>
    <row r="313" spans="1:12" x14ac:dyDescent="0.25">
      <c r="A313" s="7" t="s">
        <v>189</v>
      </c>
      <c r="B313" s="33" t="s">
        <v>217</v>
      </c>
      <c r="C313" s="34">
        <v>9679</v>
      </c>
      <c r="D313" s="11" t="str">
        <f t="shared" si="95"/>
        <v>N/A</v>
      </c>
      <c r="E313" s="34">
        <v>9592</v>
      </c>
      <c r="F313" s="11" t="str">
        <f t="shared" si="96"/>
        <v>N/A</v>
      </c>
      <c r="G313" s="34">
        <v>11207</v>
      </c>
      <c r="H313" s="11" t="str">
        <f t="shared" si="97"/>
        <v>N/A</v>
      </c>
      <c r="I313" s="12">
        <v>-0.89900000000000002</v>
      </c>
      <c r="J313" s="12">
        <v>16.84</v>
      </c>
      <c r="K313" s="41" t="s">
        <v>734</v>
      </c>
      <c r="L313" s="9" t="str">
        <f t="shared" si="98"/>
        <v>No</v>
      </c>
    </row>
    <row r="314" spans="1:12" x14ac:dyDescent="0.25">
      <c r="A314" s="48" t="s">
        <v>1112</v>
      </c>
      <c r="B314" s="13" t="s">
        <v>217</v>
      </c>
      <c r="C314" s="34" t="s">
        <v>217</v>
      </c>
      <c r="D314" s="9" t="str">
        <f t="shared" ref="D314:F317" si="99">IF($B314="N/A","N/A",IF(C314&lt;0,"No","Yes"))</f>
        <v>N/A</v>
      </c>
      <c r="E314" s="34">
        <v>33359</v>
      </c>
      <c r="F314" s="9" t="str">
        <f t="shared" si="99"/>
        <v>N/A</v>
      </c>
      <c r="G314" s="34">
        <v>35874</v>
      </c>
      <c r="H314" s="9" t="str">
        <f t="shared" ref="H314:H317" si="100">IF($B314="N/A","N/A",IF(G314&lt;0,"No","Yes"))</f>
        <v>N/A</v>
      </c>
      <c r="I314" s="12" t="s">
        <v>217</v>
      </c>
      <c r="J314" s="12">
        <v>7.5389999999999997</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1746</v>
      </c>
      <c r="F315" s="9" t="str">
        <f t="shared" si="99"/>
        <v>N/A</v>
      </c>
      <c r="G315" s="34">
        <v>2015</v>
      </c>
      <c r="H315" s="9" t="str">
        <f t="shared" si="100"/>
        <v>N/A</v>
      </c>
      <c r="I315" s="12" t="s">
        <v>217</v>
      </c>
      <c r="J315" s="12">
        <v>15.41</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16646</v>
      </c>
      <c r="F316" s="9" t="str">
        <f t="shared" si="99"/>
        <v>N/A</v>
      </c>
      <c r="G316" s="34">
        <v>18828</v>
      </c>
      <c r="H316" s="9" t="str">
        <f t="shared" si="100"/>
        <v>N/A</v>
      </c>
      <c r="I316" s="12" t="s">
        <v>217</v>
      </c>
      <c r="J316" s="12">
        <v>13.11</v>
      </c>
      <c r="K316" s="1" t="s">
        <v>733</v>
      </c>
      <c r="L316" s="9" t="str">
        <f t="shared" si="101"/>
        <v>No</v>
      </c>
    </row>
    <row r="317" spans="1:12" x14ac:dyDescent="0.25">
      <c r="A317" s="48" t="s">
        <v>1113</v>
      </c>
      <c r="B317" s="13" t="s">
        <v>217</v>
      </c>
      <c r="C317" s="34" t="s">
        <v>217</v>
      </c>
      <c r="D317" s="9" t="str">
        <f t="shared" si="99"/>
        <v>N/A</v>
      </c>
      <c r="E317" s="34">
        <v>4245</v>
      </c>
      <c r="F317" s="9" t="str">
        <f t="shared" si="99"/>
        <v>N/A</v>
      </c>
      <c r="G317" s="34">
        <v>4548</v>
      </c>
      <c r="H317" s="9" t="str">
        <f t="shared" si="100"/>
        <v>N/A</v>
      </c>
      <c r="I317" s="12" t="s">
        <v>217</v>
      </c>
      <c r="J317" s="12">
        <v>7.1379999999999999</v>
      </c>
      <c r="K317" s="1" t="s">
        <v>733</v>
      </c>
      <c r="L317" s="9" t="str">
        <f t="shared" si="101"/>
        <v>Yes</v>
      </c>
    </row>
    <row r="318" spans="1:12" x14ac:dyDescent="0.25">
      <c r="A318" s="48" t="s">
        <v>98</v>
      </c>
      <c r="B318" s="33" t="s">
        <v>295</v>
      </c>
      <c r="C318" s="8">
        <v>93.477614160000002</v>
      </c>
      <c r="D318" s="11" t="str">
        <f>IF($B318="N/A","N/A",IF(C318&gt;80,"Yes","No"))</f>
        <v>Yes</v>
      </c>
      <c r="E318" s="8">
        <v>93.944356225999996</v>
      </c>
      <c r="F318" s="11" t="str">
        <f>IF($B318="N/A","N/A",IF(E318&gt;80,"Yes","No"))</f>
        <v>Yes</v>
      </c>
      <c r="G318" s="8">
        <v>95.398507213000002</v>
      </c>
      <c r="H318" s="11" t="str">
        <f>IF($B318="N/A","N/A",IF(G318&gt;80,"Yes","No"))</f>
        <v>Yes</v>
      </c>
      <c r="I318" s="12">
        <v>0.49930000000000002</v>
      </c>
      <c r="J318" s="12">
        <v>1.548</v>
      </c>
      <c r="K318" s="41" t="s">
        <v>734</v>
      </c>
      <c r="L318" s="9" t="str">
        <f t="shared" si="94"/>
        <v>Yes</v>
      </c>
    </row>
    <row r="319" spans="1:12" x14ac:dyDescent="0.25">
      <c r="A319" s="48" t="s">
        <v>336</v>
      </c>
      <c r="B319" s="33" t="s">
        <v>282</v>
      </c>
      <c r="C319" s="8">
        <v>0</v>
      </c>
      <c r="D319" s="11" t="str">
        <f>IF($B319="N/A","N/A",IF(C319&gt;=5,"No",IF(C319&lt;0,"No","Yes")))</f>
        <v>Yes</v>
      </c>
      <c r="E319" s="8">
        <v>1.6540954999999999E-3</v>
      </c>
      <c r="F319" s="11" t="str">
        <f>IF($B319="N/A","N/A",IF(E319&gt;=5,"No",IF(E319&lt;0,"No","Yes")))</f>
        <v>Yes</v>
      </c>
      <c r="G319" s="8">
        <v>0</v>
      </c>
      <c r="H319" s="11" t="str">
        <f>IF($B319="N/A","N/A",IF(G319&gt;=5,"No",IF(G319&lt;0,"No","Yes")))</f>
        <v>Yes</v>
      </c>
      <c r="I319" s="12" t="s">
        <v>1742</v>
      </c>
      <c r="J319" s="12">
        <v>-100</v>
      </c>
      <c r="K319" s="41" t="s">
        <v>734</v>
      </c>
      <c r="L319" s="9" t="str">
        <f t="shared" si="94"/>
        <v>No</v>
      </c>
    </row>
    <row r="320" spans="1:12" x14ac:dyDescent="0.25">
      <c r="A320" s="48" t="s">
        <v>344</v>
      </c>
      <c r="B320" s="41" t="s">
        <v>282</v>
      </c>
      <c r="C320" s="8">
        <v>6.5223858397000001</v>
      </c>
      <c r="D320" s="11" t="str">
        <f>IF($B320="N/A","N/A",IF(C320&gt;=5,"No",IF(C320&lt;0,"No","Yes")))</f>
        <v>No</v>
      </c>
      <c r="E320" s="8">
        <v>6.0374487229999998</v>
      </c>
      <c r="F320" s="11" t="str">
        <f>IF($B320="N/A","N/A",IF(E320&gt;=5,"No",IF(E320&lt;0,"No","Yes")))</f>
        <v>No</v>
      </c>
      <c r="G320" s="8">
        <v>4.5710897951999998</v>
      </c>
      <c r="H320" s="11" t="str">
        <f>IF($B320="N/A","N/A",IF(G320&gt;=5,"No",IF(G320&lt;0,"No","Yes")))</f>
        <v>Yes</v>
      </c>
      <c r="I320" s="12">
        <v>-7.43</v>
      </c>
      <c r="J320" s="12">
        <v>-24.3</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1.6540955400000001E-2</v>
      </c>
      <c r="F325" s="11" t="str">
        <f t="shared" si="103"/>
        <v>No</v>
      </c>
      <c r="G325" s="8">
        <v>3.04029917E-2</v>
      </c>
      <c r="H325" s="11" t="str">
        <f t="shared" si="104"/>
        <v>No</v>
      </c>
      <c r="I325" s="12" t="s">
        <v>1742</v>
      </c>
      <c r="J325" s="12">
        <v>83.8</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19.195299717000001</v>
      </c>
      <c r="D333" s="11" t="str">
        <f>IF($B333="N/A","N/A",IF(C333&gt;15,"No",IF(C333&lt;2,"No","Yes")))</f>
        <v>No</v>
      </c>
      <c r="E333" s="8">
        <v>19.715164747999999</v>
      </c>
      <c r="F333" s="11" t="str">
        <f>IF($B333="N/A","N/A",IF(E333&gt;15,"No",IF(E333&lt;2,"No","Yes")))</f>
        <v>No</v>
      </c>
      <c r="G333" s="8">
        <v>19.982366265</v>
      </c>
      <c r="H333" s="11" t="str">
        <f>IF($B333="N/A","N/A",IF(G333&gt;15,"No",IF(G333&lt;2,"No","Yes")))</f>
        <v>No</v>
      </c>
      <c r="I333" s="12">
        <v>2.7080000000000002</v>
      </c>
      <c r="J333" s="12">
        <v>1.355</v>
      </c>
      <c r="K333" s="41" t="s">
        <v>734</v>
      </c>
      <c r="L333" s="9" t="str">
        <f t="shared" si="94"/>
        <v>Yes</v>
      </c>
    </row>
    <row r="334" spans="1:12" x14ac:dyDescent="0.25">
      <c r="A334" s="48" t="s">
        <v>1119</v>
      </c>
      <c r="B334" s="33" t="s">
        <v>217</v>
      </c>
      <c r="C334" s="34">
        <v>4805</v>
      </c>
      <c r="D334" s="11" t="str">
        <f>IF($B334="N/A","N/A",IF(C334&gt;10,"No",IF(C334&lt;-10,"No","Yes")))</f>
        <v>N/A</v>
      </c>
      <c r="E334" s="34">
        <v>5469</v>
      </c>
      <c r="F334" s="11" t="str">
        <f>IF($B334="N/A","N/A",IF(E334&gt;10,"No",IF(E334&lt;-10,"No","Yes")))</f>
        <v>N/A</v>
      </c>
      <c r="G334" s="34">
        <v>4777</v>
      </c>
      <c r="H334" s="11" t="str">
        <f>IF($B334="N/A","N/A",IF(G334&gt;10,"No",IF(G334&lt;-10,"No","Yes")))</f>
        <v>N/A</v>
      </c>
      <c r="I334" s="12">
        <v>13.82</v>
      </c>
      <c r="J334" s="12">
        <v>-12.7</v>
      </c>
      <c r="K334" s="41" t="s">
        <v>734</v>
      </c>
      <c r="L334" s="9" t="str">
        <f t="shared" si="94"/>
        <v>Yes</v>
      </c>
    </row>
    <row r="335" spans="1:12" x14ac:dyDescent="0.25">
      <c r="A335" s="48" t="s">
        <v>145</v>
      </c>
      <c r="B335" s="33" t="s">
        <v>217</v>
      </c>
      <c r="C335" s="34">
        <v>1111</v>
      </c>
      <c r="D335" s="11" t="str">
        <f>IF($B335="N/A","N/A",IF(C335&gt;10,"No",IF(C335&lt;-10,"No","Yes")))</f>
        <v>N/A</v>
      </c>
      <c r="E335" s="34">
        <v>1336</v>
      </c>
      <c r="F335" s="11" t="str">
        <f>IF($B335="N/A","N/A",IF(E335&gt;10,"No",IF(E335&lt;-10,"No","Yes")))</f>
        <v>N/A</v>
      </c>
      <c r="G335" s="34">
        <v>1475</v>
      </c>
      <c r="H335" s="11" t="str">
        <f>IF($B335="N/A","N/A",IF(G335&gt;10,"No",IF(G335&lt;-10,"No","Yes")))</f>
        <v>N/A</v>
      </c>
      <c r="I335" s="12">
        <v>20.25</v>
      </c>
      <c r="J335" s="12">
        <v>10.4</v>
      </c>
      <c r="K335" s="41" t="s">
        <v>734</v>
      </c>
      <c r="L335" s="9" t="str">
        <f t="shared" si="94"/>
        <v>Yes</v>
      </c>
    </row>
    <row r="336" spans="1:12" x14ac:dyDescent="0.25">
      <c r="A336" s="48" t="s">
        <v>146</v>
      </c>
      <c r="B336" s="33" t="s">
        <v>217</v>
      </c>
      <c r="C336" s="34">
        <v>11</v>
      </c>
      <c r="D336" s="11" t="str">
        <f>IF($B336="N/A","N/A",IF(C336&gt;10,"No",IF(C336&lt;-10,"No","Yes")))</f>
        <v>N/A</v>
      </c>
      <c r="E336" s="34">
        <v>22</v>
      </c>
      <c r="F336" s="11" t="str">
        <f>IF($B336="N/A","N/A",IF(E336&gt;10,"No",IF(E336&lt;-10,"No","Yes")))</f>
        <v>N/A</v>
      </c>
      <c r="G336" s="34">
        <v>18</v>
      </c>
      <c r="H336" s="11" t="str">
        <f>IF($B336="N/A","N/A",IF(G336&gt;10,"No",IF(G336&lt;-10,"No","Yes")))</f>
        <v>N/A</v>
      </c>
      <c r="I336" s="12">
        <v>100</v>
      </c>
      <c r="J336" s="12">
        <v>-18.2</v>
      </c>
      <c r="K336" s="41" t="s">
        <v>734</v>
      </c>
      <c r="L336" s="9" t="str">
        <f t="shared" si="94"/>
        <v>No</v>
      </c>
    </row>
    <row r="337" spans="1:12" x14ac:dyDescent="0.25">
      <c r="A337" s="48" t="s">
        <v>147</v>
      </c>
      <c r="B337" s="33" t="s">
        <v>217</v>
      </c>
      <c r="C337" s="34">
        <v>1151</v>
      </c>
      <c r="D337" s="11" t="str">
        <f>IF($B337="N/A","N/A",IF(C337&gt;10,"No",IF(C337&lt;-10,"No","Yes")))</f>
        <v>N/A</v>
      </c>
      <c r="E337" s="34">
        <v>718</v>
      </c>
      <c r="F337" s="11" t="str">
        <f>IF($B337="N/A","N/A",IF(E337&gt;10,"No",IF(E337&lt;-10,"No","Yes")))</f>
        <v>N/A</v>
      </c>
      <c r="G337" s="34">
        <v>857</v>
      </c>
      <c r="H337" s="11" t="str">
        <f>IF($B337="N/A","N/A",IF(G337&gt;10,"No",IF(G337&lt;-10,"No","Yes")))</f>
        <v>N/A</v>
      </c>
      <c r="I337" s="12">
        <v>-37.6</v>
      </c>
      <c r="J337" s="12">
        <v>19.36</v>
      </c>
      <c r="K337" s="41" t="s">
        <v>734</v>
      </c>
      <c r="L337" s="9" t="str">
        <f t="shared" si="94"/>
        <v>No</v>
      </c>
    </row>
    <row r="338" spans="1:12" x14ac:dyDescent="0.25">
      <c r="A338" s="48" t="s">
        <v>148</v>
      </c>
      <c r="B338" s="33" t="s">
        <v>217</v>
      </c>
      <c r="C338" s="34">
        <v>29</v>
      </c>
      <c r="D338" s="11" t="str">
        <f>IF($B338="N/A","N/A",IF(C338&gt;10,"No",IF(C338&lt;-10,"No","Yes")))</f>
        <v>N/A</v>
      </c>
      <c r="E338" s="34">
        <v>22</v>
      </c>
      <c r="F338" s="11" t="str">
        <f>IF($B338="N/A","N/A",IF(E338&gt;10,"No",IF(E338&lt;-10,"No","Yes")))</f>
        <v>N/A</v>
      </c>
      <c r="G338" s="34">
        <v>24</v>
      </c>
      <c r="H338" s="11" t="str">
        <f>IF($B338="N/A","N/A",IF(G338&gt;10,"No",IF(G338&lt;-10,"No","Yes")))</f>
        <v>N/A</v>
      </c>
      <c r="I338" s="12">
        <v>-24.1</v>
      </c>
      <c r="J338" s="12">
        <v>9.0909999999999993</v>
      </c>
      <c r="K338" s="41" t="s">
        <v>734</v>
      </c>
      <c r="L338" s="9" t="str">
        <f t="shared" si="94"/>
        <v>Yes</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552136254</v>
      </c>
      <c r="D6" s="11" t="str">
        <f t="shared" ref="D6:D12" si="0">IF($B6="N/A","N/A",IF(C6&gt;10,"No",IF(C6&lt;-10,"No","Yes")))</f>
        <v>N/A</v>
      </c>
      <c r="E6" s="14">
        <v>615456305</v>
      </c>
      <c r="F6" s="11" t="str">
        <f t="shared" ref="F6:F12" si="1">IF($B6="N/A","N/A",IF(E6&gt;10,"No",IF(E6&lt;-10,"No","Yes")))</f>
        <v>N/A</v>
      </c>
      <c r="G6" s="14">
        <v>694617462</v>
      </c>
      <c r="H6" s="11" t="str">
        <f t="shared" ref="H6:H12" si="2">IF($B6="N/A","N/A",IF(G6&gt;10,"No",IF(G6&lt;-10,"No","Yes")))</f>
        <v>N/A</v>
      </c>
      <c r="I6" s="12">
        <v>11.47</v>
      </c>
      <c r="J6" s="12">
        <v>12.86</v>
      </c>
      <c r="K6" s="41" t="s">
        <v>732</v>
      </c>
      <c r="L6" s="9" t="str">
        <f t="shared" ref="L6:L13" si="3">IF(J6="Div by 0", "N/A", IF(K6="N/A","N/A", IF(J6&gt;VALUE(MID(K6,1,2)), "No", IF(J6&lt;-1*VALUE(MID(K6,1,2)), "No", "Yes"))))</f>
        <v>Yes</v>
      </c>
    </row>
    <row r="7" spans="1:12" x14ac:dyDescent="0.25">
      <c r="A7" s="4" t="s">
        <v>1120</v>
      </c>
      <c r="B7" s="41" t="s">
        <v>217</v>
      </c>
      <c r="C7" s="14">
        <v>7398.0176865000003</v>
      </c>
      <c r="D7" s="11" t="str">
        <f t="shared" si="0"/>
        <v>N/A</v>
      </c>
      <c r="E7" s="14">
        <v>7605.6438378000003</v>
      </c>
      <c r="F7" s="11" t="str">
        <f t="shared" si="1"/>
        <v>N/A</v>
      </c>
      <c r="G7" s="14">
        <v>8024.5080058000003</v>
      </c>
      <c r="H7" s="11" t="str">
        <f t="shared" si="2"/>
        <v>N/A</v>
      </c>
      <c r="I7" s="12">
        <v>2.8069999999999999</v>
      </c>
      <c r="J7" s="12">
        <v>5.5069999999999997</v>
      </c>
      <c r="K7" s="41" t="s">
        <v>732</v>
      </c>
      <c r="L7" s="9" t="str">
        <f t="shared" si="3"/>
        <v>Yes</v>
      </c>
    </row>
    <row r="8" spans="1:12" x14ac:dyDescent="0.25">
      <c r="A8" s="4" t="s">
        <v>720</v>
      </c>
      <c r="B8" s="41" t="s">
        <v>217</v>
      </c>
      <c r="C8" s="14">
        <v>172</v>
      </c>
      <c r="D8" s="11" t="str">
        <f t="shared" si="0"/>
        <v>N/A</v>
      </c>
      <c r="E8" s="14">
        <v>208</v>
      </c>
      <c r="F8" s="11" t="str">
        <f t="shared" si="1"/>
        <v>N/A</v>
      </c>
      <c r="G8" s="14">
        <v>220</v>
      </c>
      <c r="H8" s="11" t="str">
        <f t="shared" si="2"/>
        <v>N/A</v>
      </c>
      <c r="I8" s="12">
        <v>20.93</v>
      </c>
      <c r="J8" s="12">
        <v>5.7690000000000001</v>
      </c>
      <c r="K8" s="41" t="s">
        <v>732</v>
      </c>
      <c r="L8" s="9" t="str">
        <f t="shared" si="3"/>
        <v>Yes</v>
      </c>
    </row>
    <row r="9" spans="1:12" x14ac:dyDescent="0.25">
      <c r="A9" s="4" t="s">
        <v>721</v>
      </c>
      <c r="B9" s="41" t="s">
        <v>217</v>
      </c>
      <c r="C9" s="14">
        <v>837</v>
      </c>
      <c r="D9" s="11" t="str">
        <f t="shared" si="0"/>
        <v>N/A</v>
      </c>
      <c r="E9" s="14">
        <v>930</v>
      </c>
      <c r="F9" s="11" t="str">
        <f t="shared" si="1"/>
        <v>N/A</v>
      </c>
      <c r="G9" s="14">
        <v>1011</v>
      </c>
      <c r="H9" s="11" t="str">
        <f t="shared" si="2"/>
        <v>N/A</v>
      </c>
      <c r="I9" s="12">
        <v>11.11</v>
      </c>
      <c r="J9" s="12">
        <v>8.7100000000000009</v>
      </c>
      <c r="K9" s="41" t="s">
        <v>732</v>
      </c>
      <c r="L9" s="9" t="str">
        <f t="shared" si="3"/>
        <v>Yes</v>
      </c>
    </row>
    <row r="10" spans="1:12" x14ac:dyDescent="0.25">
      <c r="A10" s="4" t="s">
        <v>722</v>
      </c>
      <c r="B10" s="41" t="s">
        <v>217</v>
      </c>
      <c r="C10" s="14">
        <v>3784</v>
      </c>
      <c r="D10" s="11" t="str">
        <f t="shared" si="0"/>
        <v>N/A</v>
      </c>
      <c r="E10" s="14">
        <v>3897</v>
      </c>
      <c r="F10" s="11" t="str">
        <f t="shared" si="1"/>
        <v>N/A</v>
      </c>
      <c r="G10" s="14">
        <v>4258</v>
      </c>
      <c r="H10" s="11" t="str">
        <f t="shared" si="2"/>
        <v>N/A</v>
      </c>
      <c r="I10" s="12">
        <v>2.9860000000000002</v>
      </c>
      <c r="J10" s="12">
        <v>9.2639999999999993</v>
      </c>
      <c r="K10" s="41" t="s">
        <v>732</v>
      </c>
      <c r="L10" s="9" t="str">
        <f t="shared" si="3"/>
        <v>Yes</v>
      </c>
    </row>
    <row r="11" spans="1:12" x14ac:dyDescent="0.25">
      <c r="A11" s="4" t="s">
        <v>723</v>
      </c>
      <c r="B11" s="41" t="s">
        <v>217</v>
      </c>
      <c r="C11" s="14">
        <v>46582</v>
      </c>
      <c r="D11" s="11" t="str">
        <f t="shared" si="0"/>
        <v>N/A</v>
      </c>
      <c r="E11" s="14">
        <v>48252</v>
      </c>
      <c r="F11" s="11" t="str">
        <f t="shared" si="1"/>
        <v>N/A</v>
      </c>
      <c r="G11" s="14">
        <v>50349</v>
      </c>
      <c r="H11" s="11" t="str">
        <f t="shared" si="2"/>
        <v>N/A</v>
      </c>
      <c r="I11" s="12">
        <v>3.585</v>
      </c>
      <c r="J11" s="12">
        <v>4.3460000000000001</v>
      </c>
      <c r="K11" s="41" t="s">
        <v>732</v>
      </c>
      <c r="L11" s="9" t="str">
        <f t="shared" si="3"/>
        <v>Yes</v>
      </c>
    </row>
    <row r="12" spans="1:12" x14ac:dyDescent="0.25">
      <c r="A12" s="4" t="s">
        <v>724</v>
      </c>
      <c r="B12" s="41" t="s">
        <v>217</v>
      </c>
      <c r="C12" s="14">
        <v>99195</v>
      </c>
      <c r="D12" s="11" t="str">
        <f t="shared" si="0"/>
        <v>N/A</v>
      </c>
      <c r="E12" s="14">
        <v>107065</v>
      </c>
      <c r="F12" s="11" t="str">
        <f t="shared" si="1"/>
        <v>N/A</v>
      </c>
      <c r="G12" s="14">
        <v>115352</v>
      </c>
      <c r="H12" s="11" t="str">
        <f t="shared" si="2"/>
        <v>N/A</v>
      </c>
      <c r="I12" s="12">
        <v>7.9340000000000002</v>
      </c>
      <c r="J12" s="12">
        <v>7.74</v>
      </c>
      <c r="K12" s="41" t="s">
        <v>732</v>
      </c>
      <c r="L12" s="9" t="str">
        <f t="shared" si="3"/>
        <v>Yes</v>
      </c>
    </row>
    <row r="13" spans="1:12" x14ac:dyDescent="0.25">
      <c r="A13" s="4" t="s">
        <v>74</v>
      </c>
      <c r="B13" s="41" t="s">
        <v>217</v>
      </c>
      <c r="C13" s="14">
        <v>1398124</v>
      </c>
      <c r="D13" s="11" t="str">
        <f>IF($B13="N/A","N/A",IF(C13&gt;10,"No",IF(C13&lt;-10,"No","Yes")))</f>
        <v>N/A</v>
      </c>
      <c r="E13" s="14">
        <v>769626</v>
      </c>
      <c r="F13" s="11" t="str">
        <f>IF($B13="N/A","N/A",IF(E13&gt;10,"No",IF(E13&lt;-10,"No","Yes")))</f>
        <v>N/A</v>
      </c>
      <c r="G13" s="14">
        <v>1266006</v>
      </c>
      <c r="H13" s="11" t="str">
        <f>IF($B13="N/A","N/A",IF(G13&gt;10,"No",IF(G13&lt;-10,"No","Yes")))</f>
        <v>N/A</v>
      </c>
      <c r="I13" s="12">
        <v>-45</v>
      </c>
      <c r="J13" s="12">
        <v>64.5</v>
      </c>
      <c r="K13" s="41" t="s">
        <v>732</v>
      </c>
      <c r="L13" s="9" t="str">
        <f t="shared" si="3"/>
        <v>No</v>
      </c>
    </row>
    <row r="14" spans="1:12" x14ac:dyDescent="0.25">
      <c r="A14" s="50" t="s">
        <v>161</v>
      </c>
      <c r="B14" s="33" t="s">
        <v>217</v>
      </c>
      <c r="C14" s="8">
        <v>7.9669851137999999</v>
      </c>
      <c r="D14" s="11" t="str">
        <f t="shared" ref="D14:D18" si="4">IF($B14="N/A","N/A",IF(C14&gt;10,"No",IF(C14&lt;-10,"No","Yes")))</f>
        <v>N/A</v>
      </c>
      <c r="E14" s="8">
        <v>7.1143460905999998</v>
      </c>
      <c r="F14" s="11" t="str">
        <f t="shared" ref="F14:F18" si="5">IF($B14="N/A","N/A",IF(E14&gt;10,"No",IF(E14&lt;-10,"No","Yes")))</f>
        <v>N/A</v>
      </c>
      <c r="G14" s="8">
        <v>6.7235045401000004</v>
      </c>
      <c r="H14" s="11" t="str">
        <f t="shared" ref="H14:H18" si="6">IF($B14="N/A","N/A",IF(G14&gt;10,"No",IF(G14&lt;-10,"No","Yes")))</f>
        <v>N/A</v>
      </c>
      <c r="I14" s="12">
        <v>-10.7</v>
      </c>
      <c r="J14" s="12">
        <v>-5.49</v>
      </c>
      <c r="K14" s="41" t="s">
        <v>732</v>
      </c>
      <c r="L14" s="9" t="str">
        <f t="shared" ref="L14:L18" si="7">IF(J14="Div by 0", "N/A", IF(K14="N/A","N/A", IF(J14&gt;VALUE(MID(K14,1,2)), "No", IF(J14&lt;-1*VALUE(MID(K14,1,2)), "No", "Yes"))))</f>
        <v>Yes</v>
      </c>
    </row>
    <row r="15" spans="1:12" x14ac:dyDescent="0.25">
      <c r="A15" s="4" t="s">
        <v>418</v>
      </c>
      <c r="B15" s="33" t="s">
        <v>217</v>
      </c>
      <c r="C15" s="8">
        <v>17.201039861000002</v>
      </c>
      <c r="D15" s="11" t="str">
        <f t="shared" si="4"/>
        <v>N/A</v>
      </c>
      <c r="E15" s="8">
        <v>17.248814144000001</v>
      </c>
      <c r="F15" s="11" t="str">
        <f t="shared" si="5"/>
        <v>N/A</v>
      </c>
      <c r="G15" s="8">
        <v>15.827111157999999</v>
      </c>
      <c r="H15" s="11" t="str">
        <f t="shared" si="6"/>
        <v>N/A</v>
      </c>
      <c r="I15" s="12">
        <v>0.2777</v>
      </c>
      <c r="J15" s="12">
        <v>-8.24</v>
      </c>
      <c r="K15" s="41" t="s">
        <v>732</v>
      </c>
      <c r="L15" s="9" t="str">
        <f t="shared" si="7"/>
        <v>Yes</v>
      </c>
    </row>
    <row r="16" spans="1:12" x14ac:dyDescent="0.25">
      <c r="A16" s="4" t="s">
        <v>419</v>
      </c>
      <c r="B16" s="33" t="s">
        <v>217</v>
      </c>
      <c r="C16" s="8">
        <v>8.7018672385000002</v>
      </c>
      <c r="D16" s="11" t="str">
        <f t="shared" si="4"/>
        <v>N/A</v>
      </c>
      <c r="E16" s="8">
        <v>8.4289190128999998</v>
      </c>
      <c r="F16" s="11" t="str">
        <f t="shared" si="5"/>
        <v>N/A</v>
      </c>
      <c r="G16" s="8">
        <v>8.7204968944000001</v>
      </c>
      <c r="H16" s="11" t="str">
        <f t="shared" si="6"/>
        <v>N/A</v>
      </c>
      <c r="I16" s="12">
        <v>-3.14</v>
      </c>
      <c r="J16" s="12">
        <v>3.4590000000000001</v>
      </c>
      <c r="K16" s="41" t="s">
        <v>732</v>
      </c>
      <c r="L16" s="9" t="str">
        <f t="shared" si="7"/>
        <v>Yes</v>
      </c>
    </row>
    <row r="17" spans="1:12" x14ac:dyDescent="0.25">
      <c r="A17" s="4" t="s">
        <v>420</v>
      </c>
      <c r="B17" s="33" t="s">
        <v>217</v>
      </c>
      <c r="C17" s="8">
        <v>5.7927226317000002</v>
      </c>
      <c r="D17" s="11" t="str">
        <f t="shared" si="4"/>
        <v>N/A</v>
      </c>
      <c r="E17" s="8">
        <v>4.6483716850999999</v>
      </c>
      <c r="F17" s="11" t="str">
        <f t="shared" si="5"/>
        <v>N/A</v>
      </c>
      <c r="G17" s="8">
        <v>4.5951204909000003</v>
      </c>
      <c r="H17" s="11" t="str">
        <f t="shared" si="6"/>
        <v>N/A</v>
      </c>
      <c r="I17" s="12">
        <v>-19.8</v>
      </c>
      <c r="J17" s="12">
        <v>-1.1499999999999999</v>
      </c>
      <c r="K17" s="41" t="s">
        <v>732</v>
      </c>
      <c r="L17" s="9" t="str">
        <f t="shared" si="7"/>
        <v>Yes</v>
      </c>
    </row>
    <row r="18" spans="1:12" x14ac:dyDescent="0.25">
      <c r="A18" s="4" t="s">
        <v>421</v>
      </c>
      <c r="B18" s="33" t="s">
        <v>217</v>
      </c>
      <c r="C18" s="8">
        <v>7.3348087259000003</v>
      </c>
      <c r="D18" s="11" t="str">
        <f t="shared" si="4"/>
        <v>N/A</v>
      </c>
      <c r="E18" s="8">
        <v>6.9779892921000002</v>
      </c>
      <c r="F18" s="11" t="str">
        <f t="shared" si="5"/>
        <v>N/A</v>
      </c>
      <c r="G18" s="8">
        <v>6.1116907363999999</v>
      </c>
      <c r="H18" s="11" t="str">
        <f t="shared" si="6"/>
        <v>N/A</v>
      </c>
      <c r="I18" s="12">
        <v>-4.8600000000000003</v>
      </c>
      <c r="J18" s="12">
        <v>-12.4</v>
      </c>
      <c r="K18" s="41" t="s">
        <v>732</v>
      </c>
      <c r="L18" s="9" t="str">
        <f t="shared" si="7"/>
        <v>Yes</v>
      </c>
    </row>
    <row r="19" spans="1:12" x14ac:dyDescent="0.25">
      <c r="A19" s="4" t="s">
        <v>75</v>
      </c>
      <c r="B19" s="41" t="s">
        <v>217</v>
      </c>
      <c r="C19" s="34">
        <v>11</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v>-100</v>
      </c>
      <c r="J19" s="12" t="s">
        <v>1742</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11</v>
      </c>
      <c r="F20" s="11" t="str">
        <f t="shared" si="9"/>
        <v>N/A</v>
      </c>
      <c r="G20" s="34">
        <v>11</v>
      </c>
      <c r="H20" s="11" t="str">
        <f t="shared" si="10"/>
        <v>N/A</v>
      </c>
      <c r="I20" s="12">
        <v>0</v>
      </c>
      <c r="J20" s="12">
        <v>20</v>
      </c>
      <c r="K20" s="41" t="s">
        <v>217</v>
      </c>
      <c r="L20" s="9" t="str">
        <f t="shared" si="11"/>
        <v>N/A</v>
      </c>
    </row>
    <row r="21" spans="1:12" x14ac:dyDescent="0.25">
      <c r="A21" s="50" t="s">
        <v>1120</v>
      </c>
      <c r="B21" s="41" t="s">
        <v>217</v>
      </c>
      <c r="C21" s="14">
        <v>7398.0176865000003</v>
      </c>
      <c r="D21" s="11" t="str">
        <f t="shared" si="8"/>
        <v>N/A</v>
      </c>
      <c r="E21" s="14">
        <v>7605.6438378000003</v>
      </c>
      <c r="F21" s="11" t="str">
        <f t="shared" si="9"/>
        <v>N/A</v>
      </c>
      <c r="G21" s="14">
        <v>8024.5080058000003</v>
      </c>
      <c r="H21" s="11" t="str">
        <f t="shared" si="10"/>
        <v>N/A</v>
      </c>
      <c r="I21" s="12">
        <v>2.8069999999999999</v>
      </c>
      <c r="J21" s="12">
        <v>5.5069999999999997</v>
      </c>
      <c r="K21" s="41" t="s">
        <v>732</v>
      </c>
      <c r="L21" s="9" t="str">
        <f t="shared" si="11"/>
        <v>Yes</v>
      </c>
    </row>
    <row r="22" spans="1:12" x14ac:dyDescent="0.25">
      <c r="A22" s="4" t="s">
        <v>1725</v>
      </c>
      <c r="B22" s="41" t="s">
        <v>217</v>
      </c>
      <c r="C22" s="14">
        <v>19401.653488</v>
      </c>
      <c r="D22" s="11" t="str">
        <f t="shared" si="8"/>
        <v>N/A</v>
      </c>
      <c r="E22" s="14">
        <v>20879.603169000002</v>
      </c>
      <c r="F22" s="11" t="str">
        <f t="shared" si="9"/>
        <v>N/A</v>
      </c>
      <c r="G22" s="14">
        <v>22423.418550999999</v>
      </c>
      <c r="H22" s="11" t="str">
        <f t="shared" si="10"/>
        <v>N/A</v>
      </c>
      <c r="I22" s="12">
        <v>7.6180000000000003</v>
      </c>
      <c r="J22" s="12">
        <v>7.3940000000000001</v>
      </c>
      <c r="K22" s="41" t="s">
        <v>732</v>
      </c>
      <c r="L22" s="9" t="str">
        <f t="shared" si="11"/>
        <v>Yes</v>
      </c>
    </row>
    <row r="23" spans="1:12" x14ac:dyDescent="0.25">
      <c r="A23" s="4" t="s">
        <v>1121</v>
      </c>
      <c r="B23" s="41" t="s">
        <v>217</v>
      </c>
      <c r="C23" s="14">
        <v>21357.323683999999</v>
      </c>
      <c r="D23" s="11" t="str">
        <f t="shared" si="8"/>
        <v>N/A</v>
      </c>
      <c r="E23" s="14">
        <v>22140.581334999999</v>
      </c>
      <c r="F23" s="11" t="str">
        <f t="shared" si="9"/>
        <v>N/A</v>
      </c>
      <c r="G23" s="14">
        <v>23716.452505000001</v>
      </c>
      <c r="H23" s="11" t="str">
        <f t="shared" si="10"/>
        <v>N/A</v>
      </c>
      <c r="I23" s="12">
        <v>3.6669999999999998</v>
      </c>
      <c r="J23" s="12">
        <v>7.1180000000000003</v>
      </c>
      <c r="K23" s="41" t="s">
        <v>732</v>
      </c>
      <c r="L23" s="9" t="str">
        <f t="shared" si="11"/>
        <v>Yes</v>
      </c>
    </row>
    <row r="24" spans="1:12" x14ac:dyDescent="0.25">
      <c r="A24" s="4" t="s">
        <v>1122</v>
      </c>
      <c r="B24" s="41" t="s">
        <v>217</v>
      </c>
      <c r="C24" s="14">
        <v>2232.5672909</v>
      </c>
      <c r="D24" s="11" t="str">
        <f t="shared" si="8"/>
        <v>N/A</v>
      </c>
      <c r="E24" s="14">
        <v>2538.5141367000001</v>
      </c>
      <c r="F24" s="11" t="str">
        <f t="shared" si="9"/>
        <v>N/A</v>
      </c>
      <c r="G24" s="14">
        <v>2688.7814057000001</v>
      </c>
      <c r="H24" s="11" t="str">
        <f t="shared" si="10"/>
        <v>N/A</v>
      </c>
      <c r="I24" s="12">
        <v>13.7</v>
      </c>
      <c r="J24" s="12">
        <v>5.9189999999999996</v>
      </c>
      <c r="K24" s="41" t="s">
        <v>732</v>
      </c>
      <c r="L24" s="9" t="str">
        <f t="shared" si="11"/>
        <v>Yes</v>
      </c>
    </row>
    <row r="25" spans="1:12" x14ac:dyDescent="0.25">
      <c r="A25" s="4" t="s">
        <v>1123</v>
      </c>
      <c r="B25" s="41" t="s">
        <v>217</v>
      </c>
      <c r="C25" s="14">
        <v>3051.0723364</v>
      </c>
      <c r="D25" s="11" t="str">
        <f t="shared" si="8"/>
        <v>N/A</v>
      </c>
      <c r="E25" s="14">
        <v>3390.6659131000001</v>
      </c>
      <c r="F25" s="11" t="str">
        <f t="shared" si="9"/>
        <v>N/A</v>
      </c>
      <c r="G25" s="14">
        <v>3803.7873263000001</v>
      </c>
      <c r="H25" s="11" t="str">
        <f t="shared" si="10"/>
        <v>N/A</v>
      </c>
      <c r="I25" s="12">
        <v>11.13</v>
      </c>
      <c r="J25" s="12">
        <v>12.18</v>
      </c>
      <c r="K25" s="41" t="s">
        <v>732</v>
      </c>
      <c r="L25" s="9" t="str">
        <f t="shared" si="11"/>
        <v>Yes</v>
      </c>
    </row>
    <row r="26" spans="1:12" x14ac:dyDescent="0.25">
      <c r="A26" s="2" t="s">
        <v>1124</v>
      </c>
      <c r="B26" s="41" t="s">
        <v>217</v>
      </c>
      <c r="C26" s="14">
        <v>7241.4225468000004</v>
      </c>
      <c r="D26" s="11" t="str">
        <f t="shared" si="8"/>
        <v>N/A</v>
      </c>
      <c r="E26" s="14">
        <v>7474.0485503999998</v>
      </c>
      <c r="F26" s="11" t="str">
        <f t="shared" si="9"/>
        <v>N/A</v>
      </c>
      <c r="G26" s="14">
        <v>7903.1332584000002</v>
      </c>
      <c r="H26" s="11" t="str">
        <f t="shared" si="10"/>
        <v>N/A</v>
      </c>
      <c r="I26" s="12">
        <v>3.2120000000000002</v>
      </c>
      <c r="J26" s="12">
        <v>5.7409999999999997</v>
      </c>
      <c r="K26" s="41" t="s">
        <v>732</v>
      </c>
      <c r="L26" s="9" t="str">
        <f>IF(J26="Div by 0", "N/A", IF(OR(J26="N/A",K26="N/A"),"N/A", IF(J26&gt;VALUE(MID(K26,1,2)), "No", IF(J26&lt;-1*VALUE(MID(K26,1,2)), "No", "Yes"))))</f>
        <v>Yes</v>
      </c>
    </row>
    <row r="27" spans="1:12" x14ac:dyDescent="0.25">
      <c r="A27" s="2" t="s">
        <v>1125</v>
      </c>
      <c r="B27" s="41" t="s">
        <v>217</v>
      </c>
      <c r="C27" s="14">
        <v>7621.8150678000002</v>
      </c>
      <c r="D27" s="11" t="str">
        <f t="shared" si="8"/>
        <v>N/A</v>
      </c>
      <c r="E27" s="14">
        <v>7791.6678498000001</v>
      </c>
      <c r="F27" s="11" t="str">
        <f t="shared" si="9"/>
        <v>N/A</v>
      </c>
      <c r="G27" s="14">
        <v>8197.1854168000009</v>
      </c>
      <c r="H27" s="11" t="str">
        <f t="shared" si="10"/>
        <v>N/A</v>
      </c>
      <c r="I27" s="12">
        <v>2.2290000000000001</v>
      </c>
      <c r="J27" s="12">
        <v>5.2050000000000001</v>
      </c>
      <c r="K27" s="41" t="s">
        <v>732</v>
      </c>
      <c r="L27" s="9" t="str">
        <f>IF(J27="Div by 0", "N/A", IF(OR(J27="N/A",K27="N/A"),"N/A", IF(J27&gt;VALUE(MID(K27,1,2)), "No", IF(J27&lt;-1*VALUE(MID(K27,1,2)), "No", "Yes"))))</f>
        <v>Yes</v>
      </c>
    </row>
    <row r="28" spans="1:12" x14ac:dyDescent="0.25">
      <c r="A28" s="50" t="s">
        <v>1126</v>
      </c>
      <c r="B28" s="41" t="s">
        <v>217</v>
      </c>
      <c r="C28" s="14">
        <v>19835.537306999999</v>
      </c>
      <c r="D28" s="11" t="str">
        <f t="shared" si="8"/>
        <v>N/A</v>
      </c>
      <c r="E28" s="14">
        <v>21282.763437000001</v>
      </c>
      <c r="F28" s="11" t="str">
        <f t="shared" si="9"/>
        <v>N/A</v>
      </c>
      <c r="G28" s="14">
        <v>22580.635512000001</v>
      </c>
      <c r="H28" s="11" t="str">
        <f t="shared" si="10"/>
        <v>N/A</v>
      </c>
      <c r="I28" s="12">
        <v>7.2960000000000003</v>
      </c>
      <c r="J28" s="12">
        <v>6.0979999999999999</v>
      </c>
      <c r="K28" s="41" t="s">
        <v>732</v>
      </c>
      <c r="L28" s="9" t="str">
        <f>IF(J28="Div by 0", "N/A", IF(K28="N/A","N/A", IF(J28&gt;VALUE(MID(K28,1,2)), "No", IF(J28&lt;-1*VALUE(MID(K28,1,2)), "No", "Yes"))))</f>
        <v>Yes</v>
      </c>
    </row>
    <row r="29" spans="1:12" x14ac:dyDescent="0.25">
      <c r="A29" s="2" t="s">
        <v>1127</v>
      </c>
      <c r="B29" s="41" t="s">
        <v>217</v>
      </c>
      <c r="C29" s="14">
        <v>19448.996166000001</v>
      </c>
      <c r="D29" s="11" t="str">
        <f t="shared" si="8"/>
        <v>N/A</v>
      </c>
      <c r="E29" s="14">
        <v>20882.860949999998</v>
      </c>
      <c r="F29" s="11" t="str">
        <f t="shared" si="9"/>
        <v>N/A</v>
      </c>
      <c r="G29" s="14">
        <v>22461.124064</v>
      </c>
      <c r="H29" s="11" t="str">
        <f t="shared" si="10"/>
        <v>N/A</v>
      </c>
      <c r="I29" s="12">
        <v>7.3719999999999999</v>
      </c>
      <c r="J29" s="12">
        <v>7.5579999999999998</v>
      </c>
      <c r="K29" s="41" t="s">
        <v>732</v>
      </c>
      <c r="L29" s="9" t="str">
        <f>IF(J29="Div by 0", "N/A", IF(K29="N/A","N/A", IF(J29&gt;VALUE(MID(K29,1,2)), "No", IF(J29&lt;-1*VALUE(MID(K29,1,2)), "No", "Yes"))))</f>
        <v>Yes</v>
      </c>
    </row>
    <row r="30" spans="1:12" x14ac:dyDescent="0.25">
      <c r="A30" s="2" t="s">
        <v>1128</v>
      </c>
      <c r="B30" s="41" t="s">
        <v>217</v>
      </c>
      <c r="C30" s="14">
        <v>20570.581247999999</v>
      </c>
      <c r="D30" s="11" t="str">
        <f t="shared" si="8"/>
        <v>N/A</v>
      </c>
      <c r="E30" s="14">
        <v>21945.225318000001</v>
      </c>
      <c r="F30" s="11" t="str">
        <f t="shared" si="9"/>
        <v>N/A</v>
      </c>
      <c r="G30" s="14">
        <v>22865.463142000001</v>
      </c>
      <c r="H30" s="11" t="str">
        <f t="shared" si="10"/>
        <v>N/A</v>
      </c>
      <c r="I30" s="12">
        <v>6.6829999999999998</v>
      </c>
      <c r="J30" s="12">
        <v>4.1929999999999996</v>
      </c>
      <c r="K30" s="41" t="s">
        <v>732</v>
      </c>
      <c r="L30" s="9" t="str">
        <f>IF(J30="Div by 0", "N/A", IF(K30="N/A","N/A", IF(J30&gt;VALUE(MID(K30,1,2)), "No", IF(J30&lt;-1*VALUE(MID(K30,1,2)), "No", "Yes"))))</f>
        <v>Yes</v>
      </c>
    </row>
    <row r="31" spans="1:12" x14ac:dyDescent="0.25">
      <c r="A31" s="2" t="s">
        <v>1129</v>
      </c>
      <c r="B31" s="41" t="s">
        <v>217</v>
      </c>
      <c r="C31" s="14">
        <v>19435.130416</v>
      </c>
      <c r="D31" s="11" t="str">
        <f t="shared" si="8"/>
        <v>N/A</v>
      </c>
      <c r="E31" s="14">
        <v>20644.410828</v>
      </c>
      <c r="F31" s="11" t="str">
        <f t="shared" si="9"/>
        <v>N/A</v>
      </c>
      <c r="G31" s="14">
        <v>22043.979965999999</v>
      </c>
      <c r="H31" s="11" t="str">
        <f t="shared" si="10"/>
        <v>N/A</v>
      </c>
      <c r="I31" s="12">
        <v>6.2220000000000004</v>
      </c>
      <c r="J31" s="12">
        <v>6.7789999999999999</v>
      </c>
      <c r="K31" s="41" t="s">
        <v>732</v>
      </c>
      <c r="L31" s="9" t="str">
        <f>IF(J31="Div by 0", "N/A", IF(OR(J31="N/A",K31="N/A"),"N/A", IF(J31&gt;VALUE(MID(K31,1,2)), "No", IF(J31&lt;-1*VALUE(MID(K31,1,2)), "No", "Yes"))))</f>
        <v>Yes</v>
      </c>
    </row>
    <row r="32" spans="1:12" x14ac:dyDescent="0.25">
      <c r="A32" s="2" t="s">
        <v>1130</v>
      </c>
      <c r="B32" s="41" t="s">
        <v>217</v>
      </c>
      <c r="C32" s="14">
        <v>20464.842916000001</v>
      </c>
      <c r="D32" s="11" t="str">
        <f t="shared" si="8"/>
        <v>N/A</v>
      </c>
      <c r="E32" s="14">
        <v>22279.08726</v>
      </c>
      <c r="F32" s="11" t="str">
        <f t="shared" si="9"/>
        <v>N/A</v>
      </c>
      <c r="G32" s="14">
        <v>23417.587818</v>
      </c>
      <c r="H32" s="11" t="str">
        <f t="shared" si="10"/>
        <v>N/A</v>
      </c>
      <c r="I32" s="12">
        <v>8.8650000000000002</v>
      </c>
      <c r="J32" s="12">
        <v>5.1100000000000003</v>
      </c>
      <c r="K32" s="41" t="s">
        <v>732</v>
      </c>
      <c r="L32" s="9" t="str">
        <f>IF(J32="Div by 0", "N/A", IF(OR(J32="N/A",K32="N/A"),"N/A", IF(J32&gt;VALUE(MID(K32,1,2)), "No", IF(J32&lt;-1*VALUE(MID(K32,1,2)), "No", "Yes"))))</f>
        <v>Yes</v>
      </c>
    </row>
    <row r="33" spans="1:12" x14ac:dyDescent="0.25">
      <c r="A33" s="2" t="s">
        <v>1730</v>
      </c>
      <c r="B33" s="41" t="s">
        <v>217</v>
      </c>
      <c r="C33" s="14">
        <v>11931.254236999999</v>
      </c>
      <c r="D33" s="11" t="str">
        <f t="shared" si="8"/>
        <v>N/A</v>
      </c>
      <c r="E33" s="14">
        <v>25717.533332999999</v>
      </c>
      <c r="F33" s="11" t="str">
        <f t="shared" si="9"/>
        <v>N/A</v>
      </c>
      <c r="G33" s="14">
        <v>9973.2444443999993</v>
      </c>
      <c r="H33" s="11" t="str">
        <f t="shared" si="10"/>
        <v>N/A</v>
      </c>
      <c r="I33" s="12">
        <v>115.5</v>
      </c>
      <c r="J33" s="12">
        <v>-61.2</v>
      </c>
      <c r="K33" s="41" t="s">
        <v>732</v>
      </c>
      <c r="L33" s="9" t="str">
        <f t="shared" ref="L33:L45" si="12">IF(J33="Div by 0", "N/A", IF(K33="N/A","N/A", IF(J33&gt;VALUE(MID(K33,1,2)), "No", IF(J33&lt;-1*VALUE(MID(K33,1,2)), "No", "Yes"))))</f>
        <v>No</v>
      </c>
    </row>
    <row r="34" spans="1:12" x14ac:dyDescent="0.25">
      <c r="A34" s="2" t="s">
        <v>1731</v>
      </c>
      <c r="B34" s="41" t="s">
        <v>217</v>
      </c>
      <c r="C34" s="14">
        <v>985.56907036999996</v>
      </c>
      <c r="D34" s="11" t="str">
        <f t="shared" si="8"/>
        <v>N/A</v>
      </c>
      <c r="E34" s="14">
        <v>859.09660422000002</v>
      </c>
      <c r="F34" s="11" t="str">
        <f t="shared" si="9"/>
        <v>N/A</v>
      </c>
      <c r="G34" s="14">
        <v>860.04106909999996</v>
      </c>
      <c r="H34" s="11" t="str">
        <f t="shared" si="10"/>
        <v>N/A</v>
      </c>
      <c r="I34" s="12">
        <v>-12.8</v>
      </c>
      <c r="J34" s="12">
        <v>0.1099</v>
      </c>
      <c r="K34" s="41" t="s">
        <v>732</v>
      </c>
      <c r="L34" s="9" t="str">
        <f t="shared" si="12"/>
        <v>Yes</v>
      </c>
    </row>
    <row r="35" spans="1:12" x14ac:dyDescent="0.25">
      <c r="A35" s="2" t="s">
        <v>1732</v>
      </c>
      <c r="B35" s="41" t="s">
        <v>217</v>
      </c>
      <c r="C35" s="14">
        <v>16052.577759</v>
      </c>
      <c r="D35" s="11" t="str">
        <f t="shared" si="8"/>
        <v>N/A</v>
      </c>
      <c r="E35" s="14">
        <v>13227.746551</v>
      </c>
      <c r="F35" s="11" t="str">
        <f t="shared" si="9"/>
        <v>N/A</v>
      </c>
      <c r="G35" s="14">
        <v>13959.358203</v>
      </c>
      <c r="H35" s="11" t="str">
        <f t="shared" si="10"/>
        <v>N/A</v>
      </c>
      <c r="I35" s="12">
        <v>-17.600000000000001</v>
      </c>
      <c r="J35" s="12">
        <v>5.5309999999999997</v>
      </c>
      <c r="K35" s="41" t="s">
        <v>732</v>
      </c>
      <c r="L35" s="9" t="str">
        <f t="shared" si="12"/>
        <v>Yes</v>
      </c>
    </row>
    <row r="36" spans="1:12" x14ac:dyDescent="0.25">
      <c r="A36" s="2" t="s">
        <v>1733</v>
      </c>
      <c r="B36" s="41" t="s">
        <v>217</v>
      </c>
      <c r="C36" s="14">
        <v>209.53697749</v>
      </c>
      <c r="D36" s="11" t="str">
        <f t="shared" si="8"/>
        <v>N/A</v>
      </c>
      <c r="E36" s="14">
        <v>342.42603550000001</v>
      </c>
      <c r="F36" s="11" t="str">
        <f t="shared" si="9"/>
        <v>N/A</v>
      </c>
      <c r="G36" s="14">
        <v>706.07590759000004</v>
      </c>
      <c r="H36" s="11" t="str">
        <f t="shared" si="10"/>
        <v>N/A</v>
      </c>
      <c r="I36" s="12">
        <v>63.42</v>
      </c>
      <c r="J36" s="12">
        <v>106.2</v>
      </c>
      <c r="K36" s="41" t="s">
        <v>732</v>
      </c>
      <c r="L36" s="9" t="str">
        <f t="shared" si="12"/>
        <v>No</v>
      </c>
    </row>
    <row r="37" spans="1:12" x14ac:dyDescent="0.25">
      <c r="A37" s="2" t="s">
        <v>1734</v>
      </c>
      <c r="B37" s="41" t="s">
        <v>217</v>
      </c>
      <c r="C37" s="14">
        <v>16832.599999999999</v>
      </c>
      <c r="D37" s="11" t="str">
        <f t="shared" si="8"/>
        <v>N/A</v>
      </c>
      <c r="E37" s="14">
        <v>14388.953416</v>
      </c>
      <c r="F37" s="11" t="str">
        <f t="shared" si="9"/>
        <v>N/A</v>
      </c>
      <c r="G37" s="14">
        <v>16652.020100999998</v>
      </c>
      <c r="H37" s="11" t="str">
        <f t="shared" si="10"/>
        <v>N/A</v>
      </c>
      <c r="I37" s="12">
        <v>-14.5</v>
      </c>
      <c r="J37" s="12">
        <v>15.73</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64.027027027000003</v>
      </c>
      <c r="D39" s="11" t="str">
        <f t="shared" si="8"/>
        <v>N/A</v>
      </c>
      <c r="E39" s="14">
        <v>75.412371133999997</v>
      </c>
      <c r="F39" s="11" t="str">
        <f t="shared" si="9"/>
        <v>N/A</v>
      </c>
      <c r="G39" s="14">
        <v>117.97643098</v>
      </c>
      <c r="H39" s="11" t="str">
        <f t="shared" si="10"/>
        <v>N/A</v>
      </c>
      <c r="I39" s="12">
        <v>17.78</v>
      </c>
      <c r="J39" s="12">
        <v>56.44</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28128.794265</v>
      </c>
      <c r="D41" s="11" t="str">
        <f t="shared" si="8"/>
        <v>N/A</v>
      </c>
      <c r="E41" s="14">
        <v>30288.391600999999</v>
      </c>
      <c r="F41" s="11" t="str">
        <f t="shared" si="9"/>
        <v>N/A</v>
      </c>
      <c r="G41" s="14">
        <v>32271.607231999998</v>
      </c>
      <c r="H41" s="11" t="str">
        <f t="shared" si="10"/>
        <v>N/A</v>
      </c>
      <c r="I41" s="12">
        <v>7.6779999999999999</v>
      </c>
      <c r="J41" s="12">
        <v>6.548</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26562.890281</v>
      </c>
      <c r="D44" s="11" t="str">
        <f t="shared" si="8"/>
        <v>N/A</v>
      </c>
      <c r="E44" s="14">
        <v>27142.988117000001</v>
      </c>
      <c r="F44" s="11" t="str">
        <f t="shared" si="9"/>
        <v>N/A</v>
      </c>
      <c r="G44" s="14">
        <v>28261.860481</v>
      </c>
      <c r="H44" s="11" t="str">
        <f t="shared" si="10"/>
        <v>N/A</v>
      </c>
      <c r="I44" s="12">
        <v>2.1840000000000002</v>
      </c>
      <c r="J44" s="12">
        <v>4.1219999999999999</v>
      </c>
      <c r="K44" s="41" t="s">
        <v>732</v>
      </c>
      <c r="L44" s="9" t="str">
        <f t="shared" si="12"/>
        <v>Yes</v>
      </c>
    </row>
    <row r="45" spans="1:12" ht="25" x14ac:dyDescent="0.25">
      <c r="A45" s="2" t="s">
        <v>1132</v>
      </c>
      <c r="B45" s="41" t="s">
        <v>217</v>
      </c>
      <c r="C45" s="14">
        <v>635.76881053</v>
      </c>
      <c r="D45" s="11" t="str">
        <f t="shared" si="8"/>
        <v>N/A</v>
      </c>
      <c r="E45" s="14">
        <v>551.77569824</v>
      </c>
      <c r="F45" s="11" t="str">
        <f t="shared" si="9"/>
        <v>N/A</v>
      </c>
      <c r="G45" s="14">
        <v>672.19910179999999</v>
      </c>
      <c r="H45" s="11" t="str">
        <f t="shared" si="10"/>
        <v>N/A</v>
      </c>
      <c r="I45" s="12">
        <v>-13.2</v>
      </c>
      <c r="J45" s="12">
        <v>21.82</v>
      </c>
      <c r="K45" s="41" t="s">
        <v>732</v>
      </c>
      <c r="L45" s="9" t="str">
        <f t="shared" si="12"/>
        <v>Yes</v>
      </c>
    </row>
    <row r="46" spans="1:12" x14ac:dyDescent="0.25">
      <c r="A46" s="2" t="s">
        <v>1133</v>
      </c>
      <c r="B46" s="33" t="s">
        <v>217</v>
      </c>
      <c r="C46" s="43">
        <v>49473.077902999998</v>
      </c>
      <c r="D46" s="11" t="str">
        <f t="shared" si="8"/>
        <v>N/A</v>
      </c>
      <c r="E46" s="43">
        <v>52801.507944999998</v>
      </c>
      <c r="F46" s="11" t="str">
        <f t="shared" si="9"/>
        <v>N/A</v>
      </c>
      <c r="G46" s="43">
        <v>57588.622457999998</v>
      </c>
      <c r="H46" s="11" t="str">
        <f t="shared" si="10"/>
        <v>N/A</v>
      </c>
      <c r="I46" s="12">
        <v>6.7279999999999998</v>
      </c>
      <c r="J46" s="12">
        <v>9.0660000000000007</v>
      </c>
      <c r="K46" s="41" t="s">
        <v>732</v>
      </c>
      <c r="L46" s="9" t="str">
        <f>IF(J46="Div by 0", "N/A", IF(K46="N/A","N/A", IF(J46&gt;VALUE(MID(K46,1,2)), "No", IF(J46&lt;-1*VALUE(MID(K46,1,2)), "No", "Yes"))))</f>
        <v>Yes</v>
      </c>
    </row>
    <row r="47" spans="1:12" x14ac:dyDescent="0.25">
      <c r="A47" s="51" t="s">
        <v>1134</v>
      </c>
      <c r="B47" s="33" t="s">
        <v>217</v>
      </c>
      <c r="C47" s="43">
        <v>20035.53039</v>
      </c>
      <c r="D47" s="11" t="str">
        <f t="shared" si="8"/>
        <v>N/A</v>
      </c>
      <c r="E47" s="43">
        <v>21458.274552999999</v>
      </c>
      <c r="F47" s="11" t="str">
        <f t="shared" si="9"/>
        <v>N/A</v>
      </c>
      <c r="G47" s="43">
        <v>29549.655766</v>
      </c>
      <c r="H47" s="11" t="str">
        <f t="shared" si="10"/>
        <v>N/A</v>
      </c>
      <c r="I47" s="12">
        <v>7.101</v>
      </c>
      <c r="J47" s="12">
        <v>37.71</v>
      </c>
      <c r="K47" s="41" t="s">
        <v>732</v>
      </c>
      <c r="L47" s="9" t="str">
        <f>IF(J47="Div by 0", "N/A", IF(K47="N/A","N/A", IF(J47&gt;VALUE(MID(K47,1,2)), "No", IF(J47&lt;-1*VALUE(MID(K47,1,2)), "No", "Yes"))))</f>
        <v>No</v>
      </c>
    </row>
    <row r="48" spans="1:12" ht="25" x14ac:dyDescent="0.25">
      <c r="A48" s="2" t="s">
        <v>1135</v>
      </c>
      <c r="B48" s="33" t="s">
        <v>217</v>
      </c>
      <c r="C48" s="43">
        <v>43820.44</v>
      </c>
      <c r="D48" s="11" t="str">
        <f t="shared" si="8"/>
        <v>N/A</v>
      </c>
      <c r="E48" s="43">
        <v>41535.747432999997</v>
      </c>
      <c r="F48" s="11" t="str">
        <f t="shared" si="9"/>
        <v>N/A</v>
      </c>
      <c r="G48" s="43">
        <v>41650.1875</v>
      </c>
      <c r="H48" s="11" t="str">
        <f t="shared" si="10"/>
        <v>N/A</v>
      </c>
      <c r="I48" s="12">
        <v>-5.21</v>
      </c>
      <c r="J48" s="12">
        <v>0.27550000000000002</v>
      </c>
      <c r="K48" s="41" t="s">
        <v>732</v>
      </c>
      <c r="L48" s="9" t="str">
        <f>IF(J48="Div by 0", "N/A", IF(K48="N/A","N/A", IF(J48&gt;VALUE(MID(K48,1,2)), "No", IF(J48&lt;-1*VALUE(MID(K48,1,2)), "No", "Yes"))))</f>
        <v>Yes</v>
      </c>
    </row>
    <row r="49" spans="1:12" x14ac:dyDescent="0.25">
      <c r="A49" s="6" t="s">
        <v>1136</v>
      </c>
      <c r="B49" s="33" t="s">
        <v>217</v>
      </c>
      <c r="C49" s="43">
        <v>27010.258726</v>
      </c>
      <c r="D49" s="11" t="str">
        <f t="shared" si="8"/>
        <v>N/A</v>
      </c>
      <c r="E49" s="43">
        <v>29677.861958000001</v>
      </c>
      <c r="F49" s="11" t="str">
        <f t="shared" si="9"/>
        <v>N/A</v>
      </c>
      <c r="G49" s="43">
        <v>34211.721189000004</v>
      </c>
      <c r="H49" s="11" t="str">
        <f t="shared" si="10"/>
        <v>N/A</v>
      </c>
      <c r="I49" s="12">
        <v>9.8759999999999994</v>
      </c>
      <c r="J49" s="12">
        <v>15.28</v>
      </c>
      <c r="K49" s="41" t="s">
        <v>732</v>
      </c>
      <c r="L49" s="9" t="str">
        <f t="shared" ref="L49:L59" si="13">IF(J49="Div by 0", "N/A", IF(K49="N/A","N/A", IF(J49&gt;VALUE(MID(K49,1,2)), "No", IF(J49&lt;-1*VALUE(MID(K49,1,2)), "No", "Yes"))))</f>
        <v>Yes</v>
      </c>
    </row>
    <row r="50" spans="1:12" ht="25" x14ac:dyDescent="0.25">
      <c r="A50" s="2" t="s">
        <v>1137</v>
      </c>
      <c r="B50" s="33" t="s">
        <v>217</v>
      </c>
      <c r="C50" s="43">
        <v>24355.304909999999</v>
      </c>
      <c r="D50" s="11" t="str">
        <f t="shared" si="8"/>
        <v>N/A</v>
      </c>
      <c r="E50" s="43">
        <v>28923.433089999999</v>
      </c>
      <c r="F50" s="11" t="str">
        <f t="shared" si="9"/>
        <v>N/A</v>
      </c>
      <c r="G50" s="43">
        <v>32738.517401000001</v>
      </c>
      <c r="H50" s="11" t="str">
        <f t="shared" si="10"/>
        <v>N/A</v>
      </c>
      <c r="I50" s="12">
        <v>18.760000000000002</v>
      </c>
      <c r="J50" s="12">
        <v>13.19</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27259.448428</v>
      </c>
      <c r="D55" s="11" t="str">
        <f t="shared" si="14"/>
        <v>N/A</v>
      </c>
      <c r="E55" s="43">
        <v>29755.211185</v>
      </c>
      <c r="F55" s="11" t="str">
        <f t="shared" si="15"/>
        <v>N/A</v>
      </c>
      <c r="G55" s="43">
        <v>34393.262469000001</v>
      </c>
      <c r="H55" s="11" t="str">
        <f t="shared" si="16"/>
        <v>N/A</v>
      </c>
      <c r="I55" s="12">
        <v>9.1560000000000006</v>
      </c>
      <c r="J55" s="12">
        <v>15.59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44094.25</v>
      </c>
      <c r="D57" s="11" t="str">
        <f t="shared" si="14"/>
        <v>N/A</v>
      </c>
      <c r="E57" s="43">
        <v>31112</v>
      </c>
      <c r="F57" s="11" t="str">
        <f t="shared" si="15"/>
        <v>N/A</v>
      </c>
      <c r="G57" s="43">
        <v>21959.142856999999</v>
      </c>
      <c r="H57" s="11" t="str">
        <f t="shared" si="16"/>
        <v>N/A</v>
      </c>
      <c r="I57" s="12">
        <v>-29.4</v>
      </c>
      <c r="J57" s="12">
        <v>-29.4</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121844034</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8668813</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113060491</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114730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21754.592925000001</v>
      </c>
      <c r="D71" s="11" t="str">
        <f t="shared" si="14"/>
        <v>N/A</v>
      </c>
      <c r="E71" s="43">
        <v>23844.935826000001</v>
      </c>
      <c r="F71" s="11" t="str">
        <f t="shared" si="15"/>
        <v>N/A</v>
      </c>
      <c r="G71" s="43">
        <v>27641.568512000002</v>
      </c>
      <c r="H71" s="11" t="str">
        <f t="shared" si="16"/>
        <v>N/A</v>
      </c>
      <c r="I71" s="12">
        <v>9.609</v>
      </c>
      <c r="J71" s="12">
        <v>15.92</v>
      </c>
      <c r="K71" s="41" t="s">
        <v>732</v>
      </c>
      <c r="L71" s="9" t="str">
        <f t="shared" ref="L71:L81" si="18">IF(J71="Div by 0", "N/A", IF(K71="N/A","N/A", IF(J71&gt;VALUE(MID(K71,1,2)), "No", IF(J71&lt;-1*VALUE(MID(K71,1,2)), "No", "Yes"))))</f>
        <v>Yes</v>
      </c>
    </row>
    <row r="72" spans="1:12" ht="25" x14ac:dyDescent="0.25">
      <c r="A72" s="2" t="s">
        <v>1158</v>
      </c>
      <c r="B72" s="33" t="s">
        <v>217</v>
      </c>
      <c r="C72" s="43">
        <v>16520.516796</v>
      </c>
      <c r="D72" s="11" t="str">
        <f t="shared" si="14"/>
        <v>N/A</v>
      </c>
      <c r="E72" s="43">
        <v>18757.012165</v>
      </c>
      <c r="F72" s="11" t="str">
        <f t="shared" si="15"/>
        <v>N/A</v>
      </c>
      <c r="G72" s="43">
        <v>20113.255219999999</v>
      </c>
      <c r="H72" s="11" t="str">
        <f t="shared" si="16"/>
        <v>N/A</v>
      </c>
      <c r="I72" s="12">
        <v>13.54</v>
      </c>
      <c r="J72" s="12">
        <v>7.2309999999999999</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22279.326578</v>
      </c>
      <c r="D77" s="11" t="str">
        <f t="shared" si="14"/>
        <v>N/A</v>
      </c>
      <c r="E77" s="43">
        <v>24383.305924</v>
      </c>
      <c r="F77" s="11" t="str">
        <f t="shared" si="15"/>
        <v>N/A</v>
      </c>
      <c r="G77" s="43">
        <v>28478.713098</v>
      </c>
      <c r="H77" s="11" t="str">
        <f t="shared" si="16"/>
        <v>N/A</v>
      </c>
      <c r="I77" s="12">
        <v>9.4440000000000008</v>
      </c>
      <c r="J77" s="12">
        <v>16.8</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23226.5</v>
      </c>
      <c r="D79" s="11" t="str">
        <f t="shared" si="14"/>
        <v>N/A</v>
      </c>
      <c r="E79" s="43">
        <v>20420.8</v>
      </c>
      <c r="F79" s="11" t="str">
        <f t="shared" si="15"/>
        <v>N/A</v>
      </c>
      <c r="G79" s="43">
        <v>16390</v>
      </c>
      <c r="H79" s="11" t="str">
        <f t="shared" si="16"/>
        <v>N/A</v>
      </c>
      <c r="I79" s="12">
        <v>-12.1</v>
      </c>
      <c r="J79" s="12">
        <v>-19.7</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129313611</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6176</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20938.084683000001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811072</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2316</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350.20379965000001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56517965</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1534</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36843.523467999999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10787</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11</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1797.8333333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29168621</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1209</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24126.237386000001</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763</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11</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254.33333332999999</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7892</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11</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1127.4285714</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22135105</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1708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12959.663349</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5341460</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1578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3384.9556401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10666</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11</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1523.7142856999999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6838</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21</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325.61904762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9902136</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184</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53815.956522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5400306</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784</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6888.1454082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614495784</v>
      </c>
      <c r="F139" s="11" t="str">
        <f t="shared" si="24"/>
        <v>N/A</v>
      </c>
      <c r="G139" s="14">
        <v>693933067</v>
      </c>
      <c r="H139" s="11" t="str">
        <f t="shared" si="25"/>
        <v>N/A</v>
      </c>
      <c r="I139" s="12" t="s">
        <v>217</v>
      </c>
      <c r="J139" s="12">
        <v>12.93</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7887.7579616000003</v>
      </c>
      <c r="F140" s="11" t="str">
        <f t="shared" si="24"/>
        <v>N/A</v>
      </c>
      <c r="G140" s="14">
        <v>8275.4915328999996</v>
      </c>
      <c r="H140" s="11" t="str">
        <f t="shared" si="25"/>
        <v>N/A</v>
      </c>
      <c r="I140" s="12" t="s">
        <v>217</v>
      </c>
      <c r="J140" s="12">
        <v>4.9160000000000004</v>
      </c>
      <c r="K140" s="14" t="s">
        <v>217</v>
      </c>
      <c r="L140" s="9" t="str">
        <f t="shared" si="26"/>
        <v>N/A</v>
      </c>
    </row>
    <row r="141" spans="1:12" x14ac:dyDescent="0.25">
      <c r="A141" s="48" t="s">
        <v>406</v>
      </c>
      <c r="B141" s="14" t="s">
        <v>217</v>
      </c>
      <c r="C141" s="14">
        <v>12555</v>
      </c>
      <c r="D141" s="11" t="str">
        <f t="shared" si="23"/>
        <v>N/A</v>
      </c>
      <c r="E141" s="14">
        <v>11032</v>
      </c>
      <c r="F141" s="11" t="str">
        <f t="shared" si="24"/>
        <v>N/A</v>
      </c>
      <c r="G141" s="14">
        <v>21988</v>
      </c>
      <c r="H141" s="11" t="str">
        <f t="shared" si="25"/>
        <v>N/A</v>
      </c>
      <c r="I141" s="12">
        <v>-12.1</v>
      </c>
      <c r="J141" s="12">
        <v>99.31</v>
      </c>
      <c r="K141" s="14" t="s">
        <v>217</v>
      </c>
      <c r="L141" s="9" t="str">
        <f t="shared" si="26"/>
        <v>N/A</v>
      </c>
    </row>
    <row r="142" spans="1:12" x14ac:dyDescent="0.25">
      <c r="A142" s="48" t="s">
        <v>1205</v>
      </c>
      <c r="B142" s="14" t="s">
        <v>217</v>
      </c>
      <c r="C142" s="14">
        <v>2511</v>
      </c>
      <c r="D142" s="11" t="str">
        <f t="shared" si="23"/>
        <v>N/A</v>
      </c>
      <c r="E142" s="14">
        <v>1838.6666667</v>
      </c>
      <c r="F142" s="11" t="str">
        <f t="shared" si="24"/>
        <v>N/A</v>
      </c>
      <c r="G142" s="14">
        <v>3664.6666667</v>
      </c>
      <c r="H142" s="11" t="str">
        <f t="shared" si="25"/>
        <v>N/A</v>
      </c>
      <c r="I142" s="12">
        <v>-26.8</v>
      </c>
      <c r="J142" s="12">
        <v>99.31</v>
      </c>
      <c r="K142" s="14" t="s">
        <v>217</v>
      </c>
      <c r="L142" s="9" t="str">
        <f t="shared" si="26"/>
        <v>N/A</v>
      </c>
    </row>
    <row r="143" spans="1:12" x14ac:dyDescent="0.25">
      <c r="A143" s="48" t="s">
        <v>407</v>
      </c>
      <c r="B143" s="14" t="s">
        <v>217</v>
      </c>
      <c r="C143" s="14">
        <v>837167</v>
      </c>
      <c r="D143" s="11" t="str">
        <f t="shared" si="23"/>
        <v>N/A</v>
      </c>
      <c r="E143" s="14">
        <v>945673</v>
      </c>
      <c r="F143" s="11" t="str">
        <f t="shared" si="24"/>
        <v>N/A</v>
      </c>
      <c r="G143" s="14">
        <v>656090</v>
      </c>
      <c r="H143" s="11" t="str">
        <f t="shared" si="25"/>
        <v>N/A</v>
      </c>
      <c r="I143" s="12">
        <v>12.96</v>
      </c>
      <c r="J143" s="12">
        <v>-30.6</v>
      </c>
      <c r="K143" s="14" t="s">
        <v>217</v>
      </c>
      <c r="L143" s="9" t="str">
        <f t="shared" si="26"/>
        <v>N/A</v>
      </c>
    </row>
    <row r="144" spans="1:12" x14ac:dyDescent="0.25">
      <c r="A144" s="48" t="s">
        <v>1206</v>
      </c>
      <c r="B144" s="14" t="s">
        <v>217</v>
      </c>
      <c r="C144" s="14">
        <v>248.93458222000001</v>
      </c>
      <c r="D144" s="11" t="str">
        <f t="shared" si="23"/>
        <v>N/A</v>
      </c>
      <c r="E144" s="14">
        <v>314.38597074</v>
      </c>
      <c r="F144" s="11" t="str">
        <f t="shared" si="24"/>
        <v>N/A</v>
      </c>
      <c r="G144" s="14">
        <v>243.62792425000001</v>
      </c>
      <c r="H144" s="11" t="str">
        <f t="shared" si="25"/>
        <v>N/A</v>
      </c>
      <c r="I144" s="12">
        <v>26.29</v>
      </c>
      <c r="J144" s="12">
        <v>-22.5</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1059130</v>
      </c>
      <c r="F153" s="11" t="str">
        <f t="shared" si="28"/>
        <v>N/A</v>
      </c>
      <c r="G153" s="14">
        <v>2020945</v>
      </c>
      <c r="H153" s="11" t="str">
        <f t="shared" si="29"/>
        <v>N/A</v>
      </c>
      <c r="I153" s="12" t="s">
        <v>217</v>
      </c>
      <c r="J153" s="12">
        <v>90.81</v>
      </c>
      <c r="K153" s="14" t="s">
        <v>217</v>
      </c>
      <c r="L153" s="9" t="str">
        <f t="shared" si="26"/>
        <v>N/A</v>
      </c>
      <c r="M153" s="52"/>
    </row>
    <row r="154" spans="1:13" x14ac:dyDescent="0.25">
      <c r="A154" s="48" t="s">
        <v>1211</v>
      </c>
      <c r="B154" s="14" t="s">
        <v>217</v>
      </c>
      <c r="C154" s="14" t="s">
        <v>217</v>
      </c>
      <c r="D154" s="11" t="str">
        <f t="shared" si="27"/>
        <v>N/A</v>
      </c>
      <c r="E154" s="14">
        <v>55743.684211</v>
      </c>
      <c r="F154" s="11" t="str">
        <f t="shared" si="28"/>
        <v>N/A</v>
      </c>
      <c r="G154" s="14">
        <v>57741.285713999998</v>
      </c>
      <c r="H154" s="11" t="str">
        <f t="shared" si="29"/>
        <v>N/A</v>
      </c>
      <c r="I154" s="12" t="s">
        <v>217</v>
      </c>
      <c r="J154" s="12">
        <v>3.5840000000000001</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3972.9809783000001</v>
      </c>
      <c r="D164" s="112" t="str">
        <f t="shared" ref="D164:D166" si="31">IF($B164="N/A","N/A",IF(C164&gt;10,"No",IF(C164&lt;-10,"No","Yes")))</f>
        <v>N/A</v>
      </c>
      <c r="E164" s="113">
        <v>4271.3760271000001</v>
      </c>
      <c r="F164" s="112" t="str">
        <f t="shared" ref="F164:F166" si="32">IF($B164="N/A","N/A",IF(E164&gt;10,"No",IF(E164&lt;-10,"No","Yes")))</f>
        <v>N/A</v>
      </c>
      <c r="G164" s="113">
        <v>4435.0754798999997</v>
      </c>
      <c r="H164" s="112" t="str">
        <f t="shared" ref="H164:H166" si="33">IF($B164="N/A","N/A",IF(G164&gt;10,"No",IF(G164&lt;-10,"No","Yes")))</f>
        <v>N/A</v>
      </c>
      <c r="I164" s="114">
        <v>7.5110000000000001</v>
      </c>
      <c r="J164" s="114">
        <v>3.8319999999999999</v>
      </c>
      <c r="K164" s="115" t="s">
        <v>732</v>
      </c>
      <c r="L164" s="116" t="str">
        <f>IF(J164="Div by 0", "N/A", IF(OR(J164="N/A",K164="N/A"),"N/A", IF(J164&gt;VALUE(MID(K164,1,2)), "No", IF(J164&lt;-1*VALUE(MID(K164,1,2)), "No", "Yes"))))</f>
        <v>Yes</v>
      </c>
      <c r="N164" s="53"/>
    </row>
    <row r="165" spans="1:16" x14ac:dyDescent="0.25">
      <c r="A165" s="48" t="s">
        <v>1216</v>
      </c>
      <c r="B165" s="113" t="s">
        <v>217</v>
      </c>
      <c r="C165" s="113">
        <v>3796.4525386</v>
      </c>
      <c r="D165" s="112" t="str">
        <f t="shared" si="31"/>
        <v>N/A</v>
      </c>
      <c r="E165" s="113">
        <v>4262.272817</v>
      </c>
      <c r="F165" s="112" t="str">
        <f t="shared" si="32"/>
        <v>N/A</v>
      </c>
      <c r="G165" s="113">
        <v>4380.2847594000004</v>
      </c>
      <c r="H165" s="112" t="str">
        <f t="shared" si="33"/>
        <v>N/A</v>
      </c>
      <c r="I165" s="114">
        <v>12.27</v>
      </c>
      <c r="J165" s="114">
        <v>2.7690000000000001</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15396.892857000001</v>
      </c>
      <c r="D166" s="112" t="str">
        <f t="shared" si="31"/>
        <v>N/A</v>
      </c>
      <c r="E166" s="113">
        <v>4710.7142856999999</v>
      </c>
      <c r="F166" s="112" t="str">
        <f t="shared" si="32"/>
        <v>N/A</v>
      </c>
      <c r="G166" s="113">
        <v>6996.5416667</v>
      </c>
      <c r="H166" s="112" t="str">
        <f t="shared" si="33"/>
        <v>N/A</v>
      </c>
      <c r="I166" s="114">
        <v>-69.400000000000006</v>
      </c>
      <c r="J166" s="114">
        <v>48.52</v>
      </c>
      <c r="K166" s="115" t="s">
        <v>732</v>
      </c>
      <c r="L166" s="116" t="str">
        <f t="shared" si="34"/>
        <v>No</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71265</v>
      </c>
      <c r="D6" s="112" t="str">
        <f t="shared" ref="D6:D11" si="0">IF($B6="N/A","N/A",IF(C6&gt;10,"No",IF(C6&lt;-10,"No","Yes")))</f>
        <v>N/A</v>
      </c>
      <c r="E6" s="131">
        <v>77906</v>
      </c>
      <c r="F6" s="112" t="str">
        <f t="shared" ref="F6:F11" si="1">IF($B6="N/A","N/A",IF(E6&gt;10,"No",IF(E6&lt;-10,"No","Yes")))</f>
        <v>N/A</v>
      </c>
      <c r="G6" s="131">
        <v>83856</v>
      </c>
      <c r="H6" s="112" t="str">
        <f t="shared" ref="H6:H11" si="2">IF($B6="N/A","N/A",IF(G6&gt;10,"No",IF(G6&lt;-10,"No","Yes")))</f>
        <v>N/A</v>
      </c>
      <c r="I6" s="114">
        <v>9.3190000000000008</v>
      </c>
      <c r="J6" s="114">
        <v>7.6369999999999996</v>
      </c>
      <c r="K6" s="131" t="s">
        <v>732</v>
      </c>
      <c r="L6" s="116" t="str">
        <f t="shared" ref="L6:L14" si="3">IF(J6="Div by 0", "N/A", IF(K6="N/A","N/A", IF(J6&gt;VALUE(MID(K6,1,2)), "No", IF(J6&lt;-1*VALUE(MID(K6,1,2)), "No", "Yes"))))</f>
        <v>Yes</v>
      </c>
    </row>
    <row r="7" spans="1:12" x14ac:dyDescent="0.25">
      <c r="A7" s="16" t="s">
        <v>100</v>
      </c>
      <c r="B7" s="115" t="s">
        <v>217</v>
      </c>
      <c r="C7" s="131">
        <v>7150</v>
      </c>
      <c r="D7" s="112" t="str">
        <f t="shared" si="0"/>
        <v>N/A</v>
      </c>
      <c r="E7" s="131">
        <v>7388</v>
      </c>
      <c r="F7" s="112" t="str">
        <f t="shared" si="1"/>
        <v>N/A</v>
      </c>
      <c r="G7" s="131">
        <v>7811</v>
      </c>
      <c r="H7" s="112" t="str">
        <f t="shared" si="2"/>
        <v>N/A</v>
      </c>
      <c r="I7" s="114">
        <v>3.3290000000000002</v>
      </c>
      <c r="J7" s="114">
        <v>5.726</v>
      </c>
      <c r="K7" s="115" t="s">
        <v>732</v>
      </c>
      <c r="L7" s="116" t="str">
        <f t="shared" si="3"/>
        <v>Yes</v>
      </c>
    </row>
    <row r="8" spans="1:12" x14ac:dyDescent="0.25">
      <c r="A8" s="16" t="s">
        <v>101</v>
      </c>
      <c r="B8" s="115" t="s">
        <v>217</v>
      </c>
      <c r="C8" s="131">
        <v>9912</v>
      </c>
      <c r="D8" s="112" t="str">
        <f t="shared" si="0"/>
        <v>N/A</v>
      </c>
      <c r="E8" s="131">
        <v>10387</v>
      </c>
      <c r="F8" s="112" t="str">
        <f t="shared" si="1"/>
        <v>N/A</v>
      </c>
      <c r="G8" s="131">
        <v>11073</v>
      </c>
      <c r="H8" s="112" t="str">
        <f t="shared" si="2"/>
        <v>N/A</v>
      </c>
      <c r="I8" s="114">
        <v>4.7919999999999998</v>
      </c>
      <c r="J8" s="114">
        <v>6.6040000000000001</v>
      </c>
      <c r="K8" s="115" t="s">
        <v>732</v>
      </c>
      <c r="L8" s="116" t="str">
        <f t="shared" si="3"/>
        <v>Yes</v>
      </c>
    </row>
    <row r="9" spans="1:12" x14ac:dyDescent="0.25">
      <c r="A9" s="16" t="s">
        <v>104</v>
      </c>
      <c r="B9" s="115" t="s">
        <v>217</v>
      </c>
      <c r="C9" s="131">
        <v>38393</v>
      </c>
      <c r="D9" s="112" t="str">
        <f t="shared" si="0"/>
        <v>N/A</v>
      </c>
      <c r="E9" s="131">
        <v>43327</v>
      </c>
      <c r="F9" s="112" t="str">
        <f t="shared" si="1"/>
        <v>N/A</v>
      </c>
      <c r="G9" s="131">
        <v>46767</v>
      </c>
      <c r="H9" s="112" t="str">
        <f t="shared" si="2"/>
        <v>N/A</v>
      </c>
      <c r="I9" s="114">
        <v>12.85</v>
      </c>
      <c r="J9" s="114">
        <v>7.94</v>
      </c>
      <c r="K9" s="115" t="s">
        <v>732</v>
      </c>
      <c r="L9" s="116" t="str">
        <f t="shared" si="3"/>
        <v>Yes</v>
      </c>
    </row>
    <row r="10" spans="1:12" x14ac:dyDescent="0.25">
      <c r="A10" s="16" t="s">
        <v>105</v>
      </c>
      <c r="B10" s="115" t="s">
        <v>217</v>
      </c>
      <c r="C10" s="131">
        <v>15810</v>
      </c>
      <c r="D10" s="112" t="str">
        <f t="shared" si="0"/>
        <v>N/A</v>
      </c>
      <c r="E10" s="131">
        <v>16804</v>
      </c>
      <c r="F10" s="112" t="str">
        <f t="shared" si="1"/>
        <v>N/A</v>
      </c>
      <c r="G10" s="131">
        <v>18205</v>
      </c>
      <c r="H10" s="112" t="str">
        <f t="shared" si="2"/>
        <v>N/A</v>
      </c>
      <c r="I10" s="114">
        <v>6.2869999999999999</v>
      </c>
      <c r="J10" s="114">
        <v>8.3369999999999997</v>
      </c>
      <c r="K10" s="115" t="s">
        <v>732</v>
      </c>
      <c r="L10" s="116" t="str">
        <f t="shared" si="3"/>
        <v>Yes</v>
      </c>
    </row>
    <row r="11" spans="1:12" x14ac:dyDescent="0.25">
      <c r="A11" s="16" t="s">
        <v>77</v>
      </c>
      <c r="B11" s="131" t="s">
        <v>217</v>
      </c>
      <c r="C11" s="131">
        <v>52092.14</v>
      </c>
      <c r="D11" s="112" t="str">
        <f t="shared" si="0"/>
        <v>N/A</v>
      </c>
      <c r="E11" s="131">
        <v>58759.93</v>
      </c>
      <c r="F11" s="112" t="str">
        <f t="shared" si="1"/>
        <v>N/A</v>
      </c>
      <c r="G11" s="131">
        <v>63530.21</v>
      </c>
      <c r="H11" s="112" t="str">
        <f t="shared" si="2"/>
        <v>N/A</v>
      </c>
      <c r="I11" s="114">
        <v>12.8</v>
      </c>
      <c r="J11" s="114">
        <v>8.1180000000000003</v>
      </c>
      <c r="K11" s="131" t="s">
        <v>733</v>
      </c>
      <c r="L11" s="116" t="str">
        <f t="shared" si="3"/>
        <v>Yes</v>
      </c>
    </row>
    <row r="12" spans="1:12" x14ac:dyDescent="0.25">
      <c r="A12" s="16" t="s">
        <v>115</v>
      </c>
      <c r="B12" s="131" t="s">
        <v>217</v>
      </c>
      <c r="C12" s="131">
        <v>12157</v>
      </c>
      <c r="D12" s="131" t="s">
        <v>217</v>
      </c>
      <c r="E12" s="131">
        <v>12751</v>
      </c>
      <c r="F12" s="131" t="s">
        <v>217</v>
      </c>
      <c r="G12" s="131">
        <v>13527</v>
      </c>
      <c r="H12" s="131" t="s">
        <v>217</v>
      </c>
      <c r="I12" s="114">
        <v>4.8860000000000001</v>
      </c>
      <c r="J12" s="114">
        <v>6.0860000000000003</v>
      </c>
      <c r="K12" s="131" t="s">
        <v>733</v>
      </c>
      <c r="L12" s="116" t="str">
        <f t="shared" si="3"/>
        <v>Yes</v>
      </c>
    </row>
    <row r="13" spans="1:12" x14ac:dyDescent="0.25">
      <c r="A13" s="16" t="s">
        <v>449</v>
      </c>
      <c r="B13" s="131" t="s">
        <v>217</v>
      </c>
      <c r="C13" s="131">
        <v>7047</v>
      </c>
      <c r="D13" s="131" t="s">
        <v>217</v>
      </c>
      <c r="E13" s="131">
        <v>7267</v>
      </c>
      <c r="F13" s="131" t="s">
        <v>217</v>
      </c>
      <c r="G13" s="131">
        <v>7657</v>
      </c>
      <c r="H13" s="131" t="s">
        <v>217</v>
      </c>
      <c r="I13" s="114">
        <v>3.1219999999999999</v>
      </c>
      <c r="J13" s="114">
        <v>5.367</v>
      </c>
      <c r="K13" s="131" t="s">
        <v>733</v>
      </c>
      <c r="L13" s="116" t="str">
        <f t="shared" si="3"/>
        <v>Yes</v>
      </c>
    </row>
    <row r="14" spans="1:12" x14ac:dyDescent="0.25">
      <c r="A14" s="16" t="s">
        <v>450</v>
      </c>
      <c r="B14" s="131" t="s">
        <v>217</v>
      </c>
      <c r="C14" s="131">
        <v>5033</v>
      </c>
      <c r="D14" s="131" t="s">
        <v>217</v>
      </c>
      <c r="E14" s="131">
        <v>5413</v>
      </c>
      <c r="F14" s="131" t="s">
        <v>217</v>
      </c>
      <c r="G14" s="131">
        <v>5810</v>
      </c>
      <c r="H14" s="131" t="s">
        <v>217</v>
      </c>
      <c r="I14" s="114">
        <v>7.55</v>
      </c>
      <c r="J14" s="114">
        <v>7.3339999999999996</v>
      </c>
      <c r="K14" s="131" t="s">
        <v>733</v>
      </c>
      <c r="L14" s="116" t="str">
        <f t="shared" si="3"/>
        <v>Yes</v>
      </c>
    </row>
    <row r="15" spans="1:12" x14ac:dyDescent="0.25">
      <c r="A15" s="4" t="s">
        <v>58</v>
      </c>
      <c r="B15" s="115" t="s">
        <v>217</v>
      </c>
      <c r="C15" s="113">
        <v>551286532</v>
      </c>
      <c r="D15" s="112" t="str">
        <f t="shared" ref="D15:D20" si="4">IF($B15="N/A","N/A",IF(C15&gt;10,"No",IF(C15&lt;-10,"No","Yes")))</f>
        <v>N/A</v>
      </c>
      <c r="E15" s="113">
        <v>614499475</v>
      </c>
      <c r="F15" s="112" t="str">
        <f t="shared" ref="F15:F20" si="5">IF($B15="N/A","N/A",IF(E15&gt;10,"No",IF(E15&lt;-10,"No","Yes")))</f>
        <v>N/A</v>
      </c>
      <c r="G15" s="113">
        <v>693939064</v>
      </c>
      <c r="H15" s="112" t="str">
        <f t="shared" ref="H15:H20" si="6">IF($B15="N/A","N/A",IF(G15&gt;10,"No",IF(G15&lt;-10,"No","Yes")))</f>
        <v>N/A</v>
      </c>
      <c r="I15" s="114">
        <v>11.47</v>
      </c>
      <c r="J15" s="114">
        <v>12.93</v>
      </c>
      <c r="K15" s="115" t="s">
        <v>732</v>
      </c>
      <c r="L15" s="116" t="str">
        <f t="shared" ref="L15:L20" si="7">IF(J15="Div by 0", "N/A", IF(K15="N/A","N/A", IF(J15&gt;VALUE(MID(K15,1,2)), "No", IF(J15&lt;-1*VALUE(MID(K15,1,2)), "No", "Yes"))))</f>
        <v>Yes</v>
      </c>
    </row>
    <row r="16" spans="1:12" x14ac:dyDescent="0.25">
      <c r="A16" s="4" t="s">
        <v>1120</v>
      </c>
      <c r="B16" s="115" t="s">
        <v>217</v>
      </c>
      <c r="C16" s="113">
        <v>7735.7262610999996</v>
      </c>
      <c r="D16" s="112" t="str">
        <f t="shared" si="4"/>
        <v>N/A</v>
      </c>
      <c r="E16" s="113">
        <v>7887.7040920999998</v>
      </c>
      <c r="F16" s="112" t="str">
        <f t="shared" si="5"/>
        <v>N/A</v>
      </c>
      <c r="G16" s="113">
        <v>8275.3656745000008</v>
      </c>
      <c r="H16" s="112" t="str">
        <f t="shared" si="6"/>
        <v>N/A</v>
      </c>
      <c r="I16" s="114">
        <v>1.9650000000000001</v>
      </c>
      <c r="J16" s="114">
        <v>4.915</v>
      </c>
      <c r="K16" s="115" t="s">
        <v>732</v>
      </c>
      <c r="L16" s="116" t="str">
        <f t="shared" si="7"/>
        <v>Yes</v>
      </c>
    </row>
    <row r="17" spans="1:12" x14ac:dyDescent="0.25">
      <c r="A17" s="4" t="s">
        <v>1218</v>
      </c>
      <c r="B17" s="115" t="s">
        <v>217</v>
      </c>
      <c r="C17" s="113">
        <v>24986.950069999999</v>
      </c>
      <c r="D17" s="112" t="str">
        <f t="shared" si="4"/>
        <v>N/A</v>
      </c>
      <c r="E17" s="113">
        <v>26146.595966000001</v>
      </c>
      <c r="F17" s="112" t="str">
        <f t="shared" si="5"/>
        <v>N/A</v>
      </c>
      <c r="G17" s="113">
        <v>27249.950583000002</v>
      </c>
      <c r="H17" s="112" t="str">
        <f t="shared" si="6"/>
        <v>N/A</v>
      </c>
      <c r="I17" s="114">
        <v>4.641</v>
      </c>
      <c r="J17" s="114">
        <v>4.22</v>
      </c>
      <c r="K17" s="115" t="s">
        <v>732</v>
      </c>
      <c r="L17" s="116" t="str">
        <f t="shared" si="7"/>
        <v>Yes</v>
      </c>
    </row>
    <row r="18" spans="1:12" x14ac:dyDescent="0.25">
      <c r="A18" s="4" t="s">
        <v>1219</v>
      </c>
      <c r="B18" s="115" t="s">
        <v>217</v>
      </c>
      <c r="C18" s="113">
        <v>24079.371368</v>
      </c>
      <c r="D18" s="112" t="str">
        <f t="shared" si="4"/>
        <v>N/A</v>
      </c>
      <c r="E18" s="113">
        <v>24487.932992999999</v>
      </c>
      <c r="F18" s="112" t="str">
        <f t="shared" si="5"/>
        <v>N/A</v>
      </c>
      <c r="G18" s="113">
        <v>25837.142328000002</v>
      </c>
      <c r="H18" s="112" t="str">
        <f t="shared" si="6"/>
        <v>N/A</v>
      </c>
      <c r="I18" s="114">
        <v>1.6970000000000001</v>
      </c>
      <c r="J18" s="114">
        <v>5.51</v>
      </c>
      <c r="K18" s="115" t="s">
        <v>732</v>
      </c>
      <c r="L18" s="116" t="str">
        <f t="shared" si="7"/>
        <v>Yes</v>
      </c>
    </row>
    <row r="19" spans="1:12" x14ac:dyDescent="0.25">
      <c r="A19" s="4" t="s">
        <v>1220</v>
      </c>
      <c r="B19" s="115" t="s">
        <v>217</v>
      </c>
      <c r="C19" s="113">
        <v>2232.5672909</v>
      </c>
      <c r="D19" s="112" t="str">
        <f t="shared" si="4"/>
        <v>N/A</v>
      </c>
      <c r="E19" s="113">
        <v>2538.5141367000001</v>
      </c>
      <c r="F19" s="112" t="str">
        <f t="shared" si="5"/>
        <v>N/A</v>
      </c>
      <c r="G19" s="113">
        <v>2688.7814057000001</v>
      </c>
      <c r="H19" s="112" t="str">
        <f t="shared" si="6"/>
        <v>N/A</v>
      </c>
      <c r="I19" s="114">
        <v>13.7</v>
      </c>
      <c r="J19" s="114">
        <v>5.9189999999999996</v>
      </c>
      <c r="K19" s="115" t="s">
        <v>732</v>
      </c>
      <c r="L19" s="116" t="str">
        <f t="shared" si="7"/>
        <v>Yes</v>
      </c>
    </row>
    <row r="20" spans="1:12" x14ac:dyDescent="0.25">
      <c r="A20" s="4" t="s">
        <v>1221</v>
      </c>
      <c r="B20" s="115" t="s">
        <v>217</v>
      </c>
      <c r="C20" s="113">
        <v>3051.2431372999999</v>
      </c>
      <c r="D20" s="112" t="str">
        <f t="shared" si="4"/>
        <v>N/A</v>
      </c>
      <c r="E20" s="113">
        <v>3391.2200667000002</v>
      </c>
      <c r="F20" s="112" t="str">
        <f t="shared" si="5"/>
        <v>N/A</v>
      </c>
      <c r="G20" s="113">
        <v>3803.8331776999999</v>
      </c>
      <c r="H20" s="112" t="str">
        <f t="shared" si="6"/>
        <v>N/A</v>
      </c>
      <c r="I20" s="114">
        <v>11.14</v>
      </c>
      <c r="J20" s="114">
        <v>12.17</v>
      </c>
      <c r="K20" s="115" t="s">
        <v>732</v>
      </c>
      <c r="L20" s="116" t="str">
        <f t="shared" si="7"/>
        <v>Yes</v>
      </c>
    </row>
    <row r="21" spans="1:12" x14ac:dyDescent="0.25">
      <c r="A21" s="2" t="s">
        <v>1124</v>
      </c>
      <c r="B21" s="115" t="s">
        <v>217</v>
      </c>
      <c r="C21" s="113">
        <v>7564.8035522999999</v>
      </c>
      <c r="D21" s="112" t="str">
        <f t="shared" ref="D21:D22" si="8">IF($B21="N/A","N/A",IF(C21&gt;10,"No",IF(C21&lt;-10,"No","Yes")))</f>
        <v>N/A</v>
      </c>
      <c r="E21" s="113">
        <v>7746.6753187000004</v>
      </c>
      <c r="F21" s="112" t="str">
        <f t="shared" ref="F21:F22" si="9">IF($B21="N/A","N/A",IF(E21&gt;10,"No",IF(E21&lt;-10,"No","Yes")))</f>
        <v>N/A</v>
      </c>
      <c r="G21" s="113">
        <v>8144.7927571</v>
      </c>
      <c r="H21" s="112" t="str">
        <f t="shared" ref="H21:H22" si="10">IF($B21="N/A","N/A",IF(G21&gt;10,"No",IF(G21&lt;-10,"No","Yes")))</f>
        <v>N/A</v>
      </c>
      <c r="I21" s="114">
        <v>2.4039999999999999</v>
      </c>
      <c r="J21" s="114">
        <v>5.1390000000000002</v>
      </c>
      <c r="K21" s="115" t="s">
        <v>732</v>
      </c>
      <c r="L21" s="116" t="str">
        <f>IF(J21="Div by 0", "N/A", IF(OR(J21="N/A",K21="N/A"),"N/A", IF(J21&gt;VALUE(MID(K21,1,2)), "No", IF(J21&lt;-1*VALUE(MID(K21,1,2)), "No", "Yes"))))</f>
        <v>Yes</v>
      </c>
    </row>
    <row r="22" spans="1:12" x14ac:dyDescent="0.25">
      <c r="A22" s="2" t="s">
        <v>1125</v>
      </c>
      <c r="B22" s="115" t="s">
        <v>217</v>
      </c>
      <c r="C22" s="113">
        <v>7980.4934343000004</v>
      </c>
      <c r="D22" s="112" t="str">
        <f t="shared" si="8"/>
        <v>N/A</v>
      </c>
      <c r="E22" s="113">
        <v>8087.3359792000001</v>
      </c>
      <c r="F22" s="112" t="str">
        <f t="shared" si="9"/>
        <v>N/A</v>
      </c>
      <c r="G22" s="113">
        <v>8461.3902460000008</v>
      </c>
      <c r="H22" s="112" t="str">
        <f t="shared" si="10"/>
        <v>N/A</v>
      </c>
      <c r="I22" s="114">
        <v>1.339</v>
      </c>
      <c r="J22" s="114">
        <v>4.625</v>
      </c>
      <c r="K22" s="115" t="s">
        <v>732</v>
      </c>
      <c r="L22" s="116" t="str">
        <f>IF(J22="Div by 0", "N/A", IF(OR(J22="N/A",K22="N/A"),"N/A", IF(J22&gt;VALUE(MID(K22,1,2)), "No", IF(J22&lt;-1*VALUE(MID(K22,1,2)), "No", "Yes"))))</f>
        <v>Yes</v>
      </c>
    </row>
    <row r="23" spans="1:12" x14ac:dyDescent="0.25">
      <c r="A23" s="4" t="s">
        <v>1222</v>
      </c>
      <c r="B23" s="115" t="s">
        <v>217</v>
      </c>
      <c r="C23" s="113">
        <v>25253.793863999999</v>
      </c>
      <c r="D23" s="112" t="str">
        <f>IF($B23="N/A","N/A",IF(C23&gt;10,"No",IF(C23&lt;-10,"No","Yes")))</f>
        <v>N/A</v>
      </c>
      <c r="E23" s="113">
        <v>26229.267979</v>
      </c>
      <c r="F23" s="112" t="str">
        <f>IF($B23="N/A","N/A",IF(E23&gt;10,"No",IF(E23&lt;-10,"No","Yes")))</f>
        <v>N/A</v>
      </c>
      <c r="G23" s="113">
        <v>27027.561025999999</v>
      </c>
      <c r="H23" s="112" t="str">
        <f>IF($B23="N/A","N/A",IF(G23&gt;10,"No",IF(G23&lt;-10,"No","Yes")))</f>
        <v>N/A</v>
      </c>
      <c r="I23" s="114">
        <v>3.863</v>
      </c>
      <c r="J23" s="114">
        <v>3.044</v>
      </c>
      <c r="K23" s="115" t="s">
        <v>732</v>
      </c>
      <c r="L23" s="116" t="str">
        <f>IF(J23="Div by 0", "N/A", IF(K23="N/A","N/A", IF(J23&gt;VALUE(MID(K23,1,2)), "No", IF(J23&lt;-1*VALUE(MID(K23,1,2)), "No", "Yes"))))</f>
        <v>Yes</v>
      </c>
    </row>
    <row r="24" spans="1:12" x14ac:dyDescent="0.25">
      <c r="A24" s="4" t="s">
        <v>1223</v>
      </c>
      <c r="B24" s="115" t="s">
        <v>217</v>
      </c>
      <c r="C24" s="113">
        <v>25129.915424999999</v>
      </c>
      <c r="D24" s="112" t="str">
        <f>IF($B24="N/A","N/A",IF(C24&gt;10,"No",IF(C24&lt;-10,"No","Yes")))</f>
        <v>N/A</v>
      </c>
      <c r="E24" s="113">
        <v>26238.398788999999</v>
      </c>
      <c r="F24" s="112" t="str">
        <f>IF($B24="N/A","N/A",IF(E24&gt;10,"No",IF(E24&lt;-10,"No","Yes")))</f>
        <v>N/A</v>
      </c>
      <c r="G24" s="113">
        <v>27378.423273</v>
      </c>
      <c r="H24" s="112" t="str">
        <f>IF($B24="N/A","N/A",IF(G24&gt;10,"No",IF(G24&lt;-10,"No","Yes")))</f>
        <v>N/A</v>
      </c>
      <c r="I24" s="114">
        <v>4.4109999999999996</v>
      </c>
      <c r="J24" s="114">
        <v>4.3449999999999998</v>
      </c>
      <c r="K24" s="115" t="s">
        <v>732</v>
      </c>
      <c r="L24" s="116" t="str">
        <f>IF(J24="Div by 0", "N/A", IF(K24="N/A","N/A", IF(J24&gt;VALUE(MID(K24,1,2)), "No", IF(J24&lt;-1*VALUE(MID(K24,1,2)), "No", "Yes"))))</f>
        <v>Yes</v>
      </c>
    </row>
    <row r="25" spans="1:12" x14ac:dyDescent="0.25">
      <c r="A25" s="4" t="s">
        <v>1224</v>
      </c>
      <c r="B25" s="115" t="s">
        <v>217</v>
      </c>
      <c r="C25" s="113">
        <v>25731.14544</v>
      </c>
      <c r="D25" s="112" t="str">
        <f>IF($B25="N/A","N/A",IF(C25&gt;10,"No",IF(C25&lt;-10,"No","Yes")))</f>
        <v>N/A</v>
      </c>
      <c r="E25" s="113">
        <v>26405.067800000001</v>
      </c>
      <c r="F25" s="112" t="str">
        <f>IF($B25="N/A","N/A",IF(E25&gt;10,"No",IF(E25&lt;-10,"No","Yes")))</f>
        <v>N/A</v>
      </c>
      <c r="G25" s="113">
        <v>26752.605336000001</v>
      </c>
      <c r="H25" s="112" t="str">
        <f>IF($B25="N/A","N/A",IF(G25&gt;10,"No",IF(G25&lt;-10,"No","Yes")))</f>
        <v>N/A</v>
      </c>
      <c r="I25" s="114">
        <v>2.6190000000000002</v>
      </c>
      <c r="J25" s="114">
        <v>1.3160000000000001</v>
      </c>
      <c r="K25" s="115" t="s">
        <v>732</v>
      </c>
      <c r="L25" s="116" t="str">
        <f>IF(J25="Div by 0", "N/A", IF(K25="N/A","N/A", IF(J25&gt;VALUE(MID(K25,1,2)), "No", IF(J25&lt;-1*VALUE(MID(K25,1,2)), "No", "Yes"))))</f>
        <v>Yes</v>
      </c>
    </row>
    <row r="26" spans="1:12" x14ac:dyDescent="0.25">
      <c r="A26" s="4" t="s">
        <v>1225</v>
      </c>
      <c r="B26" s="115" t="s">
        <v>217</v>
      </c>
      <c r="C26" s="113">
        <v>24367.334967999999</v>
      </c>
      <c r="D26" s="112" t="str">
        <f t="shared" ref="D26:D27" si="11">IF($B26="N/A","N/A",IF(C26&gt;10,"No",IF(C26&lt;-10,"No","Yes")))</f>
        <v>N/A</v>
      </c>
      <c r="E26" s="113">
        <v>25122.888577999998</v>
      </c>
      <c r="F26" s="112" t="str">
        <f t="shared" ref="F26:F30" si="12">IF($B26="N/A","N/A",IF(E26&gt;10,"No",IF(E26&lt;-10,"No","Yes")))</f>
        <v>N/A</v>
      </c>
      <c r="G26" s="113">
        <v>26093.356851</v>
      </c>
      <c r="H26" s="112" t="str">
        <f t="shared" ref="H26:H27" si="13">IF($B26="N/A","N/A",IF(G26&gt;10,"No",IF(G26&lt;-10,"No","Yes")))</f>
        <v>N/A</v>
      </c>
      <c r="I26" s="114">
        <v>3.101</v>
      </c>
      <c r="J26" s="114">
        <v>3.863</v>
      </c>
      <c r="K26" s="115" t="s">
        <v>732</v>
      </c>
      <c r="L26" s="116" t="str">
        <f>IF(J26="Div by 0", "N/A", IF(OR(J26="N/A",K26="N/A"),"N/A", IF(J26&gt;VALUE(MID(K26,1,2)), "No", IF(J26&lt;-1*VALUE(MID(K26,1,2)), "No", "Yes"))))</f>
        <v>Yes</v>
      </c>
    </row>
    <row r="27" spans="1:12" x14ac:dyDescent="0.25">
      <c r="A27" s="4" t="s">
        <v>1226</v>
      </c>
      <c r="B27" s="115" t="s">
        <v>217</v>
      </c>
      <c r="C27" s="113">
        <v>26703.489485999999</v>
      </c>
      <c r="D27" s="112" t="str">
        <f t="shared" si="11"/>
        <v>N/A</v>
      </c>
      <c r="E27" s="113">
        <v>28013.758196999999</v>
      </c>
      <c r="F27" s="112" t="str">
        <f t="shared" si="12"/>
        <v>N/A</v>
      </c>
      <c r="G27" s="113">
        <v>28526.821104999999</v>
      </c>
      <c r="H27" s="112" t="str">
        <f t="shared" si="13"/>
        <v>N/A</v>
      </c>
      <c r="I27" s="114">
        <v>4.907</v>
      </c>
      <c r="J27" s="114">
        <v>1.831</v>
      </c>
      <c r="K27" s="115" t="s">
        <v>732</v>
      </c>
      <c r="L27" s="116" t="str">
        <f>IF(J27="Div by 0", "N/A", IF(OR(J27="N/A",K27="N/A"),"N/A", IF(J27&gt;VALUE(MID(K27,1,2)), "No", IF(J27&lt;-1*VALUE(MID(K27,1,2)), "No", "Yes"))))</f>
        <v>Yes</v>
      </c>
    </row>
    <row r="28" spans="1:12" x14ac:dyDescent="0.25">
      <c r="A28" s="48" t="s">
        <v>1227</v>
      </c>
      <c r="B28" s="113" t="s">
        <v>217</v>
      </c>
      <c r="C28" s="113">
        <v>3972.9809783000001</v>
      </c>
      <c r="D28" s="112" t="str">
        <f t="shared" ref="D28:D30" si="14">IF($B28="N/A","N/A",IF(C28&gt;10,"No",IF(C28&lt;-10,"No","Yes")))</f>
        <v>N/A</v>
      </c>
      <c r="E28" s="113">
        <v>4271.3760271000001</v>
      </c>
      <c r="F28" s="112" t="str">
        <f t="shared" si="12"/>
        <v>N/A</v>
      </c>
      <c r="G28" s="113">
        <v>4435.0754798999997</v>
      </c>
      <c r="H28" s="112" t="str">
        <f t="shared" ref="H28:H30" si="15">IF($B28="N/A","N/A",IF(G28&gt;10,"No",IF(G28&lt;-10,"No","Yes")))</f>
        <v>N/A</v>
      </c>
      <c r="I28" s="114">
        <v>7.5110000000000001</v>
      </c>
      <c r="J28" s="114">
        <v>3.8319999999999999</v>
      </c>
      <c r="K28" s="115" t="s">
        <v>732</v>
      </c>
      <c r="L28" s="116" t="str">
        <f>IF(J28="Div by 0", "N/A", IF(OR(J28="N/A",K28="N/A"),"N/A", IF(J28&gt;VALUE(MID(K28,1,2)), "No", IF(J28&lt;-1*VALUE(MID(K28,1,2)), "No", "Yes"))))</f>
        <v>Yes</v>
      </c>
    </row>
    <row r="29" spans="1:12" x14ac:dyDescent="0.25">
      <c r="A29" s="48" t="s">
        <v>1228</v>
      </c>
      <c r="B29" s="113" t="s">
        <v>217</v>
      </c>
      <c r="C29" s="113">
        <v>3796.4525386</v>
      </c>
      <c r="D29" s="112" t="str">
        <f t="shared" si="14"/>
        <v>N/A</v>
      </c>
      <c r="E29" s="113">
        <v>4262.272817</v>
      </c>
      <c r="F29" s="112" t="str">
        <f t="shared" si="12"/>
        <v>N/A</v>
      </c>
      <c r="G29" s="113">
        <v>4380.2847594000004</v>
      </c>
      <c r="H29" s="112" t="str">
        <f t="shared" si="15"/>
        <v>N/A</v>
      </c>
      <c r="I29" s="114">
        <v>12.27</v>
      </c>
      <c r="J29" s="114">
        <v>2.7690000000000001</v>
      </c>
      <c r="K29" s="115" t="s">
        <v>732</v>
      </c>
      <c r="L29" s="116" t="str">
        <f t="shared" ref="L29:L30" si="16">IF(J29="Div by 0", "N/A", IF(OR(J29="N/A",K29="N/A"),"N/A", IF(J29&gt;VALUE(MID(K29,1,2)), "No", IF(J29&lt;-1*VALUE(MID(K29,1,2)), "No", "Yes"))))</f>
        <v>Yes</v>
      </c>
    </row>
    <row r="30" spans="1:12" x14ac:dyDescent="0.25">
      <c r="A30" s="48" t="s">
        <v>1229</v>
      </c>
      <c r="B30" s="113" t="s">
        <v>217</v>
      </c>
      <c r="C30" s="113">
        <v>15396.892857000001</v>
      </c>
      <c r="D30" s="112" t="str">
        <f t="shared" si="14"/>
        <v>N/A</v>
      </c>
      <c r="E30" s="113">
        <v>4710.7142856999999</v>
      </c>
      <c r="F30" s="112" t="str">
        <f t="shared" si="12"/>
        <v>N/A</v>
      </c>
      <c r="G30" s="113">
        <v>6996.5416667</v>
      </c>
      <c r="H30" s="112" t="str">
        <f t="shared" si="15"/>
        <v>N/A</v>
      </c>
      <c r="I30" s="114">
        <v>-69.400000000000006</v>
      </c>
      <c r="J30" s="114">
        <v>48.52</v>
      </c>
      <c r="K30" s="115" t="s">
        <v>732</v>
      </c>
      <c r="L30" s="116" t="str">
        <f t="shared" si="16"/>
        <v>No</v>
      </c>
    </row>
    <row r="31" spans="1:12" x14ac:dyDescent="0.25">
      <c r="A31" s="42" t="s">
        <v>2</v>
      </c>
      <c r="B31" s="117" t="s">
        <v>217</v>
      </c>
      <c r="C31" s="119">
        <v>68.935662668000006</v>
      </c>
      <c r="D31" s="112" t="str">
        <f t="shared" ref="D31:D69" si="17">IF($B31="N/A","N/A",IF(C31&gt;10,"No",IF(C31&lt;-10,"No","Yes")))</f>
        <v>N/A</v>
      </c>
      <c r="E31" s="119">
        <v>70.563242881999997</v>
      </c>
      <c r="F31" s="112" t="str">
        <f t="shared" ref="F31:F69" si="18">IF($B31="N/A","N/A",IF(E31&gt;10,"No",IF(E31&lt;-10,"No","Yes")))</f>
        <v>N/A</v>
      </c>
      <c r="G31" s="119">
        <v>60.041022706</v>
      </c>
      <c r="H31" s="112" t="str">
        <f t="shared" ref="H31:H69" si="19">IF($B31="N/A","N/A",IF(G31&gt;10,"No",IF(G31&lt;-10,"No","Yes")))</f>
        <v>N/A</v>
      </c>
      <c r="I31" s="114">
        <v>2.3610000000000002</v>
      </c>
      <c r="J31" s="114">
        <v>-14.9</v>
      </c>
      <c r="K31" s="115" t="s">
        <v>732</v>
      </c>
      <c r="L31" s="116" t="str">
        <f t="shared" ref="L31:L99" si="20">IF(J31="Div by 0", "N/A", IF(K31="N/A","N/A", IF(J31&gt;VALUE(MID(K31,1,2)), "No", IF(J31&lt;-1*VALUE(MID(K31,1,2)), "No", "Yes"))))</f>
        <v>Yes</v>
      </c>
    </row>
    <row r="32" spans="1:12" x14ac:dyDescent="0.25">
      <c r="A32" s="42" t="s">
        <v>22</v>
      </c>
      <c r="B32" s="117" t="s">
        <v>217</v>
      </c>
      <c r="C32" s="131">
        <v>49127</v>
      </c>
      <c r="D32" s="112" t="str">
        <f t="shared" si="17"/>
        <v>N/A</v>
      </c>
      <c r="E32" s="131">
        <v>54973</v>
      </c>
      <c r="F32" s="112" t="str">
        <f t="shared" si="18"/>
        <v>N/A</v>
      </c>
      <c r="G32" s="131">
        <v>50348</v>
      </c>
      <c r="H32" s="112" t="str">
        <f t="shared" si="19"/>
        <v>N/A</v>
      </c>
      <c r="I32" s="114">
        <v>11.9</v>
      </c>
      <c r="J32" s="114">
        <v>-8.41</v>
      </c>
      <c r="K32" s="115" t="s">
        <v>732</v>
      </c>
      <c r="L32" s="116" t="str">
        <f t="shared" si="20"/>
        <v>Yes</v>
      </c>
    </row>
    <row r="33" spans="1:12" x14ac:dyDescent="0.25">
      <c r="A33" s="42" t="s">
        <v>451</v>
      </c>
      <c r="B33" s="115" t="s">
        <v>217</v>
      </c>
      <c r="C33" s="131">
        <v>35</v>
      </c>
      <c r="D33" s="131" t="str">
        <f t="shared" si="17"/>
        <v>N/A</v>
      </c>
      <c r="E33" s="131">
        <v>70</v>
      </c>
      <c r="F33" s="131" t="str">
        <f t="shared" si="18"/>
        <v>N/A</v>
      </c>
      <c r="G33" s="131">
        <v>99</v>
      </c>
      <c r="H33" s="112" t="str">
        <f t="shared" si="19"/>
        <v>N/A</v>
      </c>
      <c r="I33" s="114">
        <v>100</v>
      </c>
      <c r="J33" s="114">
        <v>41.43</v>
      </c>
      <c r="K33" s="115" t="s">
        <v>732</v>
      </c>
      <c r="L33" s="116" t="str">
        <f t="shared" si="20"/>
        <v>No</v>
      </c>
    </row>
    <row r="34" spans="1:12" x14ac:dyDescent="0.25">
      <c r="A34" s="42" t="s">
        <v>1230</v>
      </c>
      <c r="B34" s="120" t="s">
        <v>217</v>
      </c>
      <c r="C34" s="131" t="s">
        <v>217</v>
      </c>
      <c r="D34" s="116" t="str">
        <f t="shared" ref="D34:D38" si="21">IF($B34="N/A","N/A",IF(C34&lt;0,"No","Yes"))</f>
        <v>N/A</v>
      </c>
      <c r="E34" s="131">
        <v>27</v>
      </c>
      <c r="F34" s="116" t="str">
        <f t="shared" ref="F34:F38" si="22">IF($B34="N/A","N/A",IF(E34&lt;0,"No","Yes"))</f>
        <v>N/A</v>
      </c>
      <c r="G34" s="131">
        <v>40</v>
      </c>
      <c r="H34" s="116" t="str">
        <f t="shared" ref="H34:H38" si="23">IF($B34="N/A","N/A",IF(G34&lt;0,"No","Yes"))</f>
        <v>N/A</v>
      </c>
      <c r="I34" s="114" t="s">
        <v>217</v>
      </c>
      <c r="J34" s="114">
        <v>48.15</v>
      </c>
      <c r="K34" s="131" t="s">
        <v>732</v>
      </c>
      <c r="L34" s="116" t="str">
        <f t="shared" si="20"/>
        <v>No</v>
      </c>
    </row>
    <row r="35" spans="1:12" x14ac:dyDescent="0.25">
      <c r="A35" s="42" t="s">
        <v>1231</v>
      </c>
      <c r="B35" s="120" t="s">
        <v>217</v>
      </c>
      <c r="C35" s="131" t="s">
        <v>217</v>
      </c>
      <c r="D35" s="116" t="str">
        <f t="shared" si="21"/>
        <v>N/A</v>
      </c>
      <c r="E35" s="131">
        <v>43</v>
      </c>
      <c r="F35" s="116" t="str">
        <f t="shared" si="22"/>
        <v>N/A</v>
      </c>
      <c r="G35" s="131">
        <v>58</v>
      </c>
      <c r="H35" s="116" t="str">
        <f t="shared" si="23"/>
        <v>N/A</v>
      </c>
      <c r="I35" s="114" t="s">
        <v>217</v>
      </c>
      <c r="J35" s="114">
        <v>34.880000000000003</v>
      </c>
      <c r="K35" s="131" t="s">
        <v>732</v>
      </c>
      <c r="L35" s="116" t="str">
        <f t="shared" si="20"/>
        <v>No</v>
      </c>
    </row>
    <row r="36" spans="1:12" x14ac:dyDescent="0.25">
      <c r="A36" s="42" t="s">
        <v>1232</v>
      </c>
      <c r="B36" s="120" t="s">
        <v>217</v>
      </c>
      <c r="C36" s="131" t="s">
        <v>217</v>
      </c>
      <c r="D36" s="116" t="str">
        <f t="shared" si="21"/>
        <v>N/A</v>
      </c>
      <c r="E36" s="131">
        <v>0</v>
      </c>
      <c r="F36" s="116" t="str">
        <f t="shared" si="22"/>
        <v>N/A</v>
      </c>
      <c r="G36" s="131">
        <v>11</v>
      </c>
      <c r="H36" s="116" t="str">
        <f t="shared" si="23"/>
        <v>N/A</v>
      </c>
      <c r="I36" s="114" t="s">
        <v>217</v>
      </c>
      <c r="J36" s="114" t="s">
        <v>1742</v>
      </c>
      <c r="K36" s="131" t="s">
        <v>732</v>
      </c>
      <c r="L36" s="116" t="str">
        <f t="shared" si="20"/>
        <v>N/A</v>
      </c>
    </row>
    <row r="37" spans="1:12" x14ac:dyDescent="0.25">
      <c r="A37" s="42" t="s">
        <v>1233</v>
      </c>
      <c r="B37" s="120" t="s">
        <v>217</v>
      </c>
      <c r="C37" s="131" t="s">
        <v>217</v>
      </c>
      <c r="D37" s="116" t="str">
        <f t="shared" si="21"/>
        <v>N/A</v>
      </c>
      <c r="E37" s="131">
        <v>0</v>
      </c>
      <c r="F37" s="116" t="str">
        <f t="shared" si="22"/>
        <v>N/A</v>
      </c>
      <c r="G37" s="131">
        <v>0</v>
      </c>
      <c r="H37" s="116" t="str">
        <f t="shared" si="23"/>
        <v>N/A</v>
      </c>
      <c r="I37" s="114" t="s">
        <v>217</v>
      </c>
      <c r="J37" s="114" t="s">
        <v>1742</v>
      </c>
      <c r="K37" s="131" t="s">
        <v>732</v>
      </c>
      <c r="L37" s="116" t="str">
        <f t="shared" si="20"/>
        <v>N/A</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907</v>
      </c>
      <c r="D39" s="131" t="str">
        <f t="shared" si="17"/>
        <v>N/A</v>
      </c>
      <c r="E39" s="131">
        <v>876</v>
      </c>
      <c r="F39" s="131" t="str">
        <f t="shared" si="18"/>
        <v>N/A</v>
      </c>
      <c r="G39" s="131">
        <v>1138</v>
      </c>
      <c r="H39" s="112" t="str">
        <f t="shared" si="19"/>
        <v>N/A</v>
      </c>
      <c r="I39" s="114">
        <v>-3.42</v>
      </c>
      <c r="J39" s="114">
        <v>29.91</v>
      </c>
      <c r="K39" s="115" t="s">
        <v>732</v>
      </c>
      <c r="L39" s="116" t="str">
        <f t="shared" si="20"/>
        <v>Yes</v>
      </c>
    </row>
    <row r="40" spans="1:12" x14ac:dyDescent="0.25">
      <c r="A40" s="42" t="s">
        <v>1235</v>
      </c>
      <c r="B40" s="120" t="s">
        <v>217</v>
      </c>
      <c r="C40" s="131" t="s">
        <v>217</v>
      </c>
      <c r="D40" s="116" t="str">
        <f t="shared" ref="D40:D45" si="24">IF($B40="N/A","N/A",IF(C40&lt;0,"No","Yes"))</f>
        <v>N/A</v>
      </c>
      <c r="E40" s="131">
        <v>803</v>
      </c>
      <c r="F40" s="116" t="str">
        <f t="shared" ref="F40:F45" si="25">IF($B40="N/A","N/A",IF(E40&lt;0,"No","Yes"))</f>
        <v>N/A</v>
      </c>
      <c r="G40" s="131">
        <v>1018</v>
      </c>
      <c r="H40" s="116" t="str">
        <f t="shared" ref="H40:H45" si="26">IF($B40="N/A","N/A",IF(G40&lt;0,"No","Yes"))</f>
        <v>N/A</v>
      </c>
      <c r="I40" s="114" t="s">
        <v>217</v>
      </c>
      <c r="J40" s="114">
        <v>26.77</v>
      </c>
      <c r="K40" s="131" t="s">
        <v>732</v>
      </c>
      <c r="L40" s="116" t="str">
        <f t="shared" si="20"/>
        <v>Yes</v>
      </c>
    </row>
    <row r="41" spans="1:12" x14ac:dyDescent="0.25">
      <c r="A41" s="42" t="s">
        <v>1236</v>
      </c>
      <c r="B41" s="120" t="s">
        <v>217</v>
      </c>
      <c r="C41" s="131" t="s">
        <v>217</v>
      </c>
      <c r="D41" s="116" t="str">
        <f t="shared" si="24"/>
        <v>N/A</v>
      </c>
      <c r="E41" s="131">
        <v>58</v>
      </c>
      <c r="F41" s="116" t="str">
        <f t="shared" si="25"/>
        <v>N/A</v>
      </c>
      <c r="G41" s="131">
        <v>105</v>
      </c>
      <c r="H41" s="116" t="str">
        <f t="shared" si="26"/>
        <v>N/A</v>
      </c>
      <c r="I41" s="114" t="s">
        <v>217</v>
      </c>
      <c r="J41" s="114">
        <v>81.03</v>
      </c>
      <c r="K41" s="131" t="s">
        <v>732</v>
      </c>
      <c r="L41" s="116" t="str">
        <f t="shared" si="20"/>
        <v>No</v>
      </c>
    </row>
    <row r="42" spans="1:12" x14ac:dyDescent="0.25">
      <c r="A42" s="42" t="s">
        <v>1237</v>
      </c>
      <c r="B42" s="120" t="s">
        <v>217</v>
      </c>
      <c r="C42" s="131" t="s">
        <v>217</v>
      </c>
      <c r="D42" s="116" t="str">
        <f t="shared" si="24"/>
        <v>N/A</v>
      </c>
      <c r="E42" s="131">
        <v>11</v>
      </c>
      <c r="F42" s="116" t="str">
        <f t="shared" si="25"/>
        <v>N/A</v>
      </c>
      <c r="G42" s="131">
        <v>11</v>
      </c>
      <c r="H42" s="116" t="str">
        <f t="shared" si="26"/>
        <v>N/A</v>
      </c>
      <c r="I42" s="114" t="s">
        <v>217</v>
      </c>
      <c r="J42" s="114">
        <v>-33.299999999999997</v>
      </c>
      <c r="K42" s="131" t="s">
        <v>732</v>
      </c>
      <c r="L42" s="116" t="str">
        <f t="shared" si="20"/>
        <v>No</v>
      </c>
    </row>
    <row r="43" spans="1:12" x14ac:dyDescent="0.25">
      <c r="A43" s="42" t="s">
        <v>1238</v>
      </c>
      <c r="B43" s="120" t="s">
        <v>217</v>
      </c>
      <c r="C43" s="131" t="s">
        <v>217</v>
      </c>
      <c r="D43" s="116" t="str">
        <f t="shared" si="24"/>
        <v>N/A</v>
      </c>
      <c r="E43" s="131">
        <v>0</v>
      </c>
      <c r="F43" s="116" t="str">
        <f t="shared" si="25"/>
        <v>N/A</v>
      </c>
      <c r="G43" s="131">
        <v>0</v>
      </c>
      <c r="H43" s="116" t="str">
        <f t="shared" si="26"/>
        <v>N/A</v>
      </c>
      <c r="I43" s="114" t="s">
        <v>217</v>
      </c>
      <c r="J43" s="114" t="s">
        <v>1742</v>
      </c>
      <c r="K43" s="131" t="s">
        <v>732</v>
      </c>
      <c r="L43" s="116" t="str">
        <f t="shared" si="20"/>
        <v>N/A</v>
      </c>
    </row>
    <row r="44" spans="1:12" x14ac:dyDescent="0.25">
      <c r="A44" s="42" t="s">
        <v>1239</v>
      </c>
      <c r="B44" s="120" t="s">
        <v>217</v>
      </c>
      <c r="C44" s="131" t="s">
        <v>217</v>
      </c>
      <c r="D44" s="116" t="str">
        <f t="shared" si="24"/>
        <v>N/A</v>
      </c>
      <c r="E44" s="131">
        <v>11</v>
      </c>
      <c r="F44" s="116" t="str">
        <f t="shared" si="25"/>
        <v>N/A</v>
      </c>
      <c r="G44" s="131">
        <v>11</v>
      </c>
      <c r="H44" s="116" t="str">
        <f t="shared" si="26"/>
        <v>N/A</v>
      </c>
      <c r="I44" s="114" t="s">
        <v>217</v>
      </c>
      <c r="J44" s="114">
        <v>22.22</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33771</v>
      </c>
      <c r="D46" s="131" t="str">
        <f t="shared" si="17"/>
        <v>N/A</v>
      </c>
      <c r="E46" s="131">
        <v>38657</v>
      </c>
      <c r="F46" s="131" t="str">
        <f t="shared" si="18"/>
        <v>N/A</v>
      </c>
      <c r="G46" s="131">
        <v>35239</v>
      </c>
      <c r="H46" s="112" t="str">
        <f t="shared" si="19"/>
        <v>N/A</v>
      </c>
      <c r="I46" s="114">
        <v>14.47</v>
      </c>
      <c r="J46" s="114">
        <v>-8.84</v>
      </c>
      <c r="K46" s="115" t="s">
        <v>732</v>
      </c>
      <c r="L46" s="116" t="str">
        <f t="shared" si="20"/>
        <v>Yes</v>
      </c>
    </row>
    <row r="47" spans="1:12" x14ac:dyDescent="0.25">
      <c r="A47" s="42" t="s">
        <v>1241</v>
      </c>
      <c r="B47" s="120" t="s">
        <v>217</v>
      </c>
      <c r="C47" s="131" t="s">
        <v>217</v>
      </c>
      <c r="D47" s="116" t="str">
        <f t="shared" ref="D47:D53" si="27">IF($B47="N/A","N/A",IF(C47&lt;0,"No","Yes"))</f>
        <v>N/A</v>
      </c>
      <c r="E47" s="131">
        <v>12523</v>
      </c>
      <c r="F47" s="116" t="str">
        <f t="shared" ref="F47:F53" si="28">IF($B47="N/A","N/A",IF(E47&lt;0,"No","Yes"))</f>
        <v>N/A</v>
      </c>
      <c r="G47" s="131">
        <v>10982</v>
      </c>
      <c r="H47" s="116" t="str">
        <f t="shared" ref="H47:H53" si="29">IF($B47="N/A","N/A",IF(G47&lt;0,"No","Yes"))</f>
        <v>N/A</v>
      </c>
      <c r="I47" s="114" t="s">
        <v>217</v>
      </c>
      <c r="J47" s="114">
        <v>-12.3</v>
      </c>
      <c r="K47" s="131" t="s">
        <v>732</v>
      </c>
      <c r="L47" s="116" t="str">
        <f t="shared" si="20"/>
        <v>Yes</v>
      </c>
    </row>
    <row r="48" spans="1:12" x14ac:dyDescent="0.25">
      <c r="A48" s="42" t="s">
        <v>1242</v>
      </c>
      <c r="B48" s="120" t="s">
        <v>217</v>
      </c>
      <c r="C48" s="131" t="s">
        <v>217</v>
      </c>
      <c r="D48" s="116" t="str">
        <f t="shared" si="27"/>
        <v>N/A</v>
      </c>
      <c r="E48" s="131">
        <v>2617</v>
      </c>
      <c r="F48" s="116" t="str">
        <f t="shared" si="28"/>
        <v>N/A</v>
      </c>
      <c r="G48" s="131">
        <v>2147</v>
      </c>
      <c r="H48" s="116" t="str">
        <f t="shared" si="29"/>
        <v>N/A</v>
      </c>
      <c r="I48" s="114" t="s">
        <v>217</v>
      </c>
      <c r="J48" s="114">
        <v>-18</v>
      </c>
      <c r="K48" s="131" t="s">
        <v>732</v>
      </c>
      <c r="L48" s="116" t="str">
        <f t="shared" si="20"/>
        <v>Yes</v>
      </c>
    </row>
    <row r="49" spans="1:12" x14ac:dyDescent="0.25">
      <c r="A49" s="42" t="s">
        <v>1243</v>
      </c>
      <c r="B49" s="120" t="s">
        <v>217</v>
      </c>
      <c r="C49" s="131" t="s">
        <v>217</v>
      </c>
      <c r="D49" s="116" t="str">
        <f t="shared" si="27"/>
        <v>N/A</v>
      </c>
      <c r="E49" s="131">
        <v>438</v>
      </c>
      <c r="F49" s="116" t="str">
        <f t="shared" si="28"/>
        <v>N/A</v>
      </c>
      <c r="G49" s="131">
        <v>525</v>
      </c>
      <c r="H49" s="116" t="str">
        <f t="shared" si="29"/>
        <v>N/A</v>
      </c>
      <c r="I49" s="114" t="s">
        <v>217</v>
      </c>
      <c r="J49" s="114">
        <v>19.86</v>
      </c>
      <c r="K49" s="131" t="s">
        <v>732</v>
      </c>
      <c r="L49" s="116" t="str">
        <f t="shared" si="20"/>
        <v>Yes</v>
      </c>
    </row>
    <row r="50" spans="1:12" x14ac:dyDescent="0.25">
      <c r="A50" s="42" t="s">
        <v>1244</v>
      </c>
      <c r="B50" s="120" t="s">
        <v>217</v>
      </c>
      <c r="C50" s="131" t="s">
        <v>217</v>
      </c>
      <c r="D50" s="116" t="str">
        <f t="shared" si="27"/>
        <v>N/A</v>
      </c>
      <c r="E50" s="131">
        <v>15816</v>
      </c>
      <c r="F50" s="116" t="str">
        <f t="shared" si="28"/>
        <v>N/A</v>
      </c>
      <c r="G50" s="131">
        <v>15249</v>
      </c>
      <c r="H50" s="116" t="str">
        <f t="shared" si="29"/>
        <v>N/A</v>
      </c>
      <c r="I50" s="114" t="s">
        <v>217</v>
      </c>
      <c r="J50" s="114">
        <v>-3.58</v>
      </c>
      <c r="K50" s="131" t="s">
        <v>732</v>
      </c>
      <c r="L50" s="116" t="str">
        <f t="shared" si="20"/>
        <v>Yes</v>
      </c>
    </row>
    <row r="51" spans="1:12" x14ac:dyDescent="0.25">
      <c r="A51" s="42" t="s">
        <v>1245</v>
      </c>
      <c r="B51" s="120" t="s">
        <v>217</v>
      </c>
      <c r="C51" s="131" t="s">
        <v>217</v>
      </c>
      <c r="D51" s="116" t="str">
        <f t="shared" si="27"/>
        <v>N/A</v>
      </c>
      <c r="E51" s="131">
        <v>6909</v>
      </c>
      <c r="F51" s="116" t="str">
        <f t="shared" si="28"/>
        <v>N/A</v>
      </c>
      <c r="G51" s="131">
        <v>6079</v>
      </c>
      <c r="H51" s="116" t="str">
        <f t="shared" si="29"/>
        <v>N/A</v>
      </c>
      <c r="I51" s="114" t="s">
        <v>217</v>
      </c>
      <c r="J51" s="114">
        <v>-12</v>
      </c>
      <c r="K51" s="131" t="s">
        <v>732</v>
      </c>
      <c r="L51" s="116" t="str">
        <f t="shared" si="20"/>
        <v>Yes</v>
      </c>
    </row>
    <row r="52" spans="1:12" x14ac:dyDescent="0.25">
      <c r="A52" s="42" t="s">
        <v>1246</v>
      </c>
      <c r="B52" s="120" t="s">
        <v>217</v>
      </c>
      <c r="C52" s="131" t="s">
        <v>217</v>
      </c>
      <c r="D52" s="116" t="str">
        <f t="shared" si="27"/>
        <v>N/A</v>
      </c>
      <c r="E52" s="131">
        <v>354</v>
      </c>
      <c r="F52" s="116" t="str">
        <f t="shared" si="28"/>
        <v>N/A</v>
      </c>
      <c r="G52" s="131">
        <v>257</v>
      </c>
      <c r="H52" s="116" t="str">
        <f t="shared" si="29"/>
        <v>N/A</v>
      </c>
      <c r="I52" s="114" t="s">
        <v>217</v>
      </c>
      <c r="J52" s="114">
        <v>-27.4</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14414</v>
      </c>
      <c r="D54" s="131" t="str">
        <f t="shared" si="17"/>
        <v>N/A</v>
      </c>
      <c r="E54" s="131">
        <v>15370</v>
      </c>
      <c r="F54" s="131" t="str">
        <f t="shared" si="18"/>
        <v>N/A</v>
      </c>
      <c r="G54" s="131">
        <v>13872</v>
      </c>
      <c r="H54" s="112" t="str">
        <f t="shared" si="19"/>
        <v>N/A</v>
      </c>
      <c r="I54" s="114">
        <v>6.6319999999999997</v>
      </c>
      <c r="J54" s="114">
        <v>-9.75</v>
      </c>
      <c r="K54" s="115" t="s">
        <v>732</v>
      </c>
      <c r="L54" s="116" t="str">
        <f t="shared" si="20"/>
        <v>Yes</v>
      </c>
    </row>
    <row r="55" spans="1:12" x14ac:dyDescent="0.25">
      <c r="A55" s="42" t="s">
        <v>1248</v>
      </c>
      <c r="B55" s="120" t="s">
        <v>217</v>
      </c>
      <c r="C55" s="131" t="s">
        <v>217</v>
      </c>
      <c r="D55" s="116" t="str">
        <f t="shared" ref="D55:D60" si="30">IF($B55="N/A","N/A",IF(C55&lt;0,"No","Yes"))</f>
        <v>N/A</v>
      </c>
      <c r="E55" s="131">
        <v>5595</v>
      </c>
      <c r="F55" s="116" t="str">
        <f t="shared" ref="F55:F60" si="31">IF($B55="N/A","N/A",IF(E55&lt;0,"No","Yes"))</f>
        <v>N/A</v>
      </c>
      <c r="G55" s="131">
        <v>4848</v>
      </c>
      <c r="H55" s="116" t="str">
        <f t="shared" ref="H55:H60" si="32">IF($B55="N/A","N/A",IF(G55&lt;0,"No","Yes"))</f>
        <v>N/A</v>
      </c>
      <c r="I55" s="114" t="s">
        <v>217</v>
      </c>
      <c r="J55" s="114">
        <v>-13.4</v>
      </c>
      <c r="K55" s="131" t="s">
        <v>732</v>
      </c>
      <c r="L55" s="116" t="str">
        <f t="shared" si="20"/>
        <v>Yes</v>
      </c>
    </row>
    <row r="56" spans="1:12" x14ac:dyDescent="0.25">
      <c r="A56" s="42" t="s">
        <v>1249</v>
      </c>
      <c r="B56" s="120" t="s">
        <v>217</v>
      </c>
      <c r="C56" s="131" t="s">
        <v>217</v>
      </c>
      <c r="D56" s="116" t="str">
        <f t="shared" si="30"/>
        <v>N/A</v>
      </c>
      <c r="E56" s="131">
        <v>2029</v>
      </c>
      <c r="F56" s="116" t="str">
        <f t="shared" si="31"/>
        <v>N/A</v>
      </c>
      <c r="G56" s="131">
        <v>1450</v>
      </c>
      <c r="H56" s="116" t="str">
        <f t="shared" si="32"/>
        <v>N/A</v>
      </c>
      <c r="I56" s="114" t="s">
        <v>217</v>
      </c>
      <c r="J56" s="114">
        <v>-28.5</v>
      </c>
      <c r="K56" s="131" t="s">
        <v>732</v>
      </c>
      <c r="L56" s="116" t="str">
        <f t="shared" si="20"/>
        <v>Yes</v>
      </c>
    </row>
    <row r="57" spans="1:12" x14ac:dyDescent="0.25">
      <c r="A57" s="42" t="s">
        <v>1250</v>
      </c>
      <c r="B57" s="120" t="s">
        <v>217</v>
      </c>
      <c r="C57" s="131" t="s">
        <v>217</v>
      </c>
      <c r="D57" s="116" t="str">
        <f t="shared" si="30"/>
        <v>N/A</v>
      </c>
      <c r="E57" s="131">
        <v>2959</v>
      </c>
      <c r="F57" s="116" t="str">
        <f t="shared" si="31"/>
        <v>N/A</v>
      </c>
      <c r="G57" s="131">
        <v>3573</v>
      </c>
      <c r="H57" s="116" t="str">
        <f t="shared" si="32"/>
        <v>N/A</v>
      </c>
      <c r="I57" s="114" t="s">
        <v>217</v>
      </c>
      <c r="J57" s="114">
        <v>20.75</v>
      </c>
      <c r="K57" s="131" t="s">
        <v>732</v>
      </c>
      <c r="L57" s="116" t="str">
        <f t="shared" si="20"/>
        <v>Yes</v>
      </c>
    </row>
    <row r="58" spans="1:12" x14ac:dyDescent="0.25">
      <c r="A58" s="42" t="s">
        <v>1251</v>
      </c>
      <c r="B58" s="120" t="s">
        <v>217</v>
      </c>
      <c r="C58" s="131" t="s">
        <v>217</v>
      </c>
      <c r="D58" s="116" t="str">
        <f t="shared" si="30"/>
        <v>N/A</v>
      </c>
      <c r="E58" s="131">
        <v>817</v>
      </c>
      <c r="F58" s="116" t="str">
        <f t="shared" si="31"/>
        <v>N/A</v>
      </c>
      <c r="G58" s="131">
        <v>610</v>
      </c>
      <c r="H58" s="116" t="str">
        <f t="shared" si="32"/>
        <v>N/A</v>
      </c>
      <c r="I58" s="114" t="s">
        <v>217</v>
      </c>
      <c r="J58" s="114">
        <v>-25.3</v>
      </c>
      <c r="K58" s="131" t="s">
        <v>732</v>
      </c>
      <c r="L58" s="116" t="str">
        <f t="shared" si="20"/>
        <v>Yes</v>
      </c>
    </row>
    <row r="59" spans="1:12" x14ac:dyDescent="0.25">
      <c r="A59" s="42" t="s">
        <v>1252</v>
      </c>
      <c r="B59" s="120" t="s">
        <v>217</v>
      </c>
      <c r="C59" s="131" t="s">
        <v>217</v>
      </c>
      <c r="D59" s="116" t="str">
        <f t="shared" si="30"/>
        <v>N/A</v>
      </c>
      <c r="E59" s="131">
        <v>3970</v>
      </c>
      <c r="F59" s="116" t="str">
        <f t="shared" si="31"/>
        <v>N/A</v>
      </c>
      <c r="G59" s="131">
        <v>3391</v>
      </c>
      <c r="H59" s="116" t="str">
        <f t="shared" si="32"/>
        <v>N/A</v>
      </c>
      <c r="I59" s="114" t="s">
        <v>217</v>
      </c>
      <c r="J59" s="114">
        <v>-14.6</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11</v>
      </c>
      <c r="D66" s="131" t="str">
        <f t="shared" si="17"/>
        <v>N/A</v>
      </c>
      <c r="E66" s="131">
        <v>46</v>
      </c>
      <c r="F66" s="131" t="str">
        <f t="shared" si="18"/>
        <v>N/A</v>
      </c>
      <c r="G66" s="131">
        <v>60</v>
      </c>
      <c r="H66" s="112" t="str">
        <f t="shared" si="19"/>
        <v>N/A</v>
      </c>
      <c r="I66" s="114">
        <v>475</v>
      </c>
      <c r="J66" s="114">
        <v>30.43</v>
      </c>
      <c r="K66" s="115" t="s">
        <v>732</v>
      </c>
      <c r="L66" s="116" t="str">
        <f t="shared" si="33"/>
        <v>No</v>
      </c>
    </row>
    <row r="67" spans="1:12" x14ac:dyDescent="0.25">
      <c r="A67" s="3" t="s">
        <v>196</v>
      </c>
      <c r="B67" s="117" t="s">
        <v>217</v>
      </c>
      <c r="C67" s="131">
        <v>48974</v>
      </c>
      <c r="D67" s="131" t="str">
        <f t="shared" si="17"/>
        <v>N/A</v>
      </c>
      <c r="E67" s="131">
        <v>54185</v>
      </c>
      <c r="F67" s="131" t="str">
        <f t="shared" si="18"/>
        <v>N/A</v>
      </c>
      <c r="G67" s="131">
        <v>48781</v>
      </c>
      <c r="H67" s="112" t="str">
        <f t="shared" si="19"/>
        <v>N/A</v>
      </c>
      <c r="I67" s="114">
        <v>10.64</v>
      </c>
      <c r="J67" s="114">
        <v>-9.9700000000000006</v>
      </c>
      <c r="K67" s="115" t="s">
        <v>732</v>
      </c>
      <c r="L67" s="116" t="str">
        <f t="shared" si="33"/>
        <v>Yes</v>
      </c>
    </row>
    <row r="68" spans="1:12" x14ac:dyDescent="0.25">
      <c r="A68" s="2" t="s">
        <v>197</v>
      </c>
      <c r="B68" s="115" t="s">
        <v>217</v>
      </c>
      <c r="C68" s="131">
        <v>1086</v>
      </c>
      <c r="D68" s="131" t="str">
        <f t="shared" si="17"/>
        <v>N/A</v>
      </c>
      <c r="E68" s="131">
        <v>2916</v>
      </c>
      <c r="F68" s="131" t="str">
        <f t="shared" si="18"/>
        <v>N/A</v>
      </c>
      <c r="G68" s="131">
        <v>4427</v>
      </c>
      <c r="H68" s="112" t="str">
        <f t="shared" si="19"/>
        <v>N/A</v>
      </c>
      <c r="I68" s="114">
        <v>168.5</v>
      </c>
      <c r="J68" s="114">
        <v>51.82</v>
      </c>
      <c r="K68" s="115" t="s">
        <v>732</v>
      </c>
      <c r="L68" s="116" t="str">
        <f t="shared" si="33"/>
        <v>No</v>
      </c>
    </row>
    <row r="69" spans="1:12" x14ac:dyDescent="0.25">
      <c r="A69" s="2" t="s">
        <v>198</v>
      </c>
      <c r="B69" s="115" t="s">
        <v>217</v>
      </c>
      <c r="C69" s="131">
        <v>1086</v>
      </c>
      <c r="D69" s="131" t="str">
        <f t="shared" si="17"/>
        <v>N/A</v>
      </c>
      <c r="E69" s="131">
        <v>2916</v>
      </c>
      <c r="F69" s="131" t="str">
        <f t="shared" si="18"/>
        <v>N/A</v>
      </c>
      <c r="G69" s="131">
        <v>4427</v>
      </c>
      <c r="H69" s="112" t="str">
        <f t="shared" si="19"/>
        <v>N/A</v>
      </c>
      <c r="I69" s="114">
        <v>168.5</v>
      </c>
      <c r="J69" s="114">
        <v>51.82</v>
      </c>
      <c r="K69" s="115" t="s">
        <v>732</v>
      </c>
      <c r="L69" s="116" t="str">
        <f t="shared" si="33"/>
        <v>No</v>
      </c>
    </row>
    <row r="70" spans="1:12" x14ac:dyDescent="0.25">
      <c r="A70" s="42" t="s">
        <v>78</v>
      </c>
      <c r="B70" s="115" t="s">
        <v>298</v>
      </c>
      <c r="C70" s="119">
        <v>6.5805708599999999E-2</v>
      </c>
      <c r="D70" s="112" t="str">
        <f>IF($B70="N/A","N/A",IF(C70&gt;=20,"No",IF(C70&lt;0,"No","Yes")))</f>
        <v>Yes</v>
      </c>
      <c r="E70" s="119">
        <v>0.35291349700000002</v>
      </c>
      <c r="F70" s="112" t="str">
        <f>IF($B70="N/A","N/A",IF(E70&gt;=20,"No",IF(E70&lt;0,"No","Yes")))</f>
        <v>Yes</v>
      </c>
      <c r="G70" s="119">
        <v>0.42877208550000001</v>
      </c>
      <c r="H70" s="112" t="str">
        <f>IF($B70="N/A","N/A",IF(G70&gt;=20,"No",IF(G70&lt;0,"No","Yes")))</f>
        <v>Yes</v>
      </c>
      <c r="I70" s="114">
        <v>436.3</v>
      </c>
      <c r="J70" s="114">
        <v>21.49</v>
      </c>
      <c r="K70" s="115" t="s">
        <v>732</v>
      </c>
      <c r="L70" s="116" t="str">
        <f t="shared" si="20"/>
        <v>Yes</v>
      </c>
    </row>
    <row r="71" spans="1:12" x14ac:dyDescent="0.25">
      <c r="A71" s="42" t="s">
        <v>79</v>
      </c>
      <c r="B71" s="117" t="s">
        <v>217</v>
      </c>
      <c r="C71" s="119">
        <v>0.1727399852</v>
      </c>
      <c r="D71" s="112" t="str">
        <f>IF($B71="N/A","N/A",IF(C71&gt;10,"No",IF(C71&lt;-10,"No","Yes")))</f>
        <v>N/A</v>
      </c>
      <c r="E71" s="119">
        <v>0.3764410634</v>
      </c>
      <c r="F71" s="112" t="str">
        <f>IF($B71="N/A","N/A",IF(E71&gt;10,"No",IF(E71&lt;-10,"No","Yes")))</f>
        <v>N/A</v>
      </c>
      <c r="G71" s="119">
        <v>0.42877208550000001</v>
      </c>
      <c r="H71" s="112" t="str">
        <f>IF($B71="N/A","N/A",IF(G71&gt;10,"No",IF(G71&lt;-10,"No","Yes")))</f>
        <v>N/A</v>
      </c>
      <c r="I71" s="114">
        <v>117.9</v>
      </c>
      <c r="J71" s="114">
        <v>13.9</v>
      </c>
      <c r="K71" s="115" t="s">
        <v>732</v>
      </c>
      <c r="L71" s="116" t="str">
        <f t="shared" si="20"/>
        <v>Yes</v>
      </c>
    </row>
    <row r="72" spans="1:12" x14ac:dyDescent="0.25">
      <c r="A72" s="42" t="s">
        <v>80</v>
      </c>
      <c r="B72" s="117" t="s">
        <v>217</v>
      </c>
      <c r="C72" s="119">
        <v>0.64160565930000002</v>
      </c>
      <c r="D72" s="112" t="str">
        <f>IF($B72="N/A","N/A",IF(C72&gt;10,"No",IF(C72&lt;-10,"No","Yes")))</f>
        <v>N/A</v>
      </c>
      <c r="E72" s="119">
        <v>0.46270880720000002</v>
      </c>
      <c r="F72" s="112" t="str">
        <f>IF($B72="N/A","N/A",IF(E72&gt;10,"No",IF(E72&lt;-10,"No","Yes")))</f>
        <v>N/A</v>
      </c>
      <c r="G72" s="119">
        <v>0.33266799730000002</v>
      </c>
      <c r="H72" s="112" t="str">
        <f>IF($B72="N/A","N/A",IF(G72&gt;10,"No",IF(G72&lt;-10,"No","Yes")))</f>
        <v>N/A</v>
      </c>
      <c r="I72" s="114">
        <v>-27.9</v>
      </c>
      <c r="J72" s="114">
        <v>-28.1</v>
      </c>
      <c r="K72" s="115" t="s">
        <v>732</v>
      </c>
      <c r="L72" s="116" t="str">
        <f t="shared" si="20"/>
        <v>Yes</v>
      </c>
    </row>
    <row r="73" spans="1:12" x14ac:dyDescent="0.25">
      <c r="A73" s="42" t="s">
        <v>81</v>
      </c>
      <c r="B73" s="117" t="s">
        <v>217</v>
      </c>
      <c r="C73" s="119">
        <v>2.3590469499999999E-2</v>
      </c>
      <c r="D73" s="112" t="str">
        <f>IF($B73="N/A","N/A",IF(C73&gt;10,"No",IF(C73&lt;-10,"No","Yes")))</f>
        <v>N/A</v>
      </c>
      <c r="E73" s="119">
        <v>2.3089355799999999E-2</v>
      </c>
      <c r="F73" s="112" t="str">
        <f>IF($B73="N/A","N/A",IF(E73&gt;10,"No",IF(E73&lt;-10,"No","Yes")))</f>
        <v>N/A</v>
      </c>
      <c r="G73" s="119">
        <v>0</v>
      </c>
      <c r="H73" s="112" t="str">
        <f>IF($B73="N/A","N/A",IF(G73&gt;10,"No",IF(G73&lt;-10,"No","Yes")))</f>
        <v>N/A</v>
      </c>
      <c r="I73" s="114">
        <v>-2.12</v>
      </c>
      <c r="J73" s="114">
        <v>-100</v>
      </c>
      <c r="K73" s="115" t="s">
        <v>732</v>
      </c>
      <c r="L73" s="116" t="str">
        <f t="shared" si="20"/>
        <v>No</v>
      </c>
    </row>
    <row r="74" spans="1:12" x14ac:dyDescent="0.25">
      <c r="A74" s="42" t="s">
        <v>121</v>
      </c>
      <c r="B74" s="117" t="s">
        <v>217</v>
      </c>
      <c r="C74" s="119">
        <v>0.96720924750000004</v>
      </c>
      <c r="D74" s="112" t="str">
        <f>IF($B74="N/A","N/A",IF(C74&gt;10,"No",IF(C74&lt;-10,"No","Yes")))</f>
        <v>N/A</v>
      </c>
      <c r="E74" s="119">
        <v>1.2006465019999999</v>
      </c>
      <c r="F74" s="112" t="str">
        <f>IF($B74="N/A","N/A",IF(E74&gt;10,"No",IF(E74&lt;-10,"No","Yes")))</f>
        <v>N/A</v>
      </c>
      <c r="G74" s="119">
        <v>1.497277677</v>
      </c>
      <c r="H74" s="112" t="str">
        <f>IF($B74="N/A","N/A",IF(G74&gt;10,"No",IF(G74&lt;-10,"No","Yes")))</f>
        <v>N/A</v>
      </c>
      <c r="I74" s="114">
        <v>24.14</v>
      </c>
      <c r="J74" s="114">
        <v>24.71</v>
      </c>
      <c r="K74" s="115" t="s">
        <v>732</v>
      </c>
      <c r="L74" s="116" t="str">
        <f t="shared" si="20"/>
        <v>Yes</v>
      </c>
    </row>
    <row r="75" spans="1:12" x14ac:dyDescent="0.25">
      <c r="A75" s="42" t="s">
        <v>82</v>
      </c>
      <c r="B75" s="117" t="s">
        <v>217</v>
      </c>
      <c r="C75" s="119">
        <v>12.738853503</v>
      </c>
      <c r="D75" s="112" t="str">
        <f>IF($B75="N/A","N/A",IF(C75&gt;10,"No",IF(C75&lt;-10,"No","Yes")))</f>
        <v>N/A</v>
      </c>
      <c r="E75" s="119">
        <v>14.500115447000001</v>
      </c>
      <c r="F75" s="112" t="str">
        <f>IF($B75="N/A","N/A",IF(E75&gt;10,"No",IF(E75&lt;-10,"No","Yes")))</f>
        <v>N/A</v>
      </c>
      <c r="G75" s="119">
        <v>11.592558984</v>
      </c>
      <c r="H75" s="112" t="str">
        <f>IF($B75="N/A","N/A",IF(G75&gt;10,"No",IF(G75&lt;-10,"No","Yes")))</f>
        <v>N/A</v>
      </c>
      <c r="I75" s="114">
        <v>13.83</v>
      </c>
      <c r="J75" s="114">
        <v>-20.100000000000001</v>
      </c>
      <c r="K75" s="115" t="s">
        <v>732</v>
      </c>
      <c r="L75" s="116" t="str">
        <f t="shared" si="20"/>
        <v>Yes</v>
      </c>
    </row>
    <row r="76" spans="1:12" x14ac:dyDescent="0.25">
      <c r="A76" s="42" t="s">
        <v>199</v>
      </c>
      <c r="B76" s="117" t="s">
        <v>217</v>
      </c>
      <c r="C76" s="119">
        <v>0</v>
      </c>
      <c r="D76" s="112" t="str">
        <f t="shared" ref="D76:D98" si="34">IF($B76="N/A","N/A",IF(C76&gt;10,"No",IF(C76&lt;-10,"No","Yes")))</f>
        <v>N/A</v>
      </c>
      <c r="E76" s="119">
        <v>0</v>
      </c>
      <c r="F76" s="112" t="str">
        <f t="shared" ref="F76:F98" si="35">IF($B76="N/A","N/A",IF(E76&gt;10,"No",IF(E76&lt;-10,"No","Yes")))</f>
        <v>N/A</v>
      </c>
      <c r="G76" s="119">
        <v>0</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0</v>
      </c>
      <c r="D77" s="112" t="str">
        <f t="shared" si="34"/>
        <v>N/A</v>
      </c>
      <c r="E77" s="119">
        <v>1.2826837690999999</v>
      </c>
      <c r="F77" s="112" t="str">
        <f t="shared" si="35"/>
        <v>N/A</v>
      </c>
      <c r="G77" s="119">
        <v>1.9162210339000001</v>
      </c>
      <c r="H77" s="112" t="str">
        <f t="shared" si="36"/>
        <v>N/A</v>
      </c>
      <c r="I77" s="114" t="s">
        <v>1742</v>
      </c>
      <c r="J77" s="114">
        <v>49.39</v>
      </c>
      <c r="K77" s="115" t="s">
        <v>732</v>
      </c>
      <c r="L77" s="116" t="str">
        <f t="shared" ref="L77:L81" si="37">IF(J77="Div by 0", "N/A", IF(OR(J77="N/A",K77="N/A"),"N/A", IF(J77&gt;VALUE(MID(K77,1,2)), "No", IF(J77&lt;-1*VALUE(MID(K77,1,2)), "No", "Yes"))))</f>
        <v>No</v>
      </c>
    </row>
    <row r="78" spans="1:12" x14ac:dyDescent="0.25">
      <c r="A78" s="42" t="s">
        <v>201</v>
      </c>
      <c r="B78" s="117" t="s">
        <v>217</v>
      </c>
      <c r="C78" s="119">
        <v>65.894039735000007</v>
      </c>
      <c r="D78" s="112" t="str">
        <f t="shared" si="34"/>
        <v>N/A</v>
      </c>
      <c r="E78" s="119">
        <v>70.596941293</v>
      </c>
      <c r="F78" s="112" t="str">
        <f t="shared" si="35"/>
        <v>N/A</v>
      </c>
      <c r="G78" s="119">
        <v>62.700534759</v>
      </c>
      <c r="H78" s="112" t="str">
        <f t="shared" si="36"/>
        <v>N/A</v>
      </c>
      <c r="I78" s="114">
        <v>7.1369999999999996</v>
      </c>
      <c r="J78" s="114">
        <v>-11.2</v>
      </c>
      <c r="K78" s="115" t="s">
        <v>732</v>
      </c>
      <c r="L78" s="116" t="str">
        <f t="shared" si="37"/>
        <v>Yes</v>
      </c>
    </row>
    <row r="79" spans="1:12" x14ac:dyDescent="0.25">
      <c r="A79" s="42" t="s">
        <v>202</v>
      </c>
      <c r="B79" s="117" t="s">
        <v>217</v>
      </c>
      <c r="C79" s="119">
        <v>0</v>
      </c>
      <c r="D79" s="112" t="str">
        <f t="shared" si="34"/>
        <v>N/A</v>
      </c>
      <c r="E79" s="119">
        <v>0</v>
      </c>
      <c r="F79" s="112" t="str">
        <f t="shared" si="35"/>
        <v>N/A</v>
      </c>
      <c r="G79" s="119">
        <v>0</v>
      </c>
      <c r="H79" s="112" t="str">
        <f t="shared" si="36"/>
        <v>N/A</v>
      </c>
      <c r="I79" s="114" t="s">
        <v>1742</v>
      </c>
      <c r="J79" s="114" t="s">
        <v>1742</v>
      </c>
      <c r="K79" s="115" t="s">
        <v>732</v>
      </c>
      <c r="L79" s="116" t="str">
        <f t="shared" si="37"/>
        <v>N/A</v>
      </c>
    </row>
    <row r="80" spans="1:12" x14ac:dyDescent="0.25">
      <c r="A80" s="42" t="s">
        <v>203</v>
      </c>
      <c r="B80" s="117" t="s">
        <v>217</v>
      </c>
      <c r="C80" s="119">
        <v>0</v>
      </c>
      <c r="D80" s="112" t="str">
        <f t="shared" si="34"/>
        <v>N/A</v>
      </c>
      <c r="E80" s="119">
        <v>2.3809523810000002</v>
      </c>
      <c r="F80" s="112" t="str">
        <f t="shared" si="35"/>
        <v>N/A</v>
      </c>
      <c r="G80" s="119">
        <v>6.25</v>
      </c>
      <c r="H80" s="112" t="str">
        <f t="shared" si="36"/>
        <v>N/A</v>
      </c>
      <c r="I80" s="114" t="s">
        <v>1742</v>
      </c>
      <c r="J80" s="114">
        <v>162.5</v>
      </c>
      <c r="K80" s="115" t="s">
        <v>732</v>
      </c>
      <c r="L80" s="116" t="str">
        <f t="shared" si="37"/>
        <v>No</v>
      </c>
    </row>
    <row r="81" spans="1:12" x14ac:dyDescent="0.25">
      <c r="A81" s="42" t="s">
        <v>204</v>
      </c>
      <c r="B81" s="115" t="s">
        <v>217</v>
      </c>
      <c r="C81" s="119">
        <v>71.428571429000002</v>
      </c>
      <c r="D81" s="112" t="str">
        <f t="shared" si="34"/>
        <v>N/A</v>
      </c>
      <c r="E81" s="119">
        <v>71.428571429000002</v>
      </c>
      <c r="F81" s="112" t="str">
        <f t="shared" si="35"/>
        <v>N/A</v>
      </c>
      <c r="G81" s="119">
        <v>60.416666667000001</v>
      </c>
      <c r="H81" s="112" t="str">
        <f t="shared" si="36"/>
        <v>N/A</v>
      </c>
      <c r="I81" s="114">
        <v>0</v>
      </c>
      <c r="J81" s="114">
        <v>-15.4</v>
      </c>
      <c r="K81" s="115" t="s">
        <v>732</v>
      </c>
      <c r="L81" s="116" t="str">
        <f t="shared" si="37"/>
        <v>Yes</v>
      </c>
    </row>
    <row r="82" spans="1:12" x14ac:dyDescent="0.25">
      <c r="A82" s="42" t="s">
        <v>73</v>
      </c>
      <c r="B82" s="117" t="s">
        <v>217</v>
      </c>
      <c r="C82" s="128">
        <v>50870</v>
      </c>
      <c r="D82" s="112" t="str">
        <f t="shared" si="34"/>
        <v>N/A</v>
      </c>
      <c r="E82" s="128">
        <v>57857</v>
      </c>
      <c r="F82" s="112" t="str">
        <f t="shared" si="35"/>
        <v>N/A</v>
      </c>
      <c r="G82" s="128">
        <v>63425</v>
      </c>
      <c r="H82" s="112" t="str">
        <f t="shared" si="36"/>
        <v>N/A</v>
      </c>
      <c r="I82" s="114">
        <v>13.74</v>
      </c>
      <c r="J82" s="114">
        <v>9.6240000000000006</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61.311185373999997</v>
      </c>
      <c r="D86" s="112" t="str">
        <f t="shared" si="34"/>
        <v>N/A</v>
      </c>
      <c r="E86" s="129">
        <v>62.396944189999999</v>
      </c>
      <c r="F86" s="112" t="str">
        <f t="shared" si="35"/>
        <v>N/A</v>
      </c>
      <c r="G86" s="129">
        <v>49.910918408000001</v>
      </c>
      <c r="H86" s="112" t="str">
        <f t="shared" si="36"/>
        <v>N/A</v>
      </c>
      <c r="I86" s="114">
        <v>1.7709999999999999</v>
      </c>
      <c r="J86" s="114">
        <v>-20</v>
      </c>
      <c r="K86" s="115" t="s">
        <v>732</v>
      </c>
      <c r="L86" s="116" t="str">
        <f t="shared" si="20"/>
        <v>Yes</v>
      </c>
    </row>
    <row r="87" spans="1:12" x14ac:dyDescent="0.25">
      <c r="A87" s="42" t="s">
        <v>1258</v>
      </c>
      <c r="B87" s="117" t="s">
        <v>217</v>
      </c>
      <c r="C87" s="129">
        <v>0</v>
      </c>
      <c r="D87" s="112" t="str">
        <f t="shared" si="34"/>
        <v>N/A</v>
      </c>
      <c r="E87" s="129">
        <v>1.0716075841999999</v>
      </c>
      <c r="F87" s="112" t="str">
        <f t="shared" si="35"/>
        <v>N/A</v>
      </c>
      <c r="G87" s="129">
        <v>1.9865983444999999</v>
      </c>
      <c r="H87" s="112" t="str">
        <f t="shared" si="36"/>
        <v>N/A</v>
      </c>
      <c r="I87" s="114" t="s">
        <v>1742</v>
      </c>
      <c r="J87" s="114">
        <v>85.38</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2.335067494</v>
      </c>
      <c r="F94" s="112" t="str">
        <f t="shared" si="35"/>
        <v>N/A</v>
      </c>
      <c r="G94" s="129">
        <v>3.0366574695000002</v>
      </c>
      <c r="H94" s="112" t="str">
        <f t="shared" si="36"/>
        <v>N/A</v>
      </c>
      <c r="I94" s="114" t="s">
        <v>1742</v>
      </c>
      <c r="J94" s="114">
        <v>30.05</v>
      </c>
      <c r="K94" s="115" t="s">
        <v>732</v>
      </c>
      <c r="L94" s="116" t="str">
        <f t="shared" si="20"/>
        <v>No</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38.688814626000003</v>
      </c>
      <c r="D98" s="112" t="str">
        <f t="shared" si="34"/>
        <v>N/A</v>
      </c>
      <c r="E98" s="129">
        <v>34.196380732000002</v>
      </c>
      <c r="F98" s="112" t="str">
        <f t="shared" si="35"/>
        <v>N/A</v>
      </c>
      <c r="G98" s="129">
        <v>45.065825777999997</v>
      </c>
      <c r="H98" s="112" t="str">
        <f t="shared" si="36"/>
        <v>N/A</v>
      </c>
      <c r="I98" s="114">
        <v>-11.6</v>
      </c>
      <c r="J98" s="114">
        <v>31.79</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584950</v>
      </c>
      <c r="D100" s="112" t="str">
        <f>IF($B100="N/A","N/A",IF(C100&gt;10,"No",IF(C100&lt;-10,"No","Yes")))</f>
        <v>N/A</v>
      </c>
      <c r="E100" s="118">
        <v>657414</v>
      </c>
      <c r="F100" s="112" t="str">
        <f>IF($B100="N/A","N/A",IF(E100&gt;10,"No",IF(E100&lt;-10,"No","Yes")))</f>
        <v>N/A</v>
      </c>
      <c r="G100" s="118">
        <v>1456227</v>
      </c>
      <c r="H100" s="112" t="str">
        <f>IF($B100="N/A","N/A",IF(G100&gt;10,"No",IF(G100&lt;-10,"No","Yes")))</f>
        <v>N/A</v>
      </c>
      <c r="I100" s="114">
        <v>12.39</v>
      </c>
      <c r="J100" s="114">
        <v>121.5</v>
      </c>
      <c r="K100" s="115" t="s">
        <v>732</v>
      </c>
      <c r="L100" s="116" t="str">
        <f t="shared" ref="L100:L111" si="38">IF(J100="Div by 0", "N/A", IF(K100="N/A","N/A", IF(J100&gt;VALUE(MID(K100,1,2)), "No", IF(J100&lt;-1*VALUE(MID(K100,1,2)), "No", "Yes"))))</f>
        <v>No</v>
      </c>
    </row>
    <row r="101" spans="1:12" x14ac:dyDescent="0.25">
      <c r="A101" s="42" t="s">
        <v>455</v>
      </c>
      <c r="B101" s="117" t="s">
        <v>217</v>
      </c>
      <c r="C101" s="118">
        <v>0</v>
      </c>
      <c r="D101" s="112" t="str">
        <f>IF($B101="N/A","N/A",IF(C101&gt;10,"No",IF(C101&lt;-10,"No","Yes")))</f>
        <v>N/A</v>
      </c>
      <c r="E101" s="118">
        <v>0</v>
      </c>
      <c r="F101" s="112" t="str">
        <f>IF($B101="N/A","N/A",IF(E101&gt;10,"No",IF(E101&lt;-10,"No","Yes")))</f>
        <v>N/A</v>
      </c>
      <c r="G101" s="118">
        <v>661533</v>
      </c>
      <c r="H101" s="112" t="str">
        <f>IF($B101="N/A","N/A",IF(G101&gt;10,"No",IF(G101&lt;-10,"No","Yes")))</f>
        <v>N/A</v>
      </c>
      <c r="I101" s="114" t="s">
        <v>1742</v>
      </c>
      <c r="J101" s="114" t="s">
        <v>1742</v>
      </c>
      <c r="K101" s="115" t="s">
        <v>732</v>
      </c>
      <c r="L101" s="116" t="str">
        <f t="shared" si="38"/>
        <v>N/A</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584950</v>
      </c>
      <c r="D103" s="112" t="str">
        <f>IF($B103="N/A","N/A",IF(C103&gt;10,"No",IF(C103&lt;-10,"No","Yes")))</f>
        <v>N/A</v>
      </c>
      <c r="E103" s="118">
        <v>657414</v>
      </c>
      <c r="F103" s="112" t="str">
        <f>IF($B103="N/A","N/A",IF(E103&gt;10,"No",IF(E103&lt;-10,"No","Yes")))</f>
        <v>N/A</v>
      </c>
      <c r="G103" s="118">
        <v>794694</v>
      </c>
      <c r="H103" s="112" t="str">
        <f>IF($B103="N/A","N/A",IF(G103&gt;10,"No",IF(G103&lt;-10,"No","Yes")))</f>
        <v>N/A</v>
      </c>
      <c r="I103" s="114">
        <v>12.39</v>
      </c>
      <c r="J103" s="114">
        <v>20.88</v>
      </c>
      <c r="K103" s="115" t="s">
        <v>732</v>
      </c>
      <c r="L103" s="116" t="str">
        <f t="shared" si="38"/>
        <v>Yes</v>
      </c>
    </row>
    <row r="104" spans="1:12" x14ac:dyDescent="0.25">
      <c r="A104" s="42" t="s">
        <v>108</v>
      </c>
      <c r="B104" s="133" t="s">
        <v>299</v>
      </c>
      <c r="C104" s="129">
        <v>0.7515720119</v>
      </c>
      <c r="D104" s="112" t="str">
        <f>IF($B104="N/A","N/A",IF(C104&gt;2,"No",IF(C104&lt;0.9,"No","Yes")))</f>
        <v>No</v>
      </c>
      <c r="E104" s="129">
        <v>0.71169805760000004</v>
      </c>
      <c r="F104" s="112" t="str">
        <f>IF($B104="N/A","N/A",IF(E104&gt;2,"No",IF(E104&lt;0.9,"No","Yes")))</f>
        <v>No</v>
      </c>
      <c r="G104" s="129">
        <v>0.96044921989999998</v>
      </c>
      <c r="H104" s="112" t="str">
        <f>IF($B104="N/A","N/A",IF(G104&gt;2,"No",IF(G104&lt;0.9,"No","Yes")))</f>
        <v>Yes</v>
      </c>
      <c r="I104" s="114">
        <v>-5.31</v>
      </c>
      <c r="J104" s="114">
        <v>34.950000000000003</v>
      </c>
      <c r="K104" s="115" t="s">
        <v>732</v>
      </c>
      <c r="L104" s="116" t="str">
        <f t="shared" si="38"/>
        <v>No</v>
      </c>
    </row>
    <row r="105" spans="1:12" x14ac:dyDescent="0.25">
      <c r="A105" s="42" t="s">
        <v>458</v>
      </c>
      <c r="B105" s="133" t="s">
        <v>299</v>
      </c>
      <c r="C105" s="129">
        <v>0</v>
      </c>
      <c r="D105" s="112" t="str">
        <f>IF($B105="N/A","N/A",IF(C105&gt;2,"No",IF(C105&lt;0.9,"No","Yes")))</f>
        <v>No</v>
      </c>
      <c r="E105" s="129">
        <v>0</v>
      </c>
      <c r="F105" s="112" t="str">
        <f>IF($B105="N/A","N/A",IF(E105&gt;2,"No",IF(E105&lt;0.9,"No","Yes")))</f>
        <v>No</v>
      </c>
      <c r="G105" s="129">
        <v>0.26929674100000001</v>
      </c>
      <c r="H105" s="112" t="str">
        <f>IF($B105="N/A","N/A",IF(G105&gt;2,"No",IF(G105&lt;0.9,"No","Yes")))</f>
        <v>No</v>
      </c>
      <c r="I105" s="114" t="s">
        <v>1742</v>
      </c>
      <c r="J105" s="114" t="s">
        <v>1742</v>
      </c>
      <c r="K105" s="115" t="s">
        <v>732</v>
      </c>
      <c r="L105" s="116" t="str">
        <f t="shared" si="38"/>
        <v>N/A</v>
      </c>
    </row>
    <row r="106" spans="1:12" x14ac:dyDescent="0.25">
      <c r="A106" s="42" t="s">
        <v>459</v>
      </c>
      <c r="B106" s="133" t="s">
        <v>299</v>
      </c>
      <c r="C106" s="129">
        <v>0</v>
      </c>
      <c r="D106" s="112" t="str">
        <f>IF($B106="N/A","N/A",IF(C106&gt;2,"No",IF(C106&lt;0.9,"No","Yes")))</f>
        <v>No</v>
      </c>
      <c r="E106" s="129">
        <v>0</v>
      </c>
      <c r="F106" s="112" t="str">
        <f>IF($B106="N/A","N/A",IF(E106&gt;2,"No",IF(E106&lt;0.9,"No","Yes")))</f>
        <v>No</v>
      </c>
      <c r="G106" s="129">
        <v>0</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0.75853260020000002</v>
      </c>
      <c r="D107" s="112" t="str">
        <f>IF($B107="N/A","N/A",IF(C107&gt;2,"No",IF(C107&lt;0.9,"No","Yes")))</f>
        <v>No</v>
      </c>
      <c r="E107" s="129">
        <v>0.72308453770000003</v>
      </c>
      <c r="F107" s="112" t="str">
        <f>IF($B107="N/A","N/A",IF(E107&gt;2,"No",IF(E107&lt;0.9,"No","Yes")))</f>
        <v>No</v>
      </c>
      <c r="G107" s="129">
        <v>0.9931936911</v>
      </c>
      <c r="H107" s="112" t="str">
        <f>IF($B107="N/A","N/A",IF(G107&gt;2,"No",IF(G107&lt;0.9,"No","Yes")))</f>
        <v>Yes</v>
      </c>
      <c r="I107" s="114">
        <v>-4.67</v>
      </c>
      <c r="J107" s="114">
        <v>37.36</v>
      </c>
      <c r="K107" s="115" t="s">
        <v>732</v>
      </c>
      <c r="L107" s="116" t="str">
        <f t="shared" si="38"/>
        <v>No</v>
      </c>
    </row>
    <row r="108" spans="1:12" x14ac:dyDescent="0.25">
      <c r="A108" s="42" t="s">
        <v>1271</v>
      </c>
      <c r="B108" s="117" t="s">
        <v>217</v>
      </c>
      <c r="C108" s="118">
        <v>1.5031440238</v>
      </c>
      <c r="D108" s="112" t="str">
        <f>IF($B108="N/A","N/A",IF(C108&gt;10,"No",IF(C108&lt;-10,"No","Yes")))</f>
        <v>N/A</v>
      </c>
      <c r="E108" s="118">
        <v>1.4233961153000001</v>
      </c>
      <c r="F108" s="112" t="str">
        <f>IF($B108="N/A","N/A",IF(E108&gt;10,"No",IF(E108&lt;-10,"No","Yes")))</f>
        <v>N/A</v>
      </c>
      <c r="G108" s="118">
        <v>3.5185358793999999</v>
      </c>
      <c r="H108" s="112" t="str">
        <f>IF($B108="N/A","N/A",IF(G108&gt;10,"No",IF(G108&lt;-10,"No","Yes")))</f>
        <v>N/A</v>
      </c>
      <c r="I108" s="114">
        <v>-5.31</v>
      </c>
      <c r="J108" s="114">
        <v>147.19999999999999</v>
      </c>
      <c r="K108" s="115" t="s">
        <v>732</v>
      </c>
      <c r="L108" s="116" t="str">
        <f t="shared" si="38"/>
        <v>No</v>
      </c>
    </row>
    <row r="109" spans="1:12" x14ac:dyDescent="0.25">
      <c r="A109" s="42" t="s">
        <v>1272</v>
      </c>
      <c r="B109" s="117" t="s">
        <v>217</v>
      </c>
      <c r="C109" s="118">
        <v>0</v>
      </c>
      <c r="D109" s="112" t="str">
        <f>IF($B109="N/A","N/A",IF(C109&gt;10,"No",IF(C109&lt;-10,"No","Yes")))</f>
        <v>N/A</v>
      </c>
      <c r="E109" s="118">
        <v>0</v>
      </c>
      <c r="F109" s="112" t="str">
        <f>IF($B109="N/A","N/A",IF(E109&gt;10,"No",IF(E109&lt;-10,"No","Yes")))</f>
        <v>N/A</v>
      </c>
      <c r="G109" s="118">
        <v>1134.7049743</v>
      </c>
      <c r="H109" s="112" t="str">
        <f>IF($B109="N/A","N/A",IF(G109&gt;10,"No",IF(G109&lt;-10,"No","Yes")))</f>
        <v>N/A</v>
      </c>
      <c r="I109" s="114" t="s">
        <v>1742</v>
      </c>
      <c r="J109" s="114" t="s">
        <v>1742</v>
      </c>
      <c r="K109" s="115" t="s">
        <v>732</v>
      </c>
      <c r="L109" s="116" t="str">
        <f t="shared" si="38"/>
        <v>N/A</v>
      </c>
    </row>
    <row r="110" spans="1:12" x14ac:dyDescent="0.25">
      <c r="A110" s="42" t="s">
        <v>1273</v>
      </c>
      <c r="B110" s="117" t="s">
        <v>217</v>
      </c>
      <c r="C110" s="118">
        <v>0</v>
      </c>
      <c r="D110" s="112" t="str">
        <f>IF($B110="N/A","N/A",IF(C110&gt;10,"No",IF(C110&lt;-10,"No","Yes")))</f>
        <v>N/A</v>
      </c>
      <c r="E110" s="118">
        <v>0</v>
      </c>
      <c r="F110" s="112" t="str">
        <f>IF($B110="N/A","N/A",IF(E110&gt;10,"No",IF(E110&lt;-10,"No","Yes")))</f>
        <v>N/A</v>
      </c>
      <c r="G110" s="118">
        <v>0</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1.5170652005</v>
      </c>
      <c r="D111" s="112" t="str">
        <f>IF($B111="N/A","N/A",IF(C111&gt;10,"No",IF(C111&lt;-10,"No","Yes")))</f>
        <v>N/A</v>
      </c>
      <c r="E111" s="118">
        <v>1.4461690754000001</v>
      </c>
      <c r="F111" s="112" t="str">
        <f>IF($B111="N/A","N/A",IF(E111&gt;10,"No",IF(E111&lt;-10,"No","Yes")))</f>
        <v>N/A</v>
      </c>
      <c r="G111" s="118">
        <v>1.9863873822</v>
      </c>
      <c r="H111" s="112" t="str">
        <f>IF($B111="N/A","N/A",IF(G111&gt;10,"No",IF(G111&lt;-10,"No","Yes")))</f>
        <v>N/A</v>
      </c>
      <c r="I111" s="114">
        <v>-4.67</v>
      </c>
      <c r="J111" s="114">
        <v>37.36</v>
      </c>
      <c r="K111" s="115" t="s">
        <v>732</v>
      </c>
      <c r="L111" s="116" t="str">
        <f t="shared" si="38"/>
        <v>No</v>
      </c>
    </row>
    <row r="112" spans="1:12" x14ac:dyDescent="0.25">
      <c r="A112" s="42" t="s">
        <v>329</v>
      </c>
      <c r="B112" s="115" t="s">
        <v>300</v>
      </c>
      <c r="C112" s="129">
        <v>77.877745434999994</v>
      </c>
      <c r="D112" s="112" t="str">
        <f>IF(OR($B112="N/A",$C112="N/A"),"N/A",IF(C112&gt;98,"Yes","No"))</f>
        <v>No</v>
      </c>
      <c r="E112" s="129">
        <v>79.364415257999994</v>
      </c>
      <c r="F112" s="112" t="str">
        <f>IF(OR($B112="N/A",$E112="N/A"),"N/A",IF(E112&gt;98,"Yes","No"))</f>
        <v>No</v>
      </c>
      <c r="G112" s="129">
        <v>96.202431079999997</v>
      </c>
      <c r="H112" s="112" t="str">
        <f t="shared" ref="H112:H115" si="39">IF($B112="N/A","N/A",IF(G112&gt;98,"Yes","No"))</f>
        <v>No</v>
      </c>
      <c r="I112" s="114">
        <v>1.909</v>
      </c>
      <c r="J112" s="114">
        <v>21.22</v>
      </c>
      <c r="K112" s="115" t="s">
        <v>732</v>
      </c>
      <c r="L112" s="116" t="str">
        <f>IF(J112="Div by 0", "N/A", IF(OR(J112="N/A",K112="N/A"),"N/A", IF(J112&gt;VALUE(MID(K112,1,2)), "No", IF(J112&lt;-1*VALUE(MID(K112,1,2)), "No", "Yes"))))</f>
        <v>Yes</v>
      </c>
    </row>
    <row r="113" spans="1:12" x14ac:dyDescent="0.25">
      <c r="A113" s="42" t="s">
        <v>461</v>
      </c>
      <c r="B113" s="115" t="s">
        <v>300</v>
      </c>
      <c r="C113" s="129">
        <v>0</v>
      </c>
      <c r="D113" s="112" t="str">
        <f t="shared" ref="D113:D115" si="40">IF(OR($B113="N/A",$C113="N/A"),"N/A",IF(C113&gt;98,"Yes","No"))</f>
        <v>No</v>
      </c>
      <c r="E113" s="129">
        <v>0</v>
      </c>
      <c r="F113" s="112" t="str">
        <f t="shared" ref="F113:F115" si="41">IF(OR($B113="N/A",$E113="N/A"),"N/A",IF(E113&gt;98,"Yes","No"))</f>
        <v>No</v>
      </c>
      <c r="G113" s="129">
        <v>91.666666667000001</v>
      </c>
      <c r="H113" s="112" t="str">
        <f t="shared" si="39"/>
        <v>No</v>
      </c>
      <c r="I113" s="114" t="s">
        <v>1742</v>
      </c>
      <c r="J113" s="114" t="s">
        <v>1742</v>
      </c>
      <c r="K113" s="115" t="s">
        <v>732</v>
      </c>
      <c r="L113" s="116" t="str">
        <f t="shared" ref="L113:L115" si="42">IF(J113="Div by 0", "N/A", IF(OR(J113="N/A",K113="N/A"),"N/A", IF(J113&gt;VALUE(MID(K113,1,2)), "No", IF(J113&lt;-1*VALUE(MID(K113,1,2)), "No", "Yes"))))</f>
        <v>N/A</v>
      </c>
    </row>
    <row r="114" spans="1:12" x14ac:dyDescent="0.25">
      <c r="A114" s="42" t="s">
        <v>462</v>
      </c>
      <c r="B114" s="115" t="s">
        <v>300</v>
      </c>
      <c r="C114" s="129">
        <v>0</v>
      </c>
      <c r="D114" s="112" t="str">
        <f t="shared" si="40"/>
        <v>No</v>
      </c>
      <c r="E114" s="129">
        <v>0</v>
      </c>
      <c r="F114" s="112" t="str">
        <f t="shared" si="41"/>
        <v>No</v>
      </c>
      <c r="G114" s="129">
        <v>0</v>
      </c>
      <c r="H114" s="112" t="str">
        <f t="shared" si="39"/>
        <v>No</v>
      </c>
      <c r="I114" s="114" t="s">
        <v>1742</v>
      </c>
      <c r="J114" s="114" t="s">
        <v>1742</v>
      </c>
      <c r="K114" s="115" t="s">
        <v>732</v>
      </c>
      <c r="L114" s="116" t="str">
        <f t="shared" si="42"/>
        <v>N/A</v>
      </c>
    </row>
    <row r="115" spans="1:12" x14ac:dyDescent="0.25">
      <c r="A115" s="42" t="s">
        <v>463</v>
      </c>
      <c r="B115" s="115" t="s">
        <v>300</v>
      </c>
      <c r="C115" s="129">
        <v>78.116960019999993</v>
      </c>
      <c r="D115" s="112" t="str">
        <f t="shared" si="40"/>
        <v>No</v>
      </c>
      <c r="E115" s="129">
        <v>80.514902648000003</v>
      </c>
      <c r="F115" s="112" t="str">
        <f t="shared" si="41"/>
        <v>No</v>
      </c>
      <c r="G115" s="129">
        <v>99.157458847000001</v>
      </c>
      <c r="H115" s="112" t="str">
        <f t="shared" si="39"/>
        <v>Yes</v>
      </c>
      <c r="I115" s="114">
        <v>3.07</v>
      </c>
      <c r="J115" s="114">
        <v>23.15</v>
      </c>
      <c r="K115" s="115" t="s">
        <v>732</v>
      </c>
      <c r="L115" s="116" t="str">
        <f t="shared" si="42"/>
        <v>Yes</v>
      </c>
    </row>
    <row r="116" spans="1:12" x14ac:dyDescent="0.25">
      <c r="A116" s="3" t="s">
        <v>464</v>
      </c>
      <c r="B116" s="115" t="s">
        <v>217</v>
      </c>
      <c r="C116" s="131">
        <v>1094</v>
      </c>
      <c r="D116" s="112" t="str">
        <f>IF($B116="N/A","N/A",IF(C116&gt;10,"No",IF(C116&lt;-10,"No","Yes")))</f>
        <v>N/A</v>
      </c>
      <c r="E116" s="131">
        <v>2962</v>
      </c>
      <c r="F116" s="112" t="str">
        <f>IF($B116="N/A","N/A",IF(E116&gt;10,"No",IF(E116&lt;-10,"No","Yes")))</f>
        <v>N/A</v>
      </c>
      <c r="G116" s="131">
        <v>4486</v>
      </c>
      <c r="H116" s="112" t="str">
        <f>IF($B116="N/A","N/A",IF(G116&gt;10,"No",IF(G116&lt;-10,"No","Yes")))</f>
        <v>N/A</v>
      </c>
      <c r="I116" s="114">
        <v>170.7</v>
      </c>
      <c r="J116" s="114">
        <v>51.45</v>
      </c>
      <c r="K116" s="115" t="s">
        <v>732</v>
      </c>
      <c r="L116" s="116" t="str">
        <f>IF(J116="Div by 0", "N/A", IF(OR(J116="N/A",K116="N/A"),"N/A", IF(J116&gt;VALUE(MID(K116,1,2)), "No", IF(J116&lt;-1*VALUE(MID(K116,1,2)), "No", "Yes"))))</f>
        <v>No</v>
      </c>
    </row>
    <row r="117" spans="1:12" x14ac:dyDescent="0.25">
      <c r="A117" s="3" t="s">
        <v>215</v>
      </c>
      <c r="B117" s="115" t="s">
        <v>217</v>
      </c>
      <c r="C117" s="129">
        <v>0</v>
      </c>
      <c r="D117" s="112" t="str">
        <f>IF($B117="N/A","N/A",IF(C117&gt;10,"No",IF(C117&lt;-10,"No","Yes")))</f>
        <v>N/A</v>
      </c>
      <c r="E117" s="129">
        <v>0</v>
      </c>
      <c r="F117" s="112" t="str">
        <f>IF($B117="N/A","N/A",IF(E117&gt;10,"No",IF(E117&lt;-10,"No","Yes")))</f>
        <v>N/A</v>
      </c>
      <c r="G117" s="129">
        <v>0</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5474</v>
      </c>
      <c r="D118" s="112" t="str">
        <f>IF($B118="N/A","N/A",IF(C118&gt;10,"No",IF(C118&lt;-10,"No","Yes")))</f>
        <v>N/A</v>
      </c>
      <c r="E118" s="113">
        <v>33002</v>
      </c>
      <c r="F118" s="112" t="str">
        <f>IF($B118="N/A","N/A",IF(E118&gt;10,"No",IF(E118&lt;-10,"No","Yes")))</f>
        <v>N/A</v>
      </c>
      <c r="G118" s="113">
        <v>57610</v>
      </c>
      <c r="H118" s="112" t="str">
        <f>IF($B118="N/A","N/A",IF(G118&gt;10,"No",IF(G118&lt;-10,"No","Yes")))</f>
        <v>N/A</v>
      </c>
      <c r="I118" s="114">
        <v>502.9</v>
      </c>
      <c r="J118" s="114">
        <v>74.569999999999993</v>
      </c>
      <c r="K118" s="115" t="s">
        <v>732</v>
      </c>
      <c r="L118" s="116" t="str">
        <f>IF(J118="Div by 0", "N/A", IF(K118="N/A","N/A", IF(J118&gt;VALUE(MID(K118,1,2)), "No", IF(J118&lt;-1*VALUE(MID(K118,1,2)), "No", "Yes"))))</f>
        <v>No</v>
      </c>
    </row>
    <row r="119" spans="1:12" x14ac:dyDescent="0.25">
      <c r="A119" s="4" t="s">
        <v>1630</v>
      </c>
      <c r="B119" s="115" t="s">
        <v>217</v>
      </c>
      <c r="C119" s="113">
        <v>13872210</v>
      </c>
      <c r="D119" s="112" t="str">
        <f>IF($B119="N/A","N/A",IF(C119&gt;10,"No",IF(C119&lt;-10,"No","Yes")))</f>
        <v>N/A</v>
      </c>
      <c r="E119" s="113">
        <v>23518339</v>
      </c>
      <c r="F119" s="112" t="str">
        <f>IF($B119="N/A","N/A",IF(E119&gt;10,"No",IF(E119&lt;-10,"No","Yes")))</f>
        <v>N/A</v>
      </c>
      <c r="G119" s="113">
        <v>38069886</v>
      </c>
      <c r="H119" s="112" t="str">
        <f>IF($B119="N/A","N/A",IF(G119&gt;10,"No",IF(G119&lt;-10,"No","Yes")))</f>
        <v>N/A</v>
      </c>
      <c r="I119" s="114">
        <v>69.540000000000006</v>
      </c>
      <c r="J119" s="114">
        <v>61.87</v>
      </c>
      <c r="K119" s="115" t="s">
        <v>732</v>
      </c>
      <c r="L119" s="116" t="str">
        <f>IF(J119="Div by 0", "N/A", IF(K119="N/A","N/A", IF(J119&gt;VALUE(MID(K119,1,2)), "No", IF(J119&lt;-1*VALUE(MID(K119,1,2)), "No", "Yes"))))</f>
        <v>No</v>
      </c>
    </row>
    <row r="120" spans="1:12" x14ac:dyDescent="0.25">
      <c r="A120" s="4" t="s">
        <v>1631</v>
      </c>
      <c r="B120" s="115" t="s">
        <v>217</v>
      </c>
      <c r="C120" s="131">
        <v>1086</v>
      </c>
      <c r="D120" s="112" t="str">
        <f>IF($B120="N/A","N/A",IF(C120&gt;10,"No",IF(C120&lt;-10,"No","Yes")))</f>
        <v>N/A</v>
      </c>
      <c r="E120" s="131">
        <v>2916</v>
      </c>
      <c r="F120" s="112" t="str">
        <f>IF($B120="N/A","N/A",IF(E120&gt;10,"No",IF(E120&lt;-10,"No","Yes")))</f>
        <v>N/A</v>
      </c>
      <c r="G120" s="131">
        <v>4426</v>
      </c>
      <c r="H120" s="112" t="str">
        <f>IF($B120="N/A","N/A",IF(G120&gt;10,"No",IF(G120&lt;-10,"No","Yes")))</f>
        <v>N/A</v>
      </c>
      <c r="I120" s="114">
        <v>168.5</v>
      </c>
      <c r="J120" s="114">
        <v>51.78</v>
      </c>
      <c r="K120" s="115" t="s">
        <v>732</v>
      </c>
      <c r="L120" s="116" t="str">
        <f>IF(J120="Div by 0", "N/A", IF(K120="N/A","N/A", IF(J120&gt;VALUE(MID(K120,1,2)), "No", IF(J120&lt;-1*VALUE(MID(K120,1,2)), "No", "Yes"))))</f>
        <v>No</v>
      </c>
    </row>
    <row r="121" spans="1:12" x14ac:dyDescent="0.25">
      <c r="A121" s="4" t="s">
        <v>1632</v>
      </c>
      <c r="B121" s="120" t="s">
        <v>217</v>
      </c>
      <c r="C121" s="131" t="s">
        <v>217</v>
      </c>
      <c r="D121" s="116" t="str">
        <f t="shared" ref="D121:H134" si="43">IF($B121="N/A","N/A",IF(C121&lt;0,"No","Yes"))</f>
        <v>N/A</v>
      </c>
      <c r="E121" s="131">
        <v>28</v>
      </c>
      <c r="F121" s="116" t="str">
        <f t="shared" si="43"/>
        <v>N/A</v>
      </c>
      <c r="G121" s="131">
        <v>46</v>
      </c>
      <c r="H121" s="116" t="str">
        <f t="shared" si="43"/>
        <v>N/A</v>
      </c>
      <c r="I121" s="114" t="s">
        <v>217</v>
      </c>
      <c r="J121" s="114">
        <v>64.290000000000006</v>
      </c>
      <c r="K121" s="120" t="s">
        <v>732</v>
      </c>
      <c r="L121" s="116" t="str">
        <f t="shared" ref="L121:L142" si="44">IF(J121="Div by 0", "N/A", IF(OR(J121="N/A",K121="N/A"),"N/A", IF(J121&gt;VALUE(MID(K121,1,2)), "No", IF(J121&lt;-1*VALUE(MID(K121,1,2)), "No", "Yes"))))</f>
        <v>No</v>
      </c>
    </row>
    <row r="122" spans="1:12" x14ac:dyDescent="0.25">
      <c r="A122" s="4" t="s">
        <v>1633</v>
      </c>
      <c r="B122" s="120" t="s">
        <v>217</v>
      </c>
      <c r="C122" s="131" t="s">
        <v>217</v>
      </c>
      <c r="D122" s="116" t="str">
        <f t="shared" si="43"/>
        <v>N/A</v>
      </c>
      <c r="E122" s="131">
        <v>702</v>
      </c>
      <c r="F122" s="116" t="str">
        <f t="shared" si="43"/>
        <v>N/A</v>
      </c>
      <c r="G122" s="131">
        <v>938</v>
      </c>
      <c r="H122" s="116" t="str">
        <f t="shared" si="43"/>
        <v>N/A</v>
      </c>
      <c r="I122" s="114" t="s">
        <v>217</v>
      </c>
      <c r="J122" s="114">
        <v>33.619999999999997</v>
      </c>
      <c r="K122" s="120" t="s">
        <v>732</v>
      </c>
      <c r="L122" s="116" t="str">
        <f t="shared" si="44"/>
        <v>No</v>
      </c>
    </row>
    <row r="123" spans="1:12" x14ac:dyDescent="0.25">
      <c r="A123" s="4" t="s">
        <v>1634</v>
      </c>
      <c r="B123" s="120" t="s">
        <v>217</v>
      </c>
      <c r="C123" s="131" t="s">
        <v>217</v>
      </c>
      <c r="D123" s="116" t="str">
        <f t="shared" si="43"/>
        <v>N/A</v>
      </c>
      <c r="E123" s="131">
        <v>1494</v>
      </c>
      <c r="F123" s="116" t="str">
        <f t="shared" si="43"/>
        <v>N/A</v>
      </c>
      <c r="G123" s="131">
        <v>2331</v>
      </c>
      <c r="H123" s="116" t="str">
        <f t="shared" si="43"/>
        <v>N/A</v>
      </c>
      <c r="I123" s="114" t="s">
        <v>217</v>
      </c>
      <c r="J123" s="114">
        <v>56.02</v>
      </c>
      <c r="K123" s="120" t="s">
        <v>732</v>
      </c>
      <c r="L123" s="116" t="str">
        <f t="shared" si="44"/>
        <v>No</v>
      </c>
    </row>
    <row r="124" spans="1:12" x14ac:dyDescent="0.25">
      <c r="A124" s="4" t="s">
        <v>1635</v>
      </c>
      <c r="B124" s="120" t="s">
        <v>217</v>
      </c>
      <c r="C124" s="131" t="s">
        <v>217</v>
      </c>
      <c r="D124" s="116" t="str">
        <f t="shared" si="43"/>
        <v>N/A</v>
      </c>
      <c r="E124" s="131">
        <v>692</v>
      </c>
      <c r="F124" s="116" t="str">
        <f t="shared" si="43"/>
        <v>N/A</v>
      </c>
      <c r="G124" s="131">
        <v>1111</v>
      </c>
      <c r="H124" s="116" t="str">
        <f t="shared" si="43"/>
        <v>N/A</v>
      </c>
      <c r="I124" s="114" t="s">
        <v>217</v>
      </c>
      <c r="J124" s="114">
        <v>60.55</v>
      </c>
      <c r="K124" s="120" t="s">
        <v>732</v>
      </c>
      <c r="L124" s="116" t="str">
        <f t="shared" si="44"/>
        <v>No</v>
      </c>
    </row>
    <row r="125" spans="1:12" x14ac:dyDescent="0.25">
      <c r="A125" s="2" t="s">
        <v>1636</v>
      </c>
      <c r="B125" s="120" t="s">
        <v>217</v>
      </c>
      <c r="C125" s="119" t="s">
        <v>217</v>
      </c>
      <c r="D125" s="116" t="str">
        <f t="shared" si="43"/>
        <v>N/A</v>
      </c>
      <c r="E125" s="119" t="s">
        <v>217</v>
      </c>
      <c r="F125" s="116" t="str">
        <f t="shared" si="43"/>
        <v>N/A</v>
      </c>
      <c r="G125" s="119">
        <v>5.2780957832000004</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0.58891307130000004</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8.4710557211000008</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4.9842837899000001</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6.1027190331999996</v>
      </c>
      <c r="H129" s="116" t="str">
        <f t="shared" si="43"/>
        <v>N/A</v>
      </c>
      <c r="I129" s="114" t="s">
        <v>217</v>
      </c>
      <c r="J129" s="114" t="s">
        <v>217</v>
      </c>
      <c r="K129" s="120" t="s">
        <v>732</v>
      </c>
      <c r="L129" s="116" t="str">
        <f t="shared" si="45"/>
        <v>N/A</v>
      </c>
    </row>
    <row r="130" spans="1:12" ht="25" x14ac:dyDescent="0.25">
      <c r="A130" s="2" t="s">
        <v>1641</v>
      </c>
      <c r="B130" s="120" t="s">
        <v>217</v>
      </c>
      <c r="C130" s="119">
        <v>0</v>
      </c>
      <c r="D130" s="116" t="str">
        <f t="shared" si="43"/>
        <v>N/A</v>
      </c>
      <c r="E130" s="119">
        <v>0</v>
      </c>
      <c r="F130" s="116" t="str">
        <f t="shared" si="43"/>
        <v>N/A</v>
      </c>
      <c r="G130" s="119">
        <v>0</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v>0</v>
      </c>
      <c r="F131" s="116" t="str">
        <f t="shared" si="43"/>
        <v>N/A</v>
      </c>
      <c r="G131" s="119">
        <v>0</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0</v>
      </c>
      <c r="F132" s="116" t="str">
        <f t="shared" si="43"/>
        <v>N/A</v>
      </c>
      <c r="G132" s="119">
        <v>0</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v>0</v>
      </c>
      <c r="F133" s="116" t="str">
        <f t="shared" si="43"/>
        <v>N/A</v>
      </c>
      <c r="G133" s="119">
        <v>0</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v>0</v>
      </c>
      <c r="F134" s="116" t="str">
        <f t="shared" si="43"/>
        <v>N/A</v>
      </c>
      <c r="G134" s="119">
        <v>0</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v>
      </c>
      <c r="F138" s="112" t="str">
        <f t="shared" si="47"/>
        <v>N/A</v>
      </c>
      <c r="G138" s="119">
        <v>0</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v>
      </c>
      <c r="F140" s="112" t="str">
        <f t="shared" si="47"/>
        <v>N/A</v>
      </c>
      <c r="G140" s="119">
        <v>0</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0</v>
      </c>
      <c r="F142" s="116" t="str">
        <f t="shared" ref="F142" si="50">IF($B142="N/A","N/A",IF(E142&lt;0,"No","Yes"))</f>
        <v>N/A</v>
      </c>
      <c r="G142" s="119">
        <v>0</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579476</v>
      </c>
      <c r="D143" s="112" t="str">
        <f>IF($B143="N/A","N/A",IF(C143&gt;10,"No",IF(C143&lt;-10,"No","Yes")))</f>
        <v>N/A</v>
      </c>
      <c r="E143" s="113">
        <v>624412</v>
      </c>
      <c r="F143" s="112" t="str">
        <f>IF($B143="N/A","N/A",IF(E143&gt;10,"No",IF(E143&lt;-10,"No","Yes")))</f>
        <v>N/A</v>
      </c>
      <c r="G143" s="113">
        <v>737084</v>
      </c>
      <c r="H143" s="112" t="str">
        <f>IF($B143="N/A","N/A",IF(G143&gt;10,"No",IF(G143&lt;-10,"No","Yes")))</f>
        <v>N/A</v>
      </c>
      <c r="I143" s="114">
        <v>7.7549999999999999</v>
      </c>
      <c r="J143" s="114">
        <v>18.04</v>
      </c>
      <c r="K143" s="115" t="s">
        <v>732</v>
      </c>
      <c r="L143" s="116" t="str">
        <f>IF(J143="Div by 0", "N/A", IF(K143="N/A","N/A", IF(J143&gt;VALUE(MID(K143,1,2)), "No", IF(J143&lt;-1*VALUE(MID(K143,1,2)), "No", "Yes"))))</f>
        <v>Yes</v>
      </c>
    </row>
    <row r="144" spans="1:12" x14ac:dyDescent="0.25">
      <c r="A144" s="3" t="s">
        <v>730</v>
      </c>
      <c r="B144" s="117" t="s">
        <v>217</v>
      </c>
      <c r="C144" s="131">
        <v>48033</v>
      </c>
      <c r="D144" s="112" t="str">
        <f>IF($B144="N/A","N/A",IF(C144&gt;10,"No",IF(C144&lt;-10,"No","Yes")))</f>
        <v>N/A</v>
      </c>
      <c r="E144" s="131">
        <v>52011</v>
      </c>
      <c r="F144" s="112" t="str">
        <f>IF($B144="N/A","N/A",IF(E144&gt;10,"No",IF(E144&lt;-10,"No","Yes")))</f>
        <v>N/A</v>
      </c>
      <c r="G144" s="131">
        <v>45862</v>
      </c>
      <c r="H144" s="112" t="str">
        <f>IF($B144="N/A","N/A",IF(G144&gt;10,"No",IF(G144&lt;-10,"No","Yes")))</f>
        <v>N/A</v>
      </c>
      <c r="I144" s="114">
        <v>8.282</v>
      </c>
      <c r="J144" s="114">
        <v>-11.8</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54.691375692000001</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1.7429784159999999</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70.365856265999994</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70.096127437999996</v>
      </c>
      <c r="H149" s="116" t="str">
        <f t="shared" si="54"/>
        <v>N/A</v>
      </c>
      <c r="I149" s="114" t="s">
        <v>217</v>
      </c>
      <c r="J149" s="114" t="s">
        <v>217</v>
      </c>
      <c r="K149" s="120" t="s">
        <v>732</v>
      </c>
      <c r="L149" s="116" t="str">
        <f t="shared" si="55"/>
        <v>N/A</v>
      </c>
    </row>
    <row r="150" spans="1:12" x14ac:dyDescent="0.25">
      <c r="A150" s="4" t="s">
        <v>731</v>
      </c>
      <c r="B150" s="115" t="s">
        <v>217</v>
      </c>
      <c r="C150" s="131">
        <v>11</v>
      </c>
      <c r="D150" s="112" t="str">
        <f t="shared" ref="D150:D172" si="56">IF($B150="N/A","N/A",IF(C150&gt;10,"No",IF(C150&lt;-10,"No","Yes")))</f>
        <v>N/A</v>
      </c>
      <c r="E150" s="131">
        <v>46</v>
      </c>
      <c r="F150" s="112" t="str">
        <f t="shared" ref="F150:F172" si="57">IF($B150="N/A","N/A",IF(E150&gt;10,"No",IF(E150&lt;-10,"No","Yes")))</f>
        <v>N/A</v>
      </c>
      <c r="G150" s="131">
        <v>60</v>
      </c>
      <c r="H150" s="112" t="str">
        <f t="shared" ref="H150:H172" si="58">IF($B150="N/A","N/A",IF(G150&gt;10,"No",IF(G150&lt;-10,"No","Yes")))</f>
        <v>N/A</v>
      </c>
      <c r="I150" s="114">
        <v>475</v>
      </c>
      <c r="J150" s="114">
        <v>30.43</v>
      </c>
      <c r="K150" s="115" t="s">
        <v>732</v>
      </c>
      <c r="L150" s="116" t="str">
        <f t="shared" ref="L150:L172" si="59">IF(J150="Div by 0", "N/A", IF(K150="N/A","N/A", IF(J150&gt;VALUE(MID(K150,1,2)), "No", IF(J150&lt;-1*VALUE(MID(K150,1,2)), "No", "Yes"))))</f>
        <v>No</v>
      </c>
    </row>
    <row r="151" spans="1:12" x14ac:dyDescent="0.25">
      <c r="A151" s="4" t="s">
        <v>534</v>
      </c>
      <c r="B151" s="115" t="s">
        <v>217</v>
      </c>
      <c r="C151" s="131">
        <v>11</v>
      </c>
      <c r="D151" s="112" t="str">
        <f t="shared" si="56"/>
        <v>N/A</v>
      </c>
      <c r="E151" s="131">
        <v>41</v>
      </c>
      <c r="F151" s="112" t="str">
        <f t="shared" si="57"/>
        <v>N/A</v>
      </c>
      <c r="G151" s="131">
        <v>53</v>
      </c>
      <c r="H151" s="112" t="str">
        <f t="shared" si="58"/>
        <v>N/A</v>
      </c>
      <c r="I151" s="114">
        <v>412.5</v>
      </c>
      <c r="J151" s="114">
        <v>29.27</v>
      </c>
      <c r="K151" s="115" t="s">
        <v>732</v>
      </c>
      <c r="L151" s="116" t="str">
        <f t="shared" si="59"/>
        <v>Yes</v>
      </c>
    </row>
    <row r="152" spans="1:12" x14ac:dyDescent="0.25">
      <c r="A152" s="4" t="s">
        <v>535</v>
      </c>
      <c r="B152" s="115" t="s">
        <v>217</v>
      </c>
      <c r="C152" s="131">
        <v>0</v>
      </c>
      <c r="D152" s="112" t="str">
        <f t="shared" si="56"/>
        <v>N/A</v>
      </c>
      <c r="E152" s="131">
        <v>11</v>
      </c>
      <c r="F152" s="112" t="str">
        <f t="shared" si="57"/>
        <v>N/A</v>
      </c>
      <c r="G152" s="131">
        <v>11</v>
      </c>
      <c r="H152" s="112" t="str">
        <f t="shared" si="58"/>
        <v>N/A</v>
      </c>
      <c r="I152" s="114" t="s">
        <v>1742</v>
      </c>
      <c r="J152" s="114">
        <v>40</v>
      </c>
      <c r="K152" s="115" t="s">
        <v>732</v>
      </c>
      <c r="L152" s="116" t="str">
        <f t="shared" si="59"/>
        <v>No</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7.1551230699999996E-2</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0.67853027779999997</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6.3216833700000002E-2</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1.5</v>
      </c>
      <c r="D160" s="112" t="str">
        <f t="shared" si="56"/>
        <v>N/A</v>
      </c>
      <c r="E160" s="131">
        <v>27.28</v>
      </c>
      <c r="F160" s="112" t="str">
        <f t="shared" si="57"/>
        <v>N/A</v>
      </c>
      <c r="G160" s="131">
        <v>48.57</v>
      </c>
      <c r="H160" s="112" t="str">
        <f t="shared" si="58"/>
        <v>N/A</v>
      </c>
      <c r="I160" s="114">
        <v>1719</v>
      </c>
      <c r="J160" s="114">
        <v>78.040000000000006</v>
      </c>
      <c r="K160" s="115" t="s">
        <v>732</v>
      </c>
      <c r="L160" s="116" t="str">
        <f t="shared" si="59"/>
        <v>No</v>
      </c>
    </row>
    <row r="161" spans="1:12" x14ac:dyDescent="0.25">
      <c r="A161" s="4" t="s">
        <v>544</v>
      </c>
      <c r="B161" s="115" t="s">
        <v>217</v>
      </c>
      <c r="C161" s="113">
        <v>0</v>
      </c>
      <c r="D161" s="112" t="str">
        <f t="shared" si="56"/>
        <v>N/A</v>
      </c>
      <c r="E161" s="113">
        <v>0</v>
      </c>
      <c r="F161" s="112" t="str">
        <f t="shared" si="57"/>
        <v>N/A</v>
      </c>
      <c r="G161" s="113">
        <v>661533</v>
      </c>
      <c r="H161" s="112" t="str">
        <f t="shared" si="58"/>
        <v>N/A</v>
      </c>
      <c r="I161" s="114" t="s">
        <v>1742</v>
      </c>
      <c r="J161" s="114" t="s">
        <v>1742</v>
      </c>
      <c r="K161" s="115" t="s">
        <v>732</v>
      </c>
      <c r="L161" s="116" t="str">
        <f t="shared" si="59"/>
        <v>N/A</v>
      </c>
    </row>
    <row r="162" spans="1:12" x14ac:dyDescent="0.25">
      <c r="A162" s="4" t="s">
        <v>1275</v>
      </c>
      <c r="B162" s="115" t="s">
        <v>217</v>
      </c>
      <c r="C162" s="113">
        <v>0</v>
      </c>
      <c r="D162" s="112" t="str">
        <f t="shared" si="56"/>
        <v>N/A</v>
      </c>
      <c r="E162" s="113">
        <v>0</v>
      </c>
      <c r="F162" s="112" t="str">
        <f t="shared" si="57"/>
        <v>N/A</v>
      </c>
      <c r="G162" s="113">
        <v>11025.55</v>
      </c>
      <c r="H162" s="112" t="str">
        <f t="shared" si="58"/>
        <v>N/A</v>
      </c>
      <c r="I162" s="114" t="s">
        <v>1742</v>
      </c>
      <c r="J162" s="114" t="s">
        <v>1742</v>
      </c>
      <c r="K162" s="115" t="s">
        <v>732</v>
      </c>
      <c r="L162" s="116" t="str">
        <f t="shared" si="59"/>
        <v>N/A</v>
      </c>
    </row>
    <row r="163" spans="1:12" ht="25" x14ac:dyDescent="0.25">
      <c r="A163" s="4" t="s">
        <v>1276</v>
      </c>
      <c r="B163" s="115" t="s">
        <v>217</v>
      </c>
      <c r="C163" s="113">
        <v>0</v>
      </c>
      <c r="D163" s="112" t="str">
        <f t="shared" si="56"/>
        <v>N/A</v>
      </c>
      <c r="E163" s="113">
        <v>0</v>
      </c>
      <c r="F163" s="112" t="str">
        <f t="shared" si="57"/>
        <v>N/A</v>
      </c>
      <c r="G163" s="113">
        <v>11134.132075</v>
      </c>
      <c r="H163" s="112" t="str">
        <f t="shared" si="58"/>
        <v>N/A</v>
      </c>
      <c r="I163" s="114" t="s">
        <v>1742</v>
      </c>
      <c r="J163" s="114" t="s">
        <v>1742</v>
      </c>
      <c r="K163" s="115" t="s">
        <v>732</v>
      </c>
      <c r="L163" s="116" t="str">
        <f t="shared" si="59"/>
        <v>N/A</v>
      </c>
    </row>
    <row r="164" spans="1:12" ht="25" x14ac:dyDescent="0.25">
      <c r="A164" s="4" t="s">
        <v>1277</v>
      </c>
      <c r="B164" s="115" t="s">
        <v>217</v>
      </c>
      <c r="C164" s="113" t="s">
        <v>1742</v>
      </c>
      <c r="D164" s="112" t="str">
        <f t="shared" si="56"/>
        <v>N/A</v>
      </c>
      <c r="E164" s="113">
        <v>0</v>
      </c>
      <c r="F164" s="112" t="str">
        <f t="shared" si="57"/>
        <v>N/A</v>
      </c>
      <c r="G164" s="113">
        <v>10203.428571</v>
      </c>
      <c r="H164" s="112" t="str">
        <f t="shared" si="58"/>
        <v>N/A</v>
      </c>
      <c r="I164" s="114" t="s">
        <v>1742</v>
      </c>
      <c r="J164" s="114" t="s">
        <v>1742</v>
      </c>
      <c r="K164" s="115" t="s">
        <v>732</v>
      </c>
      <c r="L164" s="116" t="str">
        <f t="shared" si="59"/>
        <v>N/A</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28317</v>
      </c>
      <c r="D167" s="112" t="str">
        <f t="shared" si="56"/>
        <v>N/A</v>
      </c>
      <c r="E167" s="118">
        <v>95611</v>
      </c>
      <c r="F167" s="112" t="str">
        <f t="shared" si="57"/>
        <v>N/A</v>
      </c>
      <c r="G167" s="118">
        <v>61409</v>
      </c>
      <c r="H167" s="112" t="str">
        <f t="shared" si="58"/>
        <v>N/A</v>
      </c>
      <c r="I167" s="114">
        <v>237.6</v>
      </c>
      <c r="J167" s="114">
        <v>-35.799999999999997</v>
      </c>
      <c r="K167" s="115" t="s">
        <v>732</v>
      </c>
      <c r="L167" s="116" t="str">
        <f t="shared" si="59"/>
        <v>No</v>
      </c>
    </row>
    <row r="168" spans="1:12" x14ac:dyDescent="0.25">
      <c r="A168" s="42" t="s">
        <v>1280</v>
      </c>
      <c r="B168" s="117" t="s">
        <v>217</v>
      </c>
      <c r="C168" s="118">
        <v>3539.625</v>
      </c>
      <c r="D168" s="112" t="str">
        <f t="shared" si="56"/>
        <v>N/A</v>
      </c>
      <c r="E168" s="118">
        <v>2078.5</v>
      </c>
      <c r="F168" s="112" t="str">
        <f t="shared" si="57"/>
        <v>N/A</v>
      </c>
      <c r="G168" s="118">
        <v>1023.4833333</v>
      </c>
      <c r="H168" s="112" t="str">
        <f t="shared" si="58"/>
        <v>N/A</v>
      </c>
      <c r="I168" s="114">
        <v>-41.3</v>
      </c>
      <c r="J168" s="114">
        <v>-50.8</v>
      </c>
      <c r="K168" s="115" t="s">
        <v>732</v>
      </c>
      <c r="L168" s="116" t="str">
        <f t="shared" si="59"/>
        <v>No</v>
      </c>
    </row>
    <row r="169" spans="1:12" ht="25" x14ac:dyDescent="0.25">
      <c r="A169" s="42" t="s">
        <v>1281</v>
      </c>
      <c r="B169" s="115" t="s">
        <v>217</v>
      </c>
      <c r="C169" s="113">
        <v>3539.625</v>
      </c>
      <c r="D169" s="112" t="str">
        <f t="shared" si="56"/>
        <v>N/A</v>
      </c>
      <c r="E169" s="113">
        <v>1453.7804877999999</v>
      </c>
      <c r="F169" s="112" t="str">
        <f t="shared" si="57"/>
        <v>N/A</v>
      </c>
      <c r="G169" s="113">
        <v>426.15094340000002</v>
      </c>
      <c r="H169" s="112" t="str">
        <f t="shared" si="58"/>
        <v>N/A</v>
      </c>
      <c r="I169" s="114">
        <v>-58.9</v>
      </c>
      <c r="J169" s="114">
        <v>-70.7</v>
      </c>
      <c r="K169" s="115" t="s">
        <v>732</v>
      </c>
      <c r="L169" s="116" t="str">
        <f t="shared" si="59"/>
        <v>No</v>
      </c>
    </row>
    <row r="170" spans="1:12" ht="25" x14ac:dyDescent="0.25">
      <c r="A170" s="42" t="s">
        <v>1282</v>
      </c>
      <c r="B170" s="115" t="s">
        <v>217</v>
      </c>
      <c r="C170" s="113" t="s">
        <v>1742</v>
      </c>
      <c r="D170" s="112" t="str">
        <f t="shared" si="56"/>
        <v>N/A</v>
      </c>
      <c r="E170" s="113">
        <v>7201.2</v>
      </c>
      <c r="F170" s="112" t="str">
        <f t="shared" si="57"/>
        <v>N/A</v>
      </c>
      <c r="G170" s="113">
        <v>5546.1428570999997</v>
      </c>
      <c r="H170" s="112" t="str">
        <f t="shared" si="58"/>
        <v>N/A</v>
      </c>
      <c r="I170" s="114" t="s">
        <v>1742</v>
      </c>
      <c r="J170" s="114">
        <v>-23</v>
      </c>
      <c r="K170" s="115" t="s">
        <v>732</v>
      </c>
      <c r="L170" s="116" t="str">
        <f t="shared" si="59"/>
        <v>Yes</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482</v>
      </c>
      <c r="D173" s="112" t="str">
        <f t="shared" ref="D173:D181" si="64">IF($B173="N/A","N/A",IF(C173&gt;10,"No",IF(C173&lt;-10,"No","Yes")))</f>
        <v>N/A</v>
      </c>
      <c r="E173" s="113">
        <v>4045</v>
      </c>
      <c r="F173" s="112" t="str">
        <f t="shared" ref="F173:F181" si="65">IF($B173="N/A","N/A",IF(E173&gt;10,"No",IF(E173&lt;-10,"No","Yes")))</f>
        <v>N/A</v>
      </c>
      <c r="G173" s="113">
        <v>3913</v>
      </c>
      <c r="H173" s="112" t="str">
        <f t="shared" ref="H173:H181" si="66">IF($B173="N/A","N/A",IF(G173&gt;10,"No",IF(G173&lt;-10,"No","Yes")))</f>
        <v>N/A</v>
      </c>
      <c r="I173" s="114">
        <v>739.2</v>
      </c>
      <c r="J173" s="114">
        <v>-3.26</v>
      </c>
      <c r="K173" s="115" t="s">
        <v>732</v>
      </c>
      <c r="L173" s="116" t="str">
        <f t="shared" ref="L173:L181" si="67">IF(J173="Div by 0", "N/A", IF(K173="N/A","N/A", IF(J173&gt;VALUE(MID(K173,1,2)), "No", IF(J173&lt;-1*VALUE(MID(K173,1,2)), "No", "Yes"))))</f>
        <v>Yes</v>
      </c>
    </row>
    <row r="174" spans="1:12" ht="25" x14ac:dyDescent="0.25">
      <c r="A174" s="2" t="s">
        <v>1285</v>
      </c>
      <c r="B174" s="115" t="s">
        <v>217</v>
      </c>
      <c r="C174" s="113">
        <v>16997</v>
      </c>
      <c r="D174" s="112" t="str">
        <f t="shared" si="64"/>
        <v>N/A</v>
      </c>
      <c r="E174" s="113">
        <v>44471</v>
      </c>
      <c r="F174" s="112" t="str">
        <f t="shared" si="65"/>
        <v>N/A</v>
      </c>
      <c r="G174" s="113">
        <v>9376</v>
      </c>
      <c r="H174" s="112" t="str">
        <f t="shared" si="66"/>
        <v>N/A</v>
      </c>
      <c r="I174" s="114">
        <v>161.6</v>
      </c>
      <c r="J174" s="114">
        <v>-78.900000000000006</v>
      </c>
      <c r="K174" s="115" t="s">
        <v>732</v>
      </c>
      <c r="L174" s="116" t="str">
        <f t="shared" si="67"/>
        <v>No</v>
      </c>
    </row>
    <row r="175" spans="1:12" ht="25" x14ac:dyDescent="0.25">
      <c r="A175" s="2" t="s">
        <v>547</v>
      </c>
      <c r="B175" s="115" t="s">
        <v>217</v>
      </c>
      <c r="C175" s="113">
        <v>0</v>
      </c>
      <c r="D175" s="112" t="str">
        <f t="shared" si="64"/>
        <v>N/A</v>
      </c>
      <c r="E175" s="113">
        <v>1752</v>
      </c>
      <c r="F175" s="112" t="str">
        <f t="shared" si="65"/>
        <v>N/A</v>
      </c>
      <c r="G175" s="113">
        <v>9578</v>
      </c>
      <c r="H175" s="112" t="str">
        <f t="shared" si="66"/>
        <v>N/A</v>
      </c>
      <c r="I175" s="114" t="s">
        <v>1742</v>
      </c>
      <c r="J175" s="114">
        <v>446.7</v>
      </c>
      <c r="K175" s="115" t="s">
        <v>732</v>
      </c>
      <c r="L175" s="116" t="str">
        <f t="shared" si="67"/>
        <v>No</v>
      </c>
    </row>
    <row r="176" spans="1:12" ht="25" x14ac:dyDescent="0.25">
      <c r="A176" s="2" t="s">
        <v>512</v>
      </c>
      <c r="B176" s="115" t="s">
        <v>217</v>
      </c>
      <c r="C176" s="113">
        <v>10838</v>
      </c>
      <c r="D176" s="112" t="str">
        <f t="shared" si="64"/>
        <v>N/A</v>
      </c>
      <c r="E176" s="113">
        <v>45343</v>
      </c>
      <c r="F176" s="112" t="str">
        <f t="shared" si="65"/>
        <v>N/A</v>
      </c>
      <c r="G176" s="113">
        <v>38542</v>
      </c>
      <c r="H176" s="112" t="str">
        <f t="shared" si="66"/>
        <v>N/A</v>
      </c>
      <c r="I176" s="114">
        <v>318.39999999999998</v>
      </c>
      <c r="J176" s="114">
        <v>-15</v>
      </c>
      <c r="K176" s="115" t="s">
        <v>732</v>
      </c>
      <c r="L176" s="116" t="str">
        <f t="shared" si="67"/>
        <v>Yes</v>
      </c>
    </row>
    <row r="177" spans="1:12" ht="25" x14ac:dyDescent="0.25">
      <c r="A177" s="2" t="s">
        <v>513</v>
      </c>
      <c r="B177" s="117" t="s">
        <v>217</v>
      </c>
      <c r="C177" s="118">
        <v>60.25</v>
      </c>
      <c r="D177" s="112" t="str">
        <f t="shared" si="64"/>
        <v>N/A</v>
      </c>
      <c r="E177" s="118">
        <v>87.934782608999996</v>
      </c>
      <c r="F177" s="112" t="str">
        <f t="shared" si="65"/>
        <v>N/A</v>
      </c>
      <c r="G177" s="118">
        <v>65.216666666999998</v>
      </c>
      <c r="H177" s="112" t="str">
        <f t="shared" si="66"/>
        <v>N/A</v>
      </c>
      <c r="I177" s="114">
        <v>45.95</v>
      </c>
      <c r="J177" s="114">
        <v>-25.8</v>
      </c>
      <c r="K177" s="115" t="s">
        <v>732</v>
      </c>
      <c r="L177" s="116" t="str">
        <f t="shared" si="67"/>
        <v>Yes</v>
      </c>
    </row>
    <row r="178" spans="1:12" ht="25" x14ac:dyDescent="0.25">
      <c r="A178" s="2" t="s">
        <v>1286</v>
      </c>
      <c r="B178" s="117" t="s">
        <v>217</v>
      </c>
      <c r="C178" s="118">
        <v>2124.625</v>
      </c>
      <c r="D178" s="112" t="str">
        <f t="shared" si="64"/>
        <v>N/A</v>
      </c>
      <c r="E178" s="118">
        <v>966.76086956999995</v>
      </c>
      <c r="F178" s="112" t="str">
        <f t="shared" si="65"/>
        <v>N/A</v>
      </c>
      <c r="G178" s="118">
        <v>156.26666667000001</v>
      </c>
      <c r="H178" s="112" t="str">
        <f t="shared" si="66"/>
        <v>N/A</v>
      </c>
      <c r="I178" s="114">
        <v>-54.5</v>
      </c>
      <c r="J178" s="114">
        <v>-83.8</v>
      </c>
      <c r="K178" s="115" t="s">
        <v>732</v>
      </c>
      <c r="L178" s="116" t="str">
        <f t="shared" si="67"/>
        <v>No</v>
      </c>
    </row>
    <row r="179" spans="1:12" ht="25" x14ac:dyDescent="0.25">
      <c r="A179" s="2" t="s">
        <v>514</v>
      </c>
      <c r="B179" s="117" t="s">
        <v>217</v>
      </c>
      <c r="C179" s="118">
        <v>0</v>
      </c>
      <c r="D179" s="112" t="str">
        <f t="shared" si="64"/>
        <v>N/A</v>
      </c>
      <c r="E179" s="118">
        <v>38.086956522000001</v>
      </c>
      <c r="F179" s="112" t="str">
        <f t="shared" si="65"/>
        <v>N/A</v>
      </c>
      <c r="G179" s="118">
        <v>159.63333333</v>
      </c>
      <c r="H179" s="112" t="str">
        <f t="shared" si="66"/>
        <v>N/A</v>
      </c>
      <c r="I179" s="114" t="s">
        <v>1742</v>
      </c>
      <c r="J179" s="114">
        <v>319.10000000000002</v>
      </c>
      <c r="K179" s="115" t="s">
        <v>732</v>
      </c>
      <c r="L179" s="116" t="str">
        <f t="shared" si="67"/>
        <v>No</v>
      </c>
    </row>
    <row r="180" spans="1:12" ht="25" x14ac:dyDescent="0.25">
      <c r="A180" s="2" t="s">
        <v>515</v>
      </c>
      <c r="B180" s="115" t="s">
        <v>217</v>
      </c>
      <c r="C180" s="113">
        <v>1354.75</v>
      </c>
      <c r="D180" s="112" t="str">
        <f t="shared" si="64"/>
        <v>N/A</v>
      </c>
      <c r="E180" s="113">
        <v>985.71739130000003</v>
      </c>
      <c r="F180" s="112" t="str">
        <f t="shared" si="65"/>
        <v>N/A</v>
      </c>
      <c r="G180" s="113">
        <v>642.36666666999997</v>
      </c>
      <c r="H180" s="112" t="str">
        <f t="shared" si="66"/>
        <v>N/A</v>
      </c>
      <c r="I180" s="114">
        <v>-27.2</v>
      </c>
      <c r="J180" s="114">
        <v>-34.799999999999997</v>
      </c>
      <c r="K180" s="115" t="s">
        <v>732</v>
      </c>
      <c r="L180" s="116" t="str">
        <f t="shared" si="67"/>
        <v>No</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0</v>
      </c>
      <c r="F183" s="116" t="str">
        <f t="shared" si="69"/>
        <v>N/A</v>
      </c>
      <c r="G183" s="119">
        <v>0</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59108</v>
      </c>
      <c r="D6" s="11" t="str">
        <f t="shared" ref="D6:D39" si="0">IF($B6="N/A","N/A",IF(C6&gt;10,"No",IF(C6&lt;-10,"No","Yes")))</f>
        <v>N/A</v>
      </c>
      <c r="E6" s="1">
        <v>65154</v>
      </c>
      <c r="F6" s="11" t="str">
        <f t="shared" ref="F6:F39" si="1">IF($B6="N/A","N/A",IF(E6&gt;10,"No",IF(E6&lt;-10,"No","Yes")))</f>
        <v>N/A</v>
      </c>
      <c r="G6" s="1">
        <v>70327</v>
      </c>
      <c r="H6" s="11" t="str">
        <f t="shared" ref="H6:H39" si="2">IF($B6="N/A","N/A",IF(G6&gt;10,"No",IF(G6&lt;-10,"No","Yes")))</f>
        <v>N/A</v>
      </c>
      <c r="I6" s="12">
        <v>10.23</v>
      </c>
      <c r="J6" s="12">
        <v>7.94</v>
      </c>
      <c r="K6" s="41" t="s">
        <v>732</v>
      </c>
      <c r="L6" s="9" t="str">
        <f t="shared" ref="L6:L39" si="3">IF(J6="Div by 0", "N/A", IF(K6="N/A","N/A", IF(J6&gt;VALUE(MID(K6,1,2)), "No", IF(J6&lt;-1*VALUE(MID(K6,1,2)), "No", "Yes"))))</f>
        <v>Yes</v>
      </c>
    </row>
    <row r="7" spans="1:12" x14ac:dyDescent="0.25">
      <c r="A7" s="16" t="s">
        <v>4</v>
      </c>
      <c r="B7" s="33" t="s">
        <v>217</v>
      </c>
      <c r="C7" s="34">
        <v>50890</v>
      </c>
      <c r="D7" s="11" t="str">
        <f t="shared" si="0"/>
        <v>N/A</v>
      </c>
      <c r="E7" s="34">
        <v>56791</v>
      </c>
      <c r="F7" s="11" t="str">
        <f t="shared" si="1"/>
        <v>N/A</v>
      </c>
      <c r="G7" s="34">
        <v>60906</v>
      </c>
      <c r="H7" s="11" t="str">
        <f t="shared" si="2"/>
        <v>N/A</v>
      </c>
      <c r="I7" s="12">
        <v>11.6</v>
      </c>
      <c r="J7" s="12">
        <v>7.2460000000000004</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86.604006995999995</v>
      </c>
      <c r="H8" s="11" t="str">
        <f t="shared" si="2"/>
        <v>N/A</v>
      </c>
      <c r="I8" s="12" t="s">
        <v>217</v>
      </c>
      <c r="J8" s="12" t="s">
        <v>217</v>
      </c>
      <c r="K8" s="41" t="s">
        <v>732</v>
      </c>
      <c r="L8" s="9" t="str">
        <f t="shared" si="3"/>
        <v>No</v>
      </c>
    </row>
    <row r="9" spans="1:12" x14ac:dyDescent="0.25">
      <c r="A9" s="16" t="s">
        <v>83</v>
      </c>
      <c r="B9" s="33" t="s">
        <v>217</v>
      </c>
      <c r="C9" s="34">
        <v>41786.269999999997</v>
      </c>
      <c r="D9" s="11" t="str">
        <f t="shared" si="0"/>
        <v>N/A</v>
      </c>
      <c r="E9" s="34">
        <v>47970.12</v>
      </c>
      <c r="F9" s="11" t="str">
        <f t="shared" si="1"/>
        <v>N/A</v>
      </c>
      <c r="G9" s="34">
        <v>52015.35</v>
      </c>
      <c r="H9" s="11" t="str">
        <f t="shared" si="2"/>
        <v>N/A</v>
      </c>
      <c r="I9" s="12">
        <v>14.8</v>
      </c>
      <c r="J9" s="12">
        <v>8.4329999999999998</v>
      </c>
      <c r="K9" s="41" t="s">
        <v>732</v>
      </c>
      <c r="L9" s="9" t="str">
        <f t="shared" si="3"/>
        <v>Yes</v>
      </c>
    </row>
    <row r="10" spans="1:12" x14ac:dyDescent="0.25">
      <c r="A10" s="16" t="s">
        <v>100</v>
      </c>
      <c r="B10" s="33" t="s">
        <v>217</v>
      </c>
      <c r="C10" s="34">
        <v>103</v>
      </c>
      <c r="D10" s="11" t="str">
        <f t="shared" si="0"/>
        <v>N/A</v>
      </c>
      <c r="E10" s="34">
        <v>121</v>
      </c>
      <c r="F10" s="11" t="str">
        <f t="shared" si="1"/>
        <v>N/A</v>
      </c>
      <c r="G10" s="34">
        <v>154</v>
      </c>
      <c r="H10" s="11" t="str">
        <f t="shared" si="2"/>
        <v>N/A</v>
      </c>
      <c r="I10" s="12">
        <v>17.48</v>
      </c>
      <c r="J10" s="12">
        <v>27.27</v>
      </c>
      <c r="K10" s="41" t="s">
        <v>732</v>
      </c>
      <c r="L10" s="9" t="str">
        <f t="shared" si="3"/>
        <v>Yes</v>
      </c>
    </row>
    <row r="11" spans="1:12" x14ac:dyDescent="0.25">
      <c r="A11" s="16" t="s">
        <v>983</v>
      </c>
      <c r="B11" s="33" t="s">
        <v>217</v>
      </c>
      <c r="C11" s="34">
        <v>42</v>
      </c>
      <c r="D11" s="11" t="str">
        <f t="shared" si="0"/>
        <v>N/A</v>
      </c>
      <c r="E11" s="34">
        <v>56</v>
      </c>
      <c r="F11" s="11" t="str">
        <f t="shared" si="1"/>
        <v>N/A</v>
      </c>
      <c r="G11" s="34">
        <v>80</v>
      </c>
      <c r="H11" s="11" t="str">
        <f t="shared" si="2"/>
        <v>N/A</v>
      </c>
      <c r="I11" s="12">
        <v>33.33</v>
      </c>
      <c r="J11" s="12">
        <v>42.86</v>
      </c>
      <c r="K11" s="41" t="s">
        <v>732</v>
      </c>
      <c r="L11" s="9" t="str">
        <f t="shared" si="3"/>
        <v>No</v>
      </c>
    </row>
    <row r="12" spans="1:12" x14ac:dyDescent="0.25">
      <c r="A12" s="16" t="s">
        <v>984</v>
      </c>
      <c r="B12" s="33" t="s">
        <v>217</v>
      </c>
      <c r="C12" s="34">
        <v>61</v>
      </c>
      <c r="D12" s="11" t="str">
        <f t="shared" si="0"/>
        <v>N/A</v>
      </c>
      <c r="E12" s="34">
        <v>65</v>
      </c>
      <c r="F12" s="11" t="str">
        <f t="shared" si="1"/>
        <v>N/A</v>
      </c>
      <c r="G12" s="34">
        <v>73</v>
      </c>
      <c r="H12" s="11" t="str">
        <f t="shared" si="2"/>
        <v>N/A</v>
      </c>
      <c r="I12" s="12">
        <v>6.5570000000000004</v>
      </c>
      <c r="J12" s="12">
        <v>12.31</v>
      </c>
      <c r="K12" s="41" t="s">
        <v>732</v>
      </c>
      <c r="L12" s="9" t="str">
        <f t="shared" si="3"/>
        <v>Yes</v>
      </c>
    </row>
    <row r="13" spans="1:12" x14ac:dyDescent="0.25">
      <c r="A13" s="16" t="s">
        <v>985</v>
      </c>
      <c r="B13" s="33" t="s">
        <v>217</v>
      </c>
      <c r="C13" s="34">
        <v>0</v>
      </c>
      <c r="D13" s="11" t="str">
        <f t="shared" si="0"/>
        <v>N/A</v>
      </c>
      <c r="E13" s="34">
        <v>0</v>
      </c>
      <c r="F13" s="11" t="str">
        <f t="shared" si="1"/>
        <v>N/A</v>
      </c>
      <c r="G13" s="34">
        <v>0</v>
      </c>
      <c r="H13" s="11" t="str">
        <f t="shared" si="2"/>
        <v>N/A</v>
      </c>
      <c r="I13" s="12" t="s">
        <v>1742</v>
      </c>
      <c r="J13" s="12" t="s">
        <v>1742</v>
      </c>
      <c r="K13" s="41" t="s">
        <v>732</v>
      </c>
      <c r="L13" s="9" t="str">
        <f t="shared" si="3"/>
        <v>N/A</v>
      </c>
    </row>
    <row r="14" spans="1:12" x14ac:dyDescent="0.25">
      <c r="A14" s="16" t="s">
        <v>986</v>
      </c>
      <c r="B14" s="33" t="s">
        <v>217</v>
      </c>
      <c r="C14" s="34">
        <v>0</v>
      </c>
      <c r="D14" s="11" t="str">
        <f t="shared" si="0"/>
        <v>N/A</v>
      </c>
      <c r="E14" s="34">
        <v>0</v>
      </c>
      <c r="F14" s="11" t="str">
        <f t="shared" si="1"/>
        <v>N/A</v>
      </c>
      <c r="G14" s="34">
        <v>11</v>
      </c>
      <c r="H14" s="11" t="str">
        <f t="shared" si="2"/>
        <v>N/A</v>
      </c>
      <c r="I14" s="12" t="s">
        <v>1742</v>
      </c>
      <c r="J14" s="12" t="s">
        <v>1742</v>
      </c>
      <c r="K14" s="41" t="s">
        <v>732</v>
      </c>
      <c r="L14" s="9" t="str">
        <f t="shared" si="3"/>
        <v>N/A</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4879</v>
      </c>
      <c r="D16" s="11" t="str">
        <f t="shared" si="0"/>
        <v>N/A</v>
      </c>
      <c r="E16" s="34">
        <v>4973</v>
      </c>
      <c r="F16" s="11" t="str">
        <f t="shared" si="1"/>
        <v>N/A</v>
      </c>
      <c r="G16" s="34">
        <v>5261</v>
      </c>
      <c r="H16" s="11" t="str">
        <f t="shared" si="2"/>
        <v>N/A</v>
      </c>
      <c r="I16" s="12">
        <v>1.927</v>
      </c>
      <c r="J16" s="12">
        <v>5.7910000000000004</v>
      </c>
      <c r="K16" s="41" t="s">
        <v>732</v>
      </c>
      <c r="L16" s="9" t="str">
        <f t="shared" si="3"/>
        <v>Yes</v>
      </c>
    </row>
    <row r="17" spans="1:12" x14ac:dyDescent="0.25">
      <c r="A17" s="4" t="s">
        <v>988</v>
      </c>
      <c r="B17" s="33" t="s">
        <v>217</v>
      </c>
      <c r="C17" s="34">
        <v>4268</v>
      </c>
      <c r="D17" s="11" t="str">
        <f t="shared" si="0"/>
        <v>N/A</v>
      </c>
      <c r="E17" s="34">
        <v>4279</v>
      </c>
      <c r="F17" s="11" t="str">
        <f t="shared" si="1"/>
        <v>N/A</v>
      </c>
      <c r="G17" s="34">
        <v>4415</v>
      </c>
      <c r="H17" s="11" t="str">
        <f t="shared" si="2"/>
        <v>N/A</v>
      </c>
      <c r="I17" s="12">
        <v>0.25769999999999998</v>
      </c>
      <c r="J17" s="12">
        <v>3.1779999999999999</v>
      </c>
      <c r="K17" s="41" t="s">
        <v>732</v>
      </c>
      <c r="L17" s="9" t="str">
        <f t="shared" si="3"/>
        <v>Yes</v>
      </c>
    </row>
    <row r="18" spans="1:12" x14ac:dyDescent="0.25">
      <c r="A18" s="4" t="s">
        <v>989</v>
      </c>
      <c r="B18" s="33" t="s">
        <v>217</v>
      </c>
      <c r="C18" s="34">
        <v>489</v>
      </c>
      <c r="D18" s="11" t="str">
        <f t="shared" si="0"/>
        <v>N/A</v>
      </c>
      <c r="E18" s="34">
        <v>575</v>
      </c>
      <c r="F18" s="11" t="str">
        <f t="shared" si="1"/>
        <v>N/A</v>
      </c>
      <c r="G18" s="34">
        <v>730</v>
      </c>
      <c r="H18" s="11" t="str">
        <f t="shared" si="2"/>
        <v>N/A</v>
      </c>
      <c r="I18" s="12">
        <v>17.59</v>
      </c>
      <c r="J18" s="12">
        <v>26.96</v>
      </c>
      <c r="K18" s="41" t="s">
        <v>732</v>
      </c>
      <c r="L18" s="9" t="str">
        <f t="shared" si="3"/>
        <v>Yes</v>
      </c>
    </row>
    <row r="19" spans="1:12" x14ac:dyDescent="0.25">
      <c r="A19" s="4" t="s">
        <v>990</v>
      </c>
      <c r="B19" s="33" t="s">
        <v>217</v>
      </c>
      <c r="C19" s="34">
        <v>81</v>
      </c>
      <c r="D19" s="11" t="str">
        <f t="shared" si="0"/>
        <v>N/A</v>
      </c>
      <c r="E19" s="34">
        <v>83</v>
      </c>
      <c r="F19" s="11" t="str">
        <f t="shared" si="1"/>
        <v>N/A</v>
      </c>
      <c r="G19" s="34">
        <v>78</v>
      </c>
      <c r="H19" s="11" t="str">
        <f t="shared" si="2"/>
        <v>N/A</v>
      </c>
      <c r="I19" s="12">
        <v>2.4689999999999999</v>
      </c>
      <c r="J19" s="12">
        <v>-6.02</v>
      </c>
      <c r="K19" s="41" t="s">
        <v>732</v>
      </c>
      <c r="L19" s="9" t="str">
        <f t="shared" si="3"/>
        <v>Yes</v>
      </c>
    </row>
    <row r="20" spans="1:12" x14ac:dyDescent="0.25">
      <c r="A20" s="4" t="s">
        <v>991</v>
      </c>
      <c r="B20" s="33" t="s">
        <v>217</v>
      </c>
      <c r="C20" s="34">
        <v>41</v>
      </c>
      <c r="D20" s="11" t="str">
        <f t="shared" si="0"/>
        <v>N/A</v>
      </c>
      <c r="E20" s="34">
        <v>36</v>
      </c>
      <c r="F20" s="11" t="str">
        <f t="shared" si="1"/>
        <v>N/A</v>
      </c>
      <c r="G20" s="34">
        <v>38</v>
      </c>
      <c r="H20" s="11" t="str">
        <f t="shared" si="2"/>
        <v>N/A</v>
      </c>
      <c r="I20" s="12">
        <v>-12.2</v>
      </c>
      <c r="J20" s="12">
        <v>5.556</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38391</v>
      </c>
      <c r="D22" s="11" t="str">
        <f t="shared" si="0"/>
        <v>N/A</v>
      </c>
      <c r="E22" s="34">
        <v>43324</v>
      </c>
      <c r="F22" s="11" t="str">
        <f t="shared" si="1"/>
        <v>N/A</v>
      </c>
      <c r="G22" s="34">
        <v>46761</v>
      </c>
      <c r="H22" s="11" t="str">
        <f t="shared" si="2"/>
        <v>N/A</v>
      </c>
      <c r="I22" s="12">
        <v>12.85</v>
      </c>
      <c r="J22" s="12">
        <v>7.9329999999999998</v>
      </c>
      <c r="K22" s="41" t="s">
        <v>732</v>
      </c>
      <c r="L22" s="9" t="str">
        <f t="shared" si="3"/>
        <v>Yes</v>
      </c>
    </row>
    <row r="23" spans="1:12" x14ac:dyDescent="0.25">
      <c r="A23" s="4" t="s">
        <v>993</v>
      </c>
      <c r="B23" s="33" t="s">
        <v>217</v>
      </c>
      <c r="C23" s="34">
        <v>11849</v>
      </c>
      <c r="D23" s="11" t="str">
        <f t="shared" si="0"/>
        <v>N/A</v>
      </c>
      <c r="E23" s="34">
        <v>12896</v>
      </c>
      <c r="F23" s="11" t="str">
        <f t="shared" si="1"/>
        <v>N/A</v>
      </c>
      <c r="G23" s="34">
        <v>13630</v>
      </c>
      <c r="H23" s="11" t="str">
        <f t="shared" si="2"/>
        <v>N/A</v>
      </c>
      <c r="I23" s="12">
        <v>8.8360000000000003</v>
      </c>
      <c r="J23" s="12">
        <v>5.6920000000000002</v>
      </c>
      <c r="K23" s="41" t="s">
        <v>732</v>
      </c>
      <c r="L23" s="9" t="str">
        <f t="shared" si="3"/>
        <v>Yes</v>
      </c>
    </row>
    <row r="24" spans="1:12" x14ac:dyDescent="0.25">
      <c r="A24" s="4" t="s">
        <v>994</v>
      </c>
      <c r="B24" s="33" t="s">
        <v>217</v>
      </c>
      <c r="C24" s="34">
        <v>2253</v>
      </c>
      <c r="D24" s="11" t="str">
        <f t="shared" si="0"/>
        <v>N/A</v>
      </c>
      <c r="E24" s="34">
        <v>2760</v>
      </c>
      <c r="F24" s="11" t="str">
        <f t="shared" si="1"/>
        <v>N/A</v>
      </c>
      <c r="G24" s="34">
        <v>2849</v>
      </c>
      <c r="H24" s="11" t="str">
        <f t="shared" si="2"/>
        <v>N/A</v>
      </c>
      <c r="I24" s="12">
        <v>22.5</v>
      </c>
      <c r="J24" s="12">
        <v>3.2250000000000001</v>
      </c>
      <c r="K24" s="41" t="s">
        <v>732</v>
      </c>
      <c r="L24" s="9" t="str">
        <f t="shared" si="3"/>
        <v>Yes</v>
      </c>
    </row>
    <row r="25" spans="1:12" x14ac:dyDescent="0.25">
      <c r="A25" s="4" t="s">
        <v>995</v>
      </c>
      <c r="B25" s="33" t="s">
        <v>217</v>
      </c>
      <c r="C25" s="34">
        <v>580</v>
      </c>
      <c r="D25" s="11" t="str">
        <f t="shared" si="0"/>
        <v>N/A</v>
      </c>
      <c r="E25" s="34">
        <v>612</v>
      </c>
      <c r="F25" s="11" t="str">
        <f t="shared" si="1"/>
        <v>N/A</v>
      </c>
      <c r="G25" s="34">
        <v>852</v>
      </c>
      <c r="H25" s="11" t="str">
        <f t="shared" si="2"/>
        <v>N/A</v>
      </c>
      <c r="I25" s="12">
        <v>5.5170000000000003</v>
      </c>
      <c r="J25" s="12">
        <v>39.22</v>
      </c>
      <c r="K25" s="41" t="s">
        <v>732</v>
      </c>
      <c r="L25" s="9" t="str">
        <f t="shared" si="3"/>
        <v>No</v>
      </c>
    </row>
    <row r="26" spans="1:12" x14ac:dyDescent="0.25">
      <c r="A26" s="4" t="s">
        <v>996</v>
      </c>
      <c r="B26" s="33" t="s">
        <v>217</v>
      </c>
      <c r="C26" s="34">
        <v>12993</v>
      </c>
      <c r="D26" s="11" t="str">
        <f t="shared" si="0"/>
        <v>N/A</v>
      </c>
      <c r="E26" s="34">
        <v>16446</v>
      </c>
      <c r="F26" s="11" t="str">
        <f t="shared" si="1"/>
        <v>N/A</v>
      </c>
      <c r="G26" s="34">
        <v>18270</v>
      </c>
      <c r="H26" s="11" t="str">
        <f t="shared" si="2"/>
        <v>N/A</v>
      </c>
      <c r="I26" s="12">
        <v>26.58</v>
      </c>
      <c r="J26" s="12">
        <v>11.09</v>
      </c>
      <c r="K26" s="41" t="s">
        <v>732</v>
      </c>
      <c r="L26" s="9" t="str">
        <f t="shared" si="3"/>
        <v>Yes</v>
      </c>
    </row>
    <row r="27" spans="1:12" x14ac:dyDescent="0.25">
      <c r="A27" s="4" t="s">
        <v>997</v>
      </c>
      <c r="B27" s="33" t="s">
        <v>217</v>
      </c>
      <c r="C27" s="34">
        <v>8674</v>
      </c>
      <c r="D27" s="11" t="str">
        <f t="shared" si="0"/>
        <v>N/A</v>
      </c>
      <c r="E27" s="34">
        <v>8490</v>
      </c>
      <c r="F27" s="11" t="str">
        <f t="shared" si="1"/>
        <v>N/A</v>
      </c>
      <c r="G27" s="34">
        <v>9022</v>
      </c>
      <c r="H27" s="11" t="str">
        <f t="shared" si="2"/>
        <v>N/A</v>
      </c>
      <c r="I27" s="12">
        <v>-2.12</v>
      </c>
      <c r="J27" s="12">
        <v>6.266</v>
      </c>
      <c r="K27" s="41" t="s">
        <v>732</v>
      </c>
      <c r="L27" s="9" t="str">
        <f t="shared" si="3"/>
        <v>Yes</v>
      </c>
    </row>
    <row r="28" spans="1:12" x14ac:dyDescent="0.25">
      <c r="A28" s="48" t="s">
        <v>998</v>
      </c>
      <c r="B28" s="33" t="s">
        <v>217</v>
      </c>
      <c r="C28" s="34">
        <v>2042</v>
      </c>
      <c r="D28" s="11" t="str">
        <f t="shared" si="0"/>
        <v>N/A</v>
      </c>
      <c r="E28" s="34">
        <v>2120</v>
      </c>
      <c r="F28" s="11" t="str">
        <f t="shared" si="1"/>
        <v>N/A</v>
      </c>
      <c r="G28" s="34">
        <v>2138</v>
      </c>
      <c r="H28" s="11" t="str">
        <f t="shared" si="2"/>
        <v>N/A</v>
      </c>
      <c r="I28" s="12">
        <v>3.82</v>
      </c>
      <c r="J28" s="12">
        <v>0.84909999999999997</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15735</v>
      </c>
      <c r="D30" s="11" t="str">
        <f t="shared" si="0"/>
        <v>N/A</v>
      </c>
      <c r="E30" s="34">
        <v>16736</v>
      </c>
      <c r="F30" s="11" t="str">
        <f t="shared" si="1"/>
        <v>N/A</v>
      </c>
      <c r="G30" s="34">
        <v>18151</v>
      </c>
      <c r="H30" s="11" t="str">
        <f t="shared" si="2"/>
        <v>N/A</v>
      </c>
      <c r="I30" s="12">
        <v>6.3620000000000001</v>
      </c>
      <c r="J30" s="12">
        <v>8.4550000000000001</v>
      </c>
      <c r="K30" s="41" t="s">
        <v>732</v>
      </c>
      <c r="L30" s="9" t="str">
        <f t="shared" si="3"/>
        <v>Yes</v>
      </c>
    </row>
    <row r="31" spans="1:12" x14ac:dyDescent="0.25">
      <c r="A31" s="42" t="s">
        <v>1000</v>
      </c>
      <c r="B31" s="33" t="s">
        <v>217</v>
      </c>
      <c r="C31" s="34">
        <v>5828</v>
      </c>
      <c r="D31" s="11" t="str">
        <f t="shared" si="0"/>
        <v>N/A</v>
      </c>
      <c r="E31" s="34">
        <v>5972</v>
      </c>
      <c r="F31" s="11" t="str">
        <f t="shared" si="1"/>
        <v>N/A</v>
      </c>
      <c r="G31" s="34">
        <v>6192</v>
      </c>
      <c r="H31" s="11" t="str">
        <f t="shared" si="2"/>
        <v>N/A</v>
      </c>
      <c r="I31" s="12">
        <v>2.4710000000000001</v>
      </c>
      <c r="J31" s="12">
        <v>3.6840000000000002</v>
      </c>
      <c r="K31" s="41" t="s">
        <v>732</v>
      </c>
      <c r="L31" s="9" t="str">
        <f t="shared" si="3"/>
        <v>Yes</v>
      </c>
    </row>
    <row r="32" spans="1:12" x14ac:dyDescent="0.25">
      <c r="A32" s="42" t="s">
        <v>1001</v>
      </c>
      <c r="B32" s="33" t="s">
        <v>217</v>
      </c>
      <c r="C32" s="34">
        <v>1966</v>
      </c>
      <c r="D32" s="11" t="str">
        <f t="shared" si="0"/>
        <v>N/A</v>
      </c>
      <c r="E32" s="34">
        <v>2239</v>
      </c>
      <c r="F32" s="11" t="str">
        <f t="shared" si="1"/>
        <v>N/A</v>
      </c>
      <c r="G32" s="34">
        <v>2255</v>
      </c>
      <c r="H32" s="11" t="str">
        <f t="shared" si="2"/>
        <v>N/A</v>
      </c>
      <c r="I32" s="12">
        <v>13.89</v>
      </c>
      <c r="J32" s="12">
        <v>0.71460000000000001</v>
      </c>
      <c r="K32" s="41" t="s">
        <v>732</v>
      </c>
      <c r="L32" s="9" t="str">
        <f t="shared" si="3"/>
        <v>Yes</v>
      </c>
    </row>
    <row r="33" spans="1:12" x14ac:dyDescent="0.25">
      <c r="A33" s="42" t="s">
        <v>1002</v>
      </c>
      <c r="B33" s="33" t="s">
        <v>217</v>
      </c>
      <c r="C33" s="34">
        <v>1536</v>
      </c>
      <c r="D33" s="11" t="str">
        <f t="shared" si="0"/>
        <v>N/A</v>
      </c>
      <c r="E33" s="34">
        <v>3363</v>
      </c>
      <c r="F33" s="11" t="str">
        <f t="shared" si="1"/>
        <v>N/A</v>
      </c>
      <c r="G33" s="34">
        <v>4595</v>
      </c>
      <c r="H33" s="11" t="str">
        <f t="shared" si="2"/>
        <v>N/A</v>
      </c>
      <c r="I33" s="12">
        <v>118.9</v>
      </c>
      <c r="J33" s="12">
        <v>36.630000000000003</v>
      </c>
      <c r="K33" s="41" t="s">
        <v>732</v>
      </c>
      <c r="L33" s="9" t="str">
        <f t="shared" si="3"/>
        <v>No</v>
      </c>
    </row>
    <row r="34" spans="1:12" x14ac:dyDescent="0.25">
      <c r="A34" s="42" t="s">
        <v>1003</v>
      </c>
      <c r="B34" s="33" t="s">
        <v>217</v>
      </c>
      <c r="C34" s="34">
        <v>1340</v>
      </c>
      <c r="D34" s="11" t="str">
        <f t="shared" si="0"/>
        <v>N/A</v>
      </c>
      <c r="E34" s="34">
        <v>954</v>
      </c>
      <c r="F34" s="11" t="str">
        <f t="shared" si="1"/>
        <v>N/A</v>
      </c>
      <c r="G34" s="34">
        <v>852</v>
      </c>
      <c r="H34" s="11" t="str">
        <f t="shared" si="2"/>
        <v>N/A</v>
      </c>
      <c r="I34" s="12">
        <v>-28.8</v>
      </c>
      <c r="J34" s="12">
        <v>-10.7</v>
      </c>
      <c r="K34" s="41" t="s">
        <v>732</v>
      </c>
      <c r="L34" s="9" t="str">
        <f t="shared" si="3"/>
        <v>Yes</v>
      </c>
    </row>
    <row r="35" spans="1:12" x14ac:dyDescent="0.25">
      <c r="A35" s="42" t="s">
        <v>1004</v>
      </c>
      <c r="B35" s="33" t="s">
        <v>217</v>
      </c>
      <c r="C35" s="34">
        <v>5065</v>
      </c>
      <c r="D35" s="11" t="str">
        <f t="shared" si="0"/>
        <v>N/A</v>
      </c>
      <c r="E35" s="34">
        <v>4208</v>
      </c>
      <c r="F35" s="11" t="str">
        <f t="shared" si="1"/>
        <v>N/A</v>
      </c>
      <c r="G35" s="34">
        <v>4257</v>
      </c>
      <c r="H35" s="11" t="str">
        <f t="shared" si="2"/>
        <v>N/A</v>
      </c>
      <c r="I35" s="12">
        <v>-16.899999999999999</v>
      </c>
      <c r="J35" s="12">
        <v>1.1639999999999999</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34</v>
      </c>
      <c r="D37" s="11" t="str">
        <f t="shared" si="0"/>
        <v>N/A</v>
      </c>
      <c r="E37" s="34">
        <v>34</v>
      </c>
      <c r="F37" s="11" t="str">
        <f t="shared" si="1"/>
        <v>N/A</v>
      </c>
      <c r="G37" s="34">
        <v>40</v>
      </c>
      <c r="H37" s="11" t="str">
        <f t="shared" si="2"/>
        <v>N/A</v>
      </c>
      <c r="I37" s="12">
        <v>0</v>
      </c>
      <c r="J37" s="12">
        <v>17.649999999999999</v>
      </c>
      <c r="K37" s="41" t="s">
        <v>732</v>
      </c>
      <c r="L37" s="9" t="str">
        <f t="shared" si="3"/>
        <v>Yes</v>
      </c>
    </row>
    <row r="38" spans="1:12" x14ac:dyDescent="0.25">
      <c r="A38" s="42" t="s">
        <v>84</v>
      </c>
      <c r="B38" s="33" t="s">
        <v>217</v>
      </c>
      <c r="C38" s="43">
        <v>243690798</v>
      </c>
      <c r="D38" s="11" t="str">
        <f t="shared" si="0"/>
        <v>N/A</v>
      </c>
      <c r="E38" s="43">
        <v>279372072</v>
      </c>
      <c r="F38" s="11" t="str">
        <f t="shared" si="1"/>
        <v>N/A</v>
      </c>
      <c r="G38" s="43">
        <v>327482170</v>
      </c>
      <c r="H38" s="11" t="str">
        <f t="shared" si="2"/>
        <v>N/A</v>
      </c>
      <c r="I38" s="12">
        <v>14.64</v>
      </c>
      <c r="J38" s="12">
        <v>17.22</v>
      </c>
      <c r="K38" s="41" t="s">
        <v>732</v>
      </c>
      <c r="L38" s="9" t="str">
        <f t="shared" si="3"/>
        <v>Yes</v>
      </c>
    </row>
    <row r="39" spans="1:12" x14ac:dyDescent="0.25">
      <c r="A39" s="42" t="s">
        <v>1287</v>
      </c>
      <c r="B39" s="33" t="s">
        <v>217</v>
      </c>
      <c r="C39" s="43">
        <v>4122.8056777000002</v>
      </c>
      <c r="D39" s="11" t="str">
        <f t="shared" si="0"/>
        <v>N/A</v>
      </c>
      <c r="E39" s="43">
        <v>4287.8729165000004</v>
      </c>
      <c r="F39" s="11" t="str">
        <f t="shared" si="1"/>
        <v>N/A</v>
      </c>
      <c r="G39" s="43">
        <v>4656.5639086000001</v>
      </c>
      <c r="H39" s="11" t="str">
        <f t="shared" si="2"/>
        <v>N/A</v>
      </c>
      <c r="I39" s="12">
        <v>4.0039999999999996</v>
      </c>
      <c r="J39" s="12">
        <v>8.5980000000000008</v>
      </c>
      <c r="K39" s="41" t="s">
        <v>732</v>
      </c>
      <c r="L39" s="9" t="str">
        <f t="shared" si="3"/>
        <v>Yes</v>
      </c>
    </row>
    <row r="40" spans="1:12" x14ac:dyDescent="0.25">
      <c r="A40" s="42" t="s">
        <v>1288</v>
      </c>
      <c r="B40" s="33" t="s">
        <v>217</v>
      </c>
      <c r="C40" s="43">
        <v>4788.5792493999998</v>
      </c>
      <c r="D40" s="11" t="str">
        <f>IF($B40="N/A","N/A",IF(C40&gt;10,"No",IF(C40&lt;-10,"No","Yes")))</f>
        <v>N/A</v>
      </c>
      <c r="E40" s="43">
        <v>4919.3018611999996</v>
      </c>
      <c r="F40" s="11" t="str">
        <f>IF($B40="N/A","N/A",IF(E40&gt;10,"No",IF(E40&lt;-10,"No","Yes")))</f>
        <v>N/A</v>
      </c>
      <c r="G40" s="43">
        <v>5376.8457951999999</v>
      </c>
      <c r="H40" s="11" t="str">
        <f>IF($B40="N/A","N/A",IF(G40&gt;10,"No",IF(G40&lt;-10,"No","Yes")))</f>
        <v>N/A</v>
      </c>
      <c r="I40" s="12">
        <v>2.73</v>
      </c>
      <c r="J40" s="12">
        <v>9.3010000000000002</v>
      </c>
      <c r="K40" s="41" t="s">
        <v>732</v>
      </c>
      <c r="L40" s="9" t="str">
        <f>IF(J40="Div by 0", "N/A", IF(K40="N/A","N/A", IF(J40&gt;VALUE(MID(K40,1,2)), "No", IF(J40&lt;-1*VALUE(MID(K40,1,2)), "No", "Yes"))))</f>
        <v>Yes</v>
      </c>
    </row>
    <row r="41" spans="1:12" x14ac:dyDescent="0.25">
      <c r="A41" s="42" t="s">
        <v>107</v>
      </c>
      <c r="B41" s="33" t="s">
        <v>217</v>
      </c>
      <c r="C41" s="43">
        <v>585362</v>
      </c>
      <c r="D41" s="11" t="str">
        <f t="shared" ref="D41:D44" si="4">IF($B41="N/A","N/A",IF(C41&gt;10,"No",IF(C41&lt;-10,"No","Yes")))</f>
        <v>N/A</v>
      </c>
      <c r="E41" s="43">
        <v>658252</v>
      </c>
      <c r="F41" s="11" t="str">
        <f t="shared" ref="F41:F44" si="5">IF($B41="N/A","N/A",IF(E41&gt;10,"No",IF(E41&lt;-10,"No","Yes")))</f>
        <v>N/A</v>
      </c>
      <c r="G41" s="43">
        <v>795674</v>
      </c>
      <c r="H41" s="11" t="str">
        <f t="shared" ref="H41:H44" si="6">IF($B41="N/A","N/A",IF(G41&gt;10,"No",IF(G41&lt;-10,"No","Yes")))</f>
        <v>N/A</v>
      </c>
      <c r="I41" s="12">
        <v>12.45</v>
      </c>
      <c r="J41" s="12">
        <v>20.88</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15205.582523999999</v>
      </c>
      <c r="D45" s="11" t="str">
        <f t="shared" ref="D45:D71" si="8">IF($B45="N/A","N/A",IF(C45&gt;10,"No",IF(C45&lt;-10,"No","Yes")))</f>
        <v>N/A</v>
      </c>
      <c r="E45" s="43">
        <v>20633.115701999999</v>
      </c>
      <c r="F45" s="11" t="str">
        <f t="shared" ref="F45:F71" si="9">IF($B45="N/A","N/A",IF(E45&gt;10,"No",IF(E45&lt;-10,"No","Yes")))</f>
        <v>N/A</v>
      </c>
      <c r="G45" s="43">
        <v>20862.188311999998</v>
      </c>
      <c r="H45" s="11" t="str">
        <f t="shared" ref="H45:H71" si="10">IF($B45="N/A","N/A",IF(G45&gt;10,"No",IF(G45&lt;-10,"No","Yes")))</f>
        <v>N/A</v>
      </c>
      <c r="I45" s="12">
        <v>35.69</v>
      </c>
      <c r="J45" s="12">
        <v>1.1100000000000001</v>
      </c>
      <c r="K45" s="41" t="s">
        <v>732</v>
      </c>
      <c r="L45" s="9" t="str">
        <f t="shared" ref="L45:L71" si="11">IF(J45="Div by 0", "N/A", IF(K45="N/A","N/A", IF(J45&gt;VALUE(MID(K45,1,2)), "No", IF(J45&lt;-1*VALUE(MID(K45,1,2)), "No", "Yes"))))</f>
        <v>Yes</v>
      </c>
    </row>
    <row r="46" spans="1:12" x14ac:dyDescent="0.25">
      <c r="A46" s="42" t="s">
        <v>1291</v>
      </c>
      <c r="B46" s="33" t="s">
        <v>217</v>
      </c>
      <c r="C46" s="43">
        <v>6440.5238095000004</v>
      </c>
      <c r="D46" s="11" t="str">
        <f t="shared" si="8"/>
        <v>N/A</v>
      </c>
      <c r="E46" s="43">
        <v>14984.607142999999</v>
      </c>
      <c r="F46" s="11" t="str">
        <f t="shared" si="9"/>
        <v>N/A</v>
      </c>
      <c r="G46" s="43">
        <v>13034.475</v>
      </c>
      <c r="H46" s="11" t="str">
        <f t="shared" si="10"/>
        <v>N/A</v>
      </c>
      <c r="I46" s="12">
        <v>132.69999999999999</v>
      </c>
      <c r="J46" s="12">
        <v>-13</v>
      </c>
      <c r="K46" s="41" t="s">
        <v>732</v>
      </c>
      <c r="L46" s="9" t="str">
        <f t="shared" si="11"/>
        <v>Yes</v>
      </c>
    </row>
    <row r="47" spans="1:12" x14ac:dyDescent="0.25">
      <c r="A47" s="42" t="s">
        <v>1292</v>
      </c>
      <c r="B47" s="33" t="s">
        <v>217</v>
      </c>
      <c r="C47" s="43">
        <v>21240.540983999999</v>
      </c>
      <c r="D47" s="11" t="str">
        <f t="shared" si="8"/>
        <v>N/A</v>
      </c>
      <c r="E47" s="43">
        <v>25499.523077000002</v>
      </c>
      <c r="F47" s="11" t="str">
        <f t="shared" si="9"/>
        <v>N/A</v>
      </c>
      <c r="G47" s="43">
        <v>28250.191781000001</v>
      </c>
      <c r="H47" s="11" t="str">
        <f t="shared" si="10"/>
        <v>N/A</v>
      </c>
      <c r="I47" s="12">
        <v>20.05</v>
      </c>
      <c r="J47" s="12">
        <v>10.79</v>
      </c>
      <c r="K47" s="41" t="s">
        <v>732</v>
      </c>
      <c r="L47" s="9" t="str">
        <f t="shared" si="11"/>
        <v>Yes</v>
      </c>
    </row>
    <row r="48" spans="1:12" x14ac:dyDescent="0.25">
      <c r="A48" s="42" t="s">
        <v>1293</v>
      </c>
      <c r="B48" s="33" t="s">
        <v>217</v>
      </c>
      <c r="C48" s="43" t="s">
        <v>1742</v>
      </c>
      <c r="D48" s="11" t="str">
        <f t="shared" si="8"/>
        <v>N/A</v>
      </c>
      <c r="E48" s="43" t="s">
        <v>1742</v>
      </c>
      <c r="F48" s="11" t="str">
        <f t="shared" si="9"/>
        <v>N/A</v>
      </c>
      <c r="G48" s="43" t="s">
        <v>1742</v>
      </c>
      <c r="H48" s="11" t="str">
        <f t="shared" si="10"/>
        <v>N/A</v>
      </c>
      <c r="I48" s="12" t="s">
        <v>1742</v>
      </c>
      <c r="J48" s="12" t="s">
        <v>1742</v>
      </c>
      <c r="K48" s="41" t="s">
        <v>732</v>
      </c>
      <c r="L48" s="9" t="str">
        <f t="shared" si="11"/>
        <v>N/A</v>
      </c>
    </row>
    <row r="49" spans="1:12" x14ac:dyDescent="0.25">
      <c r="A49" s="42" t="s">
        <v>1294</v>
      </c>
      <c r="B49" s="33" t="s">
        <v>217</v>
      </c>
      <c r="C49" s="43" t="s">
        <v>1742</v>
      </c>
      <c r="D49" s="11" t="str">
        <f t="shared" si="8"/>
        <v>N/A</v>
      </c>
      <c r="E49" s="43" t="s">
        <v>1742</v>
      </c>
      <c r="F49" s="11" t="str">
        <f t="shared" si="9"/>
        <v>N/A</v>
      </c>
      <c r="G49" s="43">
        <v>107755</v>
      </c>
      <c r="H49" s="11" t="str">
        <f t="shared" si="10"/>
        <v>N/A</v>
      </c>
      <c r="I49" s="12" t="s">
        <v>1742</v>
      </c>
      <c r="J49" s="12" t="s">
        <v>1742</v>
      </c>
      <c r="K49" s="41" t="s">
        <v>732</v>
      </c>
      <c r="L49" s="9" t="str">
        <f t="shared" si="11"/>
        <v>N/A</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22375.187129000002</v>
      </c>
      <c r="D51" s="11" t="str">
        <f t="shared" si="8"/>
        <v>N/A</v>
      </c>
      <c r="E51" s="43">
        <v>22401.858637000001</v>
      </c>
      <c r="F51" s="11" t="str">
        <f t="shared" si="9"/>
        <v>N/A</v>
      </c>
      <c r="G51" s="43">
        <v>24824.285876999998</v>
      </c>
      <c r="H51" s="11" t="str">
        <f t="shared" si="10"/>
        <v>N/A</v>
      </c>
      <c r="I51" s="12">
        <v>0.1192</v>
      </c>
      <c r="J51" s="12">
        <v>10.81</v>
      </c>
      <c r="K51" s="41" t="s">
        <v>732</v>
      </c>
      <c r="L51" s="9" t="str">
        <f t="shared" si="11"/>
        <v>Yes</v>
      </c>
    </row>
    <row r="52" spans="1:12" x14ac:dyDescent="0.25">
      <c r="A52" s="42" t="s">
        <v>1297</v>
      </c>
      <c r="B52" s="33" t="s">
        <v>217</v>
      </c>
      <c r="C52" s="43">
        <v>21683.641753</v>
      </c>
      <c r="D52" s="11" t="str">
        <f t="shared" si="8"/>
        <v>N/A</v>
      </c>
      <c r="E52" s="43">
        <v>21971.014956999999</v>
      </c>
      <c r="F52" s="11" t="str">
        <f t="shared" si="9"/>
        <v>N/A</v>
      </c>
      <c r="G52" s="43">
        <v>24165.496036</v>
      </c>
      <c r="H52" s="11" t="str">
        <f t="shared" si="10"/>
        <v>N/A</v>
      </c>
      <c r="I52" s="12">
        <v>1.325</v>
      </c>
      <c r="J52" s="12">
        <v>9.9879999999999995</v>
      </c>
      <c r="K52" s="41" t="s">
        <v>732</v>
      </c>
      <c r="L52" s="9" t="str">
        <f t="shared" si="11"/>
        <v>Yes</v>
      </c>
    </row>
    <row r="53" spans="1:12" x14ac:dyDescent="0.25">
      <c r="A53" s="42" t="s">
        <v>1298</v>
      </c>
      <c r="B53" s="33" t="s">
        <v>217</v>
      </c>
      <c r="C53" s="43">
        <v>29537.746421</v>
      </c>
      <c r="D53" s="11" t="str">
        <f t="shared" si="8"/>
        <v>N/A</v>
      </c>
      <c r="E53" s="43">
        <v>26057.083478</v>
      </c>
      <c r="F53" s="11" t="str">
        <f t="shared" si="9"/>
        <v>N/A</v>
      </c>
      <c r="G53" s="43">
        <v>29976.827397000001</v>
      </c>
      <c r="H53" s="11" t="str">
        <f t="shared" si="10"/>
        <v>N/A</v>
      </c>
      <c r="I53" s="12">
        <v>-11.8</v>
      </c>
      <c r="J53" s="12">
        <v>15.04</v>
      </c>
      <c r="K53" s="41" t="s">
        <v>732</v>
      </c>
      <c r="L53" s="9" t="str">
        <f t="shared" si="11"/>
        <v>Yes</v>
      </c>
    </row>
    <row r="54" spans="1:12" x14ac:dyDescent="0.25">
      <c r="A54" s="42" t="s">
        <v>1299</v>
      </c>
      <c r="B54" s="33" t="s">
        <v>217</v>
      </c>
      <c r="C54" s="43">
        <v>20445.259258999999</v>
      </c>
      <c r="D54" s="11" t="str">
        <f t="shared" si="8"/>
        <v>N/A</v>
      </c>
      <c r="E54" s="43">
        <v>22079.156627</v>
      </c>
      <c r="F54" s="11" t="str">
        <f t="shared" si="9"/>
        <v>N/A</v>
      </c>
      <c r="G54" s="43">
        <v>19793.615385000001</v>
      </c>
      <c r="H54" s="11" t="str">
        <f t="shared" si="10"/>
        <v>N/A</v>
      </c>
      <c r="I54" s="12">
        <v>7.992</v>
      </c>
      <c r="J54" s="12">
        <v>-10.4</v>
      </c>
      <c r="K54" s="41" t="s">
        <v>732</v>
      </c>
      <c r="L54" s="9" t="str">
        <f t="shared" si="11"/>
        <v>Yes</v>
      </c>
    </row>
    <row r="55" spans="1:12" x14ac:dyDescent="0.25">
      <c r="A55" s="42" t="s">
        <v>1300</v>
      </c>
      <c r="B55" s="33" t="s">
        <v>217</v>
      </c>
      <c r="C55" s="43">
        <v>12749.536585</v>
      </c>
      <c r="D55" s="11" t="str">
        <f t="shared" si="8"/>
        <v>N/A</v>
      </c>
      <c r="E55" s="43">
        <v>15974.361111</v>
      </c>
      <c r="F55" s="11" t="str">
        <f t="shared" si="9"/>
        <v>N/A</v>
      </c>
      <c r="G55" s="43">
        <v>12708.342105</v>
      </c>
      <c r="H55" s="11" t="str">
        <f t="shared" si="10"/>
        <v>N/A</v>
      </c>
      <c r="I55" s="12">
        <v>25.29</v>
      </c>
      <c r="J55" s="12">
        <v>-20.399999999999999</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2221.5955563000002</v>
      </c>
      <c r="D57" s="11" t="str">
        <f t="shared" si="8"/>
        <v>N/A</v>
      </c>
      <c r="E57" s="43">
        <v>2522.2607561999998</v>
      </c>
      <c r="F57" s="11" t="str">
        <f t="shared" si="9"/>
        <v>N/A</v>
      </c>
      <c r="G57" s="43">
        <v>2675.1795513000002</v>
      </c>
      <c r="H57" s="11" t="str">
        <f t="shared" si="10"/>
        <v>N/A</v>
      </c>
      <c r="I57" s="12">
        <v>13.53</v>
      </c>
      <c r="J57" s="12">
        <v>6.0629999999999997</v>
      </c>
      <c r="K57" s="41" t="s">
        <v>732</v>
      </c>
      <c r="L57" s="9" t="str">
        <f t="shared" si="11"/>
        <v>Yes</v>
      </c>
    </row>
    <row r="58" spans="1:12" x14ac:dyDescent="0.25">
      <c r="A58" s="42" t="s">
        <v>1303</v>
      </c>
      <c r="B58" s="33" t="s">
        <v>217</v>
      </c>
      <c r="C58" s="43">
        <v>1618.7229302000001</v>
      </c>
      <c r="D58" s="11" t="str">
        <f t="shared" si="8"/>
        <v>N/A</v>
      </c>
      <c r="E58" s="43">
        <v>1898.5389267999999</v>
      </c>
      <c r="F58" s="11" t="str">
        <f t="shared" si="9"/>
        <v>N/A</v>
      </c>
      <c r="G58" s="43">
        <v>1991.3417460999999</v>
      </c>
      <c r="H58" s="11" t="str">
        <f t="shared" si="10"/>
        <v>N/A</v>
      </c>
      <c r="I58" s="12">
        <v>17.29</v>
      </c>
      <c r="J58" s="12">
        <v>4.8879999999999999</v>
      </c>
      <c r="K58" s="41" t="s">
        <v>732</v>
      </c>
      <c r="L58" s="9" t="str">
        <f t="shared" si="11"/>
        <v>Yes</v>
      </c>
    </row>
    <row r="59" spans="1:12" x14ac:dyDescent="0.25">
      <c r="A59" s="42" t="s">
        <v>1304</v>
      </c>
      <c r="B59" s="33" t="s">
        <v>217</v>
      </c>
      <c r="C59" s="43">
        <v>1480.0337328000001</v>
      </c>
      <c r="D59" s="11" t="str">
        <f t="shared" si="8"/>
        <v>N/A</v>
      </c>
      <c r="E59" s="43">
        <v>1886.7434783000001</v>
      </c>
      <c r="F59" s="11" t="str">
        <f t="shared" si="9"/>
        <v>N/A</v>
      </c>
      <c r="G59" s="43">
        <v>2124.4615654999998</v>
      </c>
      <c r="H59" s="11" t="str">
        <f t="shared" si="10"/>
        <v>N/A</v>
      </c>
      <c r="I59" s="12">
        <v>27.48</v>
      </c>
      <c r="J59" s="12">
        <v>12.6</v>
      </c>
      <c r="K59" s="41" t="s">
        <v>732</v>
      </c>
      <c r="L59" s="9" t="str">
        <f t="shared" si="11"/>
        <v>Yes</v>
      </c>
    </row>
    <row r="60" spans="1:12" x14ac:dyDescent="0.25">
      <c r="A60" s="42" t="s">
        <v>1305</v>
      </c>
      <c r="B60" s="33" t="s">
        <v>217</v>
      </c>
      <c r="C60" s="43">
        <v>7937.087931</v>
      </c>
      <c r="D60" s="11" t="str">
        <f t="shared" si="8"/>
        <v>N/A</v>
      </c>
      <c r="E60" s="43">
        <v>5872.3888889</v>
      </c>
      <c r="F60" s="11" t="str">
        <f t="shared" si="9"/>
        <v>N/A</v>
      </c>
      <c r="G60" s="43">
        <v>4992.4906103000003</v>
      </c>
      <c r="H60" s="11" t="str">
        <f t="shared" si="10"/>
        <v>N/A</v>
      </c>
      <c r="I60" s="12">
        <v>-26</v>
      </c>
      <c r="J60" s="12">
        <v>-15</v>
      </c>
      <c r="K60" s="41" t="s">
        <v>732</v>
      </c>
      <c r="L60" s="9" t="str">
        <f t="shared" si="11"/>
        <v>Yes</v>
      </c>
    </row>
    <row r="61" spans="1:12" x14ac:dyDescent="0.25">
      <c r="A61" s="3" t="s">
        <v>1306</v>
      </c>
      <c r="B61" s="33" t="s">
        <v>217</v>
      </c>
      <c r="C61" s="43">
        <v>1127.329716</v>
      </c>
      <c r="D61" s="11" t="str">
        <f t="shared" si="8"/>
        <v>N/A</v>
      </c>
      <c r="E61" s="43">
        <v>1365.0515627</v>
      </c>
      <c r="F61" s="11" t="str">
        <f t="shared" si="9"/>
        <v>N/A</v>
      </c>
      <c r="G61" s="43">
        <v>1425.1540777</v>
      </c>
      <c r="H61" s="11" t="str">
        <f t="shared" si="10"/>
        <v>N/A</v>
      </c>
      <c r="I61" s="12">
        <v>21.09</v>
      </c>
      <c r="J61" s="12">
        <v>4.4029999999999996</v>
      </c>
      <c r="K61" s="41" t="s">
        <v>732</v>
      </c>
      <c r="L61" s="9" t="str">
        <f t="shared" si="11"/>
        <v>Yes</v>
      </c>
    </row>
    <row r="62" spans="1:12" x14ac:dyDescent="0.25">
      <c r="A62" s="3" t="s">
        <v>1307</v>
      </c>
      <c r="B62" s="33" t="s">
        <v>217</v>
      </c>
      <c r="C62" s="43">
        <v>3570.9130736000002</v>
      </c>
      <c r="D62" s="11" t="str">
        <f t="shared" si="8"/>
        <v>N/A</v>
      </c>
      <c r="E62" s="43">
        <v>4470.6080093999999</v>
      </c>
      <c r="F62" s="11" t="str">
        <f t="shared" si="9"/>
        <v>N/A</v>
      </c>
      <c r="G62" s="43">
        <v>5007.3676568000001</v>
      </c>
      <c r="H62" s="11" t="str">
        <f t="shared" si="10"/>
        <v>N/A</v>
      </c>
      <c r="I62" s="12">
        <v>25.2</v>
      </c>
      <c r="J62" s="12">
        <v>12.01</v>
      </c>
      <c r="K62" s="41" t="s">
        <v>732</v>
      </c>
      <c r="L62" s="9" t="str">
        <f t="shared" si="11"/>
        <v>Yes</v>
      </c>
    </row>
    <row r="63" spans="1:12" x14ac:dyDescent="0.25">
      <c r="A63" s="3" t="s">
        <v>1308</v>
      </c>
      <c r="B63" s="33" t="s">
        <v>217</v>
      </c>
      <c r="C63" s="43">
        <v>6145.6929480999997</v>
      </c>
      <c r="D63" s="11" t="str">
        <f t="shared" si="8"/>
        <v>N/A</v>
      </c>
      <c r="E63" s="43">
        <v>7351.1570755000002</v>
      </c>
      <c r="F63" s="11" t="str">
        <f t="shared" si="9"/>
        <v>N/A</v>
      </c>
      <c r="G63" s="43">
        <v>7685.6192702999997</v>
      </c>
      <c r="H63" s="11" t="str">
        <f t="shared" si="10"/>
        <v>N/A</v>
      </c>
      <c r="I63" s="12">
        <v>19.61</v>
      </c>
      <c r="J63" s="12">
        <v>4.55</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3029.3492215000001</v>
      </c>
      <c r="D65" s="11" t="str">
        <f t="shared" si="8"/>
        <v>N/A</v>
      </c>
      <c r="E65" s="43">
        <v>3357.8272585999998</v>
      </c>
      <c r="F65" s="11" t="str">
        <f t="shared" si="9"/>
        <v>N/A</v>
      </c>
      <c r="G65" s="43">
        <v>3778.0152057999999</v>
      </c>
      <c r="H65" s="11" t="str">
        <f t="shared" si="10"/>
        <v>N/A</v>
      </c>
      <c r="I65" s="12">
        <v>10.84</v>
      </c>
      <c r="J65" s="12">
        <v>12.51</v>
      </c>
      <c r="K65" s="41" t="s">
        <v>732</v>
      </c>
      <c r="L65" s="9" t="str">
        <f t="shared" si="11"/>
        <v>Yes</v>
      </c>
    </row>
    <row r="66" spans="1:12" x14ac:dyDescent="0.25">
      <c r="A66" s="3" t="s">
        <v>1311</v>
      </c>
      <c r="B66" s="33" t="s">
        <v>217</v>
      </c>
      <c r="C66" s="43">
        <v>3447.3469458</v>
      </c>
      <c r="D66" s="11" t="str">
        <f t="shared" si="8"/>
        <v>N/A</v>
      </c>
      <c r="E66" s="43">
        <v>3791.0504019</v>
      </c>
      <c r="F66" s="11" t="str">
        <f t="shared" si="9"/>
        <v>N/A</v>
      </c>
      <c r="G66" s="43">
        <v>4495.2706717999999</v>
      </c>
      <c r="H66" s="11" t="str">
        <f t="shared" si="10"/>
        <v>N/A</v>
      </c>
      <c r="I66" s="12">
        <v>9.9700000000000006</v>
      </c>
      <c r="J66" s="12">
        <v>18.579999999999998</v>
      </c>
      <c r="K66" s="41" t="s">
        <v>732</v>
      </c>
      <c r="L66" s="9" t="str">
        <f t="shared" si="11"/>
        <v>Yes</v>
      </c>
    </row>
    <row r="67" spans="1:12" x14ac:dyDescent="0.25">
      <c r="A67" s="3" t="s">
        <v>1312</v>
      </c>
      <c r="B67" s="33" t="s">
        <v>217</v>
      </c>
      <c r="C67" s="43">
        <v>1849.3519836999999</v>
      </c>
      <c r="D67" s="11" t="str">
        <f t="shared" si="8"/>
        <v>N/A</v>
      </c>
      <c r="E67" s="43">
        <v>2379.9258598000001</v>
      </c>
      <c r="F67" s="11" t="str">
        <f t="shared" si="9"/>
        <v>N/A</v>
      </c>
      <c r="G67" s="43">
        <v>2695.3995565</v>
      </c>
      <c r="H67" s="11" t="str">
        <f t="shared" si="10"/>
        <v>N/A</v>
      </c>
      <c r="I67" s="12">
        <v>28.69</v>
      </c>
      <c r="J67" s="12">
        <v>13.26</v>
      </c>
      <c r="K67" s="41" t="s">
        <v>732</v>
      </c>
      <c r="L67" s="9" t="str">
        <f t="shared" si="11"/>
        <v>Yes</v>
      </c>
    </row>
    <row r="68" spans="1:12" x14ac:dyDescent="0.25">
      <c r="A68" s="2" t="s">
        <v>1313</v>
      </c>
      <c r="B68" s="33" t="s">
        <v>217</v>
      </c>
      <c r="C68" s="43">
        <v>3889.2532551999998</v>
      </c>
      <c r="D68" s="11" t="str">
        <f t="shared" si="8"/>
        <v>N/A</v>
      </c>
      <c r="E68" s="43">
        <v>3435.2295568999998</v>
      </c>
      <c r="F68" s="11" t="str">
        <f t="shared" si="9"/>
        <v>N/A</v>
      </c>
      <c r="G68" s="43">
        <v>3521.4019586999998</v>
      </c>
      <c r="H68" s="11" t="str">
        <f t="shared" si="10"/>
        <v>N/A</v>
      </c>
      <c r="I68" s="12">
        <v>-11.7</v>
      </c>
      <c r="J68" s="12">
        <v>2.508</v>
      </c>
      <c r="K68" s="41" t="s">
        <v>732</v>
      </c>
      <c r="L68" s="9" t="str">
        <f t="shared" si="11"/>
        <v>Yes</v>
      </c>
    </row>
    <row r="69" spans="1:12" x14ac:dyDescent="0.25">
      <c r="A69" s="2" t="s">
        <v>1314</v>
      </c>
      <c r="B69" s="33" t="s">
        <v>217</v>
      </c>
      <c r="C69" s="43">
        <v>2556.8283581999999</v>
      </c>
      <c r="D69" s="11" t="str">
        <f t="shared" si="8"/>
        <v>N/A</v>
      </c>
      <c r="E69" s="43">
        <v>2721.3501047999998</v>
      </c>
      <c r="F69" s="11" t="str">
        <f t="shared" si="9"/>
        <v>N/A</v>
      </c>
      <c r="G69" s="43">
        <v>3305.4014084999999</v>
      </c>
      <c r="H69" s="11" t="str">
        <f t="shared" si="10"/>
        <v>N/A</v>
      </c>
      <c r="I69" s="12">
        <v>6.4349999999999996</v>
      </c>
      <c r="J69" s="12">
        <v>21.46</v>
      </c>
      <c r="K69" s="41" t="s">
        <v>732</v>
      </c>
      <c r="L69" s="9" t="str">
        <f t="shared" si="11"/>
        <v>Yes</v>
      </c>
    </row>
    <row r="70" spans="1:12" x14ac:dyDescent="0.25">
      <c r="A70" s="42" t="s">
        <v>1315</v>
      </c>
      <c r="B70" s="33" t="s">
        <v>217</v>
      </c>
      <c r="C70" s="43">
        <v>2870.6422507000002</v>
      </c>
      <c r="D70" s="11" t="str">
        <f t="shared" si="8"/>
        <v>N/A</v>
      </c>
      <c r="E70" s="43">
        <v>3345.7568916</v>
      </c>
      <c r="F70" s="11" t="str">
        <f t="shared" si="9"/>
        <v>N/A</v>
      </c>
      <c r="G70" s="43">
        <v>3679.7904628000001</v>
      </c>
      <c r="H70" s="11" t="str">
        <f t="shared" si="10"/>
        <v>N/A</v>
      </c>
      <c r="I70" s="12">
        <v>16.55</v>
      </c>
      <c r="J70" s="12">
        <v>9.984</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45720410</v>
      </c>
      <c r="D72" s="11" t="str">
        <f t="shared" ref="D72:D135" si="12">IF($B72="N/A","N/A",IF(C72&gt;10,"No",IF(C72&lt;-10,"No","Yes")))</f>
        <v>N/A</v>
      </c>
      <c r="E72" s="43">
        <v>55464683</v>
      </c>
      <c r="F72" s="11" t="str">
        <f t="shared" ref="F72:F135" si="13">IF($B72="N/A","N/A",IF(E72&gt;10,"No",IF(E72&lt;-10,"No","Yes")))</f>
        <v>N/A</v>
      </c>
      <c r="G72" s="43">
        <v>67141707</v>
      </c>
      <c r="H72" s="11" t="str">
        <f t="shared" ref="H72:H135" si="14">IF($B72="N/A","N/A",IF(G72&gt;10,"No",IF(G72&lt;-10,"No","Yes")))</f>
        <v>N/A</v>
      </c>
      <c r="I72" s="12">
        <v>21.31</v>
      </c>
      <c r="J72" s="12">
        <v>21.05</v>
      </c>
      <c r="K72" s="41" t="s">
        <v>732</v>
      </c>
      <c r="L72" s="9" t="str">
        <f t="shared" ref="L72:L132" si="15">IF(J72="Div by 0", "N/A", IF(K72="N/A","N/A", IF(J72&gt;VALUE(MID(K72,1,2)), "No", IF(J72&lt;-1*VALUE(MID(K72,1,2)), "No", "Yes"))))</f>
        <v>Yes</v>
      </c>
    </row>
    <row r="73" spans="1:12" x14ac:dyDescent="0.25">
      <c r="A73" s="42" t="s">
        <v>1625</v>
      </c>
      <c r="B73" s="33" t="s">
        <v>217</v>
      </c>
      <c r="C73" s="34">
        <v>7841</v>
      </c>
      <c r="D73" s="11" t="str">
        <f t="shared" si="12"/>
        <v>N/A</v>
      </c>
      <c r="E73" s="34">
        <v>8111</v>
      </c>
      <c r="F73" s="11" t="str">
        <f t="shared" si="13"/>
        <v>N/A</v>
      </c>
      <c r="G73" s="34">
        <v>8355</v>
      </c>
      <c r="H73" s="11" t="str">
        <f t="shared" si="14"/>
        <v>N/A</v>
      </c>
      <c r="I73" s="12">
        <v>3.4430000000000001</v>
      </c>
      <c r="J73" s="12">
        <v>3.008</v>
      </c>
      <c r="K73" s="41" t="s">
        <v>732</v>
      </c>
      <c r="L73" s="9" t="str">
        <f t="shared" si="15"/>
        <v>Yes</v>
      </c>
    </row>
    <row r="74" spans="1:12" x14ac:dyDescent="0.25">
      <c r="A74" s="42" t="s">
        <v>1317</v>
      </c>
      <c r="B74" s="33" t="s">
        <v>217</v>
      </c>
      <c r="C74" s="43">
        <v>5830.9412064999997</v>
      </c>
      <c r="D74" s="11" t="str">
        <f t="shared" si="12"/>
        <v>N/A</v>
      </c>
      <c r="E74" s="43">
        <v>6838.2052768000003</v>
      </c>
      <c r="F74" s="11" t="str">
        <f t="shared" si="13"/>
        <v>N/A</v>
      </c>
      <c r="G74" s="43">
        <v>8036.1109514999998</v>
      </c>
      <c r="H74" s="11" t="str">
        <f t="shared" si="14"/>
        <v>N/A</v>
      </c>
      <c r="I74" s="12">
        <v>17.27</v>
      </c>
      <c r="J74" s="12">
        <v>17.52</v>
      </c>
      <c r="K74" s="41" t="s">
        <v>732</v>
      </c>
      <c r="L74" s="9" t="str">
        <f t="shared" si="15"/>
        <v>Yes</v>
      </c>
    </row>
    <row r="75" spans="1:12" x14ac:dyDescent="0.25">
      <c r="A75" s="42" t="s">
        <v>1318</v>
      </c>
      <c r="B75" s="33" t="s">
        <v>217</v>
      </c>
      <c r="C75" s="34">
        <v>5.0608340773</v>
      </c>
      <c r="D75" s="11" t="str">
        <f t="shared" si="12"/>
        <v>N/A</v>
      </c>
      <c r="E75" s="34">
        <v>5.1459746023999999</v>
      </c>
      <c r="F75" s="11" t="str">
        <f t="shared" si="13"/>
        <v>N/A</v>
      </c>
      <c r="G75" s="34">
        <v>5.2599640933999998</v>
      </c>
      <c r="H75" s="11" t="str">
        <f t="shared" si="14"/>
        <v>N/A</v>
      </c>
      <c r="I75" s="12">
        <v>1.6819999999999999</v>
      </c>
      <c r="J75" s="12">
        <v>2.2149999999999999</v>
      </c>
      <c r="K75" s="41" t="s">
        <v>732</v>
      </c>
      <c r="L75" s="9" t="str">
        <f t="shared" si="15"/>
        <v>Yes</v>
      </c>
    </row>
    <row r="76" spans="1:12" ht="25" x14ac:dyDescent="0.25">
      <c r="A76" s="42" t="s">
        <v>548</v>
      </c>
      <c r="B76" s="33" t="s">
        <v>217</v>
      </c>
      <c r="C76" s="43">
        <v>0</v>
      </c>
      <c r="D76" s="11" t="str">
        <f t="shared" si="12"/>
        <v>N/A</v>
      </c>
      <c r="E76" s="43">
        <v>15644</v>
      </c>
      <c r="F76" s="11" t="str">
        <f t="shared" si="13"/>
        <v>N/A</v>
      </c>
      <c r="G76" s="43">
        <v>97921</v>
      </c>
      <c r="H76" s="11" t="str">
        <f t="shared" si="14"/>
        <v>N/A</v>
      </c>
      <c r="I76" s="12" t="s">
        <v>1742</v>
      </c>
      <c r="J76" s="12">
        <v>525.9</v>
      </c>
      <c r="K76" s="41" t="s">
        <v>732</v>
      </c>
      <c r="L76" s="9" t="str">
        <f t="shared" si="15"/>
        <v>No</v>
      </c>
    </row>
    <row r="77" spans="1:12" x14ac:dyDescent="0.25">
      <c r="A77" s="42" t="s">
        <v>549</v>
      </c>
      <c r="B77" s="33" t="s">
        <v>217</v>
      </c>
      <c r="C77" s="34">
        <v>0</v>
      </c>
      <c r="D77" s="11" t="str">
        <f t="shared" si="12"/>
        <v>N/A</v>
      </c>
      <c r="E77" s="34">
        <v>11</v>
      </c>
      <c r="F77" s="11" t="str">
        <f t="shared" si="13"/>
        <v>N/A</v>
      </c>
      <c r="G77" s="34">
        <v>11</v>
      </c>
      <c r="H77" s="11" t="str">
        <f t="shared" si="14"/>
        <v>N/A</v>
      </c>
      <c r="I77" s="12" t="s">
        <v>1742</v>
      </c>
      <c r="J77" s="12">
        <v>0</v>
      </c>
      <c r="K77" s="41" t="s">
        <v>732</v>
      </c>
      <c r="L77" s="9" t="str">
        <f t="shared" si="15"/>
        <v>Yes</v>
      </c>
    </row>
    <row r="78" spans="1:12" x14ac:dyDescent="0.25">
      <c r="A78" s="42" t="s">
        <v>1319</v>
      </c>
      <c r="B78" s="33" t="s">
        <v>217</v>
      </c>
      <c r="C78" s="43" t="s">
        <v>1742</v>
      </c>
      <c r="D78" s="11" t="str">
        <f t="shared" si="12"/>
        <v>N/A</v>
      </c>
      <c r="E78" s="43">
        <v>15644</v>
      </c>
      <c r="F78" s="11" t="str">
        <f t="shared" si="13"/>
        <v>N/A</v>
      </c>
      <c r="G78" s="43">
        <v>97921</v>
      </c>
      <c r="H78" s="11" t="str">
        <f t="shared" si="14"/>
        <v>N/A</v>
      </c>
      <c r="I78" s="12" t="s">
        <v>1742</v>
      </c>
      <c r="J78" s="12">
        <v>525.9</v>
      </c>
      <c r="K78" s="41" t="s">
        <v>732</v>
      </c>
      <c r="L78" s="9" t="str">
        <f t="shared" si="15"/>
        <v>No</v>
      </c>
    </row>
    <row r="79" spans="1:12" ht="25" x14ac:dyDescent="0.25">
      <c r="A79" s="42" t="s">
        <v>550</v>
      </c>
      <c r="B79" s="33" t="s">
        <v>217</v>
      </c>
      <c r="C79" s="43">
        <v>443045</v>
      </c>
      <c r="D79" s="11" t="str">
        <f t="shared" si="12"/>
        <v>N/A</v>
      </c>
      <c r="E79" s="43">
        <v>451918</v>
      </c>
      <c r="F79" s="11" t="str">
        <f t="shared" si="13"/>
        <v>N/A</v>
      </c>
      <c r="G79" s="43">
        <v>1549873</v>
      </c>
      <c r="H79" s="11" t="str">
        <f t="shared" si="14"/>
        <v>N/A</v>
      </c>
      <c r="I79" s="12">
        <v>2.0030000000000001</v>
      </c>
      <c r="J79" s="12">
        <v>243</v>
      </c>
      <c r="K79" s="41" t="s">
        <v>732</v>
      </c>
      <c r="L79" s="9" t="str">
        <f t="shared" si="15"/>
        <v>No</v>
      </c>
    </row>
    <row r="80" spans="1:12" x14ac:dyDescent="0.25">
      <c r="A80" s="42" t="s">
        <v>551</v>
      </c>
      <c r="B80" s="33" t="s">
        <v>217</v>
      </c>
      <c r="C80" s="34">
        <v>26</v>
      </c>
      <c r="D80" s="11" t="str">
        <f t="shared" si="12"/>
        <v>N/A</v>
      </c>
      <c r="E80" s="34">
        <v>25</v>
      </c>
      <c r="F80" s="11" t="str">
        <f t="shared" si="13"/>
        <v>N/A</v>
      </c>
      <c r="G80" s="34">
        <v>98</v>
      </c>
      <c r="H80" s="11" t="str">
        <f t="shared" si="14"/>
        <v>N/A</v>
      </c>
      <c r="I80" s="12">
        <v>-3.85</v>
      </c>
      <c r="J80" s="12">
        <v>292</v>
      </c>
      <c r="K80" s="41" t="s">
        <v>732</v>
      </c>
      <c r="L80" s="9" t="str">
        <f t="shared" si="15"/>
        <v>No</v>
      </c>
    </row>
    <row r="81" spans="1:12" ht="25" x14ac:dyDescent="0.25">
      <c r="A81" s="42" t="s">
        <v>1320</v>
      </c>
      <c r="B81" s="33" t="s">
        <v>217</v>
      </c>
      <c r="C81" s="43">
        <v>17040.192308000002</v>
      </c>
      <c r="D81" s="11" t="str">
        <f t="shared" si="12"/>
        <v>N/A</v>
      </c>
      <c r="E81" s="43">
        <v>18076.72</v>
      </c>
      <c r="F81" s="11" t="str">
        <f t="shared" si="13"/>
        <v>N/A</v>
      </c>
      <c r="G81" s="43">
        <v>15815.030612</v>
      </c>
      <c r="H81" s="11" t="str">
        <f t="shared" si="14"/>
        <v>N/A</v>
      </c>
      <c r="I81" s="12">
        <v>6.0830000000000002</v>
      </c>
      <c r="J81" s="12">
        <v>-12.5</v>
      </c>
      <c r="K81" s="41" t="s">
        <v>732</v>
      </c>
      <c r="L81" s="9" t="str">
        <f t="shared" si="15"/>
        <v>Yes</v>
      </c>
    </row>
    <row r="82" spans="1:12" x14ac:dyDescent="0.25">
      <c r="A82" s="42" t="s">
        <v>552</v>
      </c>
      <c r="B82" s="33" t="s">
        <v>217</v>
      </c>
      <c r="C82" s="43">
        <v>31170196</v>
      </c>
      <c r="D82" s="11" t="str">
        <f t="shared" si="12"/>
        <v>N/A</v>
      </c>
      <c r="E82" s="43">
        <v>29297000</v>
      </c>
      <c r="F82" s="11" t="str">
        <f t="shared" si="13"/>
        <v>N/A</v>
      </c>
      <c r="G82" s="43">
        <v>32590079</v>
      </c>
      <c r="H82" s="11" t="str">
        <f t="shared" si="14"/>
        <v>N/A</v>
      </c>
      <c r="I82" s="12">
        <v>-6.01</v>
      </c>
      <c r="J82" s="12">
        <v>11.24</v>
      </c>
      <c r="K82" s="41" t="s">
        <v>732</v>
      </c>
      <c r="L82" s="9" t="str">
        <f t="shared" si="15"/>
        <v>Yes</v>
      </c>
    </row>
    <row r="83" spans="1:12" x14ac:dyDescent="0.25">
      <c r="A83" s="42" t="s">
        <v>553</v>
      </c>
      <c r="B83" s="33" t="s">
        <v>217</v>
      </c>
      <c r="C83" s="34">
        <v>230</v>
      </c>
      <c r="D83" s="11" t="str">
        <f t="shared" si="12"/>
        <v>N/A</v>
      </c>
      <c r="E83" s="34">
        <v>224</v>
      </c>
      <c r="F83" s="11" t="str">
        <f t="shared" si="13"/>
        <v>N/A</v>
      </c>
      <c r="G83" s="34">
        <v>214</v>
      </c>
      <c r="H83" s="11" t="str">
        <f t="shared" si="14"/>
        <v>N/A</v>
      </c>
      <c r="I83" s="12">
        <v>-2.61</v>
      </c>
      <c r="J83" s="12">
        <v>-4.46</v>
      </c>
      <c r="K83" s="41" t="s">
        <v>732</v>
      </c>
      <c r="L83" s="9" t="str">
        <f t="shared" si="15"/>
        <v>Yes</v>
      </c>
    </row>
    <row r="84" spans="1:12" x14ac:dyDescent="0.25">
      <c r="A84" s="42" t="s">
        <v>1321</v>
      </c>
      <c r="B84" s="33" t="s">
        <v>217</v>
      </c>
      <c r="C84" s="43">
        <v>135522.5913</v>
      </c>
      <c r="D84" s="11" t="str">
        <f t="shared" si="12"/>
        <v>N/A</v>
      </c>
      <c r="E84" s="43">
        <v>130790.17857</v>
      </c>
      <c r="F84" s="11" t="str">
        <f t="shared" si="13"/>
        <v>N/A</v>
      </c>
      <c r="G84" s="43">
        <v>152290.08879000001</v>
      </c>
      <c r="H84" s="11" t="str">
        <f t="shared" si="14"/>
        <v>N/A</v>
      </c>
      <c r="I84" s="12">
        <v>-3.49</v>
      </c>
      <c r="J84" s="12">
        <v>16.440000000000001</v>
      </c>
      <c r="K84" s="41" t="s">
        <v>732</v>
      </c>
      <c r="L84" s="9" t="str">
        <f t="shared" si="15"/>
        <v>Yes</v>
      </c>
    </row>
    <row r="85" spans="1:12" x14ac:dyDescent="0.25">
      <c r="A85" s="42" t="s">
        <v>554</v>
      </c>
      <c r="B85" s="33" t="s">
        <v>217</v>
      </c>
      <c r="C85" s="43">
        <v>6547565</v>
      </c>
      <c r="D85" s="11" t="str">
        <f t="shared" si="12"/>
        <v>N/A</v>
      </c>
      <c r="E85" s="43">
        <v>7235067</v>
      </c>
      <c r="F85" s="11" t="str">
        <f t="shared" si="13"/>
        <v>N/A</v>
      </c>
      <c r="G85" s="43">
        <v>8262636</v>
      </c>
      <c r="H85" s="11" t="str">
        <f t="shared" si="14"/>
        <v>N/A</v>
      </c>
      <c r="I85" s="12">
        <v>10.5</v>
      </c>
      <c r="J85" s="12">
        <v>14.2</v>
      </c>
      <c r="K85" s="41" t="s">
        <v>732</v>
      </c>
      <c r="L85" s="9" t="str">
        <f t="shared" si="15"/>
        <v>Yes</v>
      </c>
    </row>
    <row r="86" spans="1:12" x14ac:dyDescent="0.25">
      <c r="A86" s="42" t="s">
        <v>555</v>
      </c>
      <c r="B86" s="33" t="s">
        <v>217</v>
      </c>
      <c r="C86" s="34">
        <v>203</v>
      </c>
      <c r="D86" s="11" t="str">
        <f t="shared" si="12"/>
        <v>N/A</v>
      </c>
      <c r="E86" s="34">
        <v>229</v>
      </c>
      <c r="F86" s="11" t="str">
        <f t="shared" si="13"/>
        <v>N/A</v>
      </c>
      <c r="G86" s="34">
        <v>232</v>
      </c>
      <c r="H86" s="11" t="str">
        <f t="shared" si="14"/>
        <v>N/A</v>
      </c>
      <c r="I86" s="12">
        <v>12.81</v>
      </c>
      <c r="J86" s="12">
        <v>1.31</v>
      </c>
      <c r="K86" s="41" t="s">
        <v>732</v>
      </c>
      <c r="L86" s="9" t="str">
        <f t="shared" si="15"/>
        <v>Yes</v>
      </c>
    </row>
    <row r="87" spans="1:12" x14ac:dyDescent="0.25">
      <c r="A87" s="42" t="s">
        <v>1322</v>
      </c>
      <c r="B87" s="33" t="s">
        <v>217</v>
      </c>
      <c r="C87" s="43">
        <v>32254.014778000001</v>
      </c>
      <c r="D87" s="11" t="str">
        <f t="shared" si="12"/>
        <v>N/A</v>
      </c>
      <c r="E87" s="43">
        <v>31594.179038999999</v>
      </c>
      <c r="F87" s="11" t="str">
        <f t="shared" si="13"/>
        <v>N/A</v>
      </c>
      <c r="G87" s="43">
        <v>35614.810344999998</v>
      </c>
      <c r="H87" s="11" t="str">
        <f t="shared" si="14"/>
        <v>N/A</v>
      </c>
      <c r="I87" s="12">
        <v>-2.0499999999999998</v>
      </c>
      <c r="J87" s="12">
        <v>12.73</v>
      </c>
      <c r="K87" s="41" t="s">
        <v>732</v>
      </c>
      <c r="L87" s="9" t="str">
        <f t="shared" si="15"/>
        <v>Yes</v>
      </c>
    </row>
    <row r="88" spans="1:12" ht="25" x14ac:dyDescent="0.25">
      <c r="A88" s="42" t="s">
        <v>556</v>
      </c>
      <c r="B88" s="33" t="s">
        <v>217</v>
      </c>
      <c r="C88" s="43">
        <v>20514915</v>
      </c>
      <c r="D88" s="11" t="str">
        <f t="shared" si="12"/>
        <v>N/A</v>
      </c>
      <c r="E88" s="43">
        <v>28926028</v>
      </c>
      <c r="F88" s="11" t="str">
        <f t="shared" si="13"/>
        <v>N/A</v>
      </c>
      <c r="G88" s="43">
        <v>37633364</v>
      </c>
      <c r="H88" s="11" t="str">
        <f t="shared" si="14"/>
        <v>N/A</v>
      </c>
      <c r="I88" s="12">
        <v>41</v>
      </c>
      <c r="J88" s="12">
        <v>30.1</v>
      </c>
      <c r="K88" s="41" t="s">
        <v>732</v>
      </c>
      <c r="L88" s="9" t="str">
        <f t="shared" si="15"/>
        <v>No</v>
      </c>
    </row>
    <row r="89" spans="1:12" x14ac:dyDescent="0.25">
      <c r="A89" s="42" t="s">
        <v>557</v>
      </c>
      <c r="B89" s="33" t="s">
        <v>217</v>
      </c>
      <c r="C89" s="34">
        <v>37007</v>
      </c>
      <c r="D89" s="11" t="str">
        <f t="shared" si="12"/>
        <v>N/A</v>
      </c>
      <c r="E89" s="34">
        <v>43123</v>
      </c>
      <c r="F89" s="11" t="str">
        <f t="shared" si="13"/>
        <v>N/A</v>
      </c>
      <c r="G89" s="34">
        <v>46174</v>
      </c>
      <c r="H89" s="11" t="str">
        <f t="shared" si="14"/>
        <v>N/A</v>
      </c>
      <c r="I89" s="12">
        <v>16.53</v>
      </c>
      <c r="J89" s="12">
        <v>7.0750000000000002</v>
      </c>
      <c r="K89" s="41" t="s">
        <v>732</v>
      </c>
      <c r="L89" s="9" t="str">
        <f t="shared" si="15"/>
        <v>Yes</v>
      </c>
    </row>
    <row r="90" spans="1:12" x14ac:dyDescent="0.25">
      <c r="A90" s="42" t="s">
        <v>1323</v>
      </c>
      <c r="B90" s="33" t="s">
        <v>217</v>
      </c>
      <c r="C90" s="43">
        <v>554.35228470000004</v>
      </c>
      <c r="D90" s="11" t="str">
        <f t="shared" si="12"/>
        <v>N/A</v>
      </c>
      <c r="E90" s="43">
        <v>670.77958397999998</v>
      </c>
      <c r="F90" s="11" t="str">
        <f t="shared" si="13"/>
        <v>N/A</v>
      </c>
      <c r="G90" s="43">
        <v>815.03365529999996</v>
      </c>
      <c r="H90" s="11" t="str">
        <f t="shared" si="14"/>
        <v>N/A</v>
      </c>
      <c r="I90" s="12">
        <v>21</v>
      </c>
      <c r="J90" s="12">
        <v>21.51</v>
      </c>
      <c r="K90" s="41" t="s">
        <v>732</v>
      </c>
      <c r="L90" s="9" t="str">
        <f t="shared" si="15"/>
        <v>Yes</v>
      </c>
    </row>
    <row r="91" spans="1:12" x14ac:dyDescent="0.25">
      <c r="A91" s="42" t="s">
        <v>558</v>
      </c>
      <c r="B91" s="33" t="s">
        <v>217</v>
      </c>
      <c r="C91" s="43">
        <v>5249806</v>
      </c>
      <c r="D91" s="11" t="str">
        <f t="shared" si="12"/>
        <v>N/A</v>
      </c>
      <c r="E91" s="43">
        <v>6911973</v>
      </c>
      <c r="F91" s="11" t="str">
        <f t="shared" si="13"/>
        <v>N/A</v>
      </c>
      <c r="G91" s="43">
        <v>8689178</v>
      </c>
      <c r="H91" s="11" t="str">
        <f t="shared" si="14"/>
        <v>N/A</v>
      </c>
      <c r="I91" s="12">
        <v>31.66</v>
      </c>
      <c r="J91" s="12">
        <v>25.71</v>
      </c>
      <c r="K91" s="41" t="s">
        <v>732</v>
      </c>
      <c r="L91" s="9" t="str">
        <f t="shared" si="15"/>
        <v>Yes</v>
      </c>
    </row>
    <row r="92" spans="1:12" x14ac:dyDescent="0.25">
      <c r="A92" s="42" t="s">
        <v>559</v>
      </c>
      <c r="B92" s="33" t="s">
        <v>217</v>
      </c>
      <c r="C92" s="34">
        <v>13775</v>
      </c>
      <c r="D92" s="11" t="str">
        <f t="shared" si="12"/>
        <v>N/A</v>
      </c>
      <c r="E92" s="34">
        <v>15706</v>
      </c>
      <c r="F92" s="11" t="str">
        <f t="shared" si="13"/>
        <v>N/A</v>
      </c>
      <c r="G92" s="34">
        <v>17943</v>
      </c>
      <c r="H92" s="11" t="str">
        <f t="shared" si="14"/>
        <v>N/A</v>
      </c>
      <c r="I92" s="12">
        <v>14.02</v>
      </c>
      <c r="J92" s="12">
        <v>14.24</v>
      </c>
      <c r="K92" s="41" t="s">
        <v>732</v>
      </c>
      <c r="L92" s="9" t="str">
        <f t="shared" si="15"/>
        <v>Yes</v>
      </c>
    </row>
    <row r="93" spans="1:12" x14ac:dyDescent="0.25">
      <c r="A93" s="42" t="s">
        <v>1324</v>
      </c>
      <c r="B93" s="33" t="s">
        <v>217</v>
      </c>
      <c r="C93" s="43">
        <v>381.11114337999999</v>
      </c>
      <c r="D93" s="11" t="str">
        <f t="shared" si="12"/>
        <v>N/A</v>
      </c>
      <c r="E93" s="43">
        <v>440.08487201999998</v>
      </c>
      <c r="F93" s="11" t="str">
        <f t="shared" si="13"/>
        <v>N/A</v>
      </c>
      <c r="G93" s="43">
        <v>484.26561889999999</v>
      </c>
      <c r="H93" s="11" t="str">
        <f t="shared" si="14"/>
        <v>N/A</v>
      </c>
      <c r="I93" s="12">
        <v>15.47</v>
      </c>
      <c r="J93" s="12">
        <v>10.039999999999999</v>
      </c>
      <c r="K93" s="41" t="s">
        <v>732</v>
      </c>
      <c r="L93" s="9" t="str">
        <f t="shared" si="15"/>
        <v>Yes</v>
      </c>
    </row>
    <row r="94" spans="1:12" ht="25" x14ac:dyDescent="0.25">
      <c r="A94" s="42" t="s">
        <v>560</v>
      </c>
      <c r="B94" s="33" t="s">
        <v>217</v>
      </c>
      <c r="C94" s="43">
        <v>2178580</v>
      </c>
      <c r="D94" s="11" t="str">
        <f t="shared" si="12"/>
        <v>N/A</v>
      </c>
      <c r="E94" s="43">
        <v>2977883</v>
      </c>
      <c r="F94" s="11" t="str">
        <f t="shared" si="13"/>
        <v>N/A</v>
      </c>
      <c r="G94" s="43">
        <v>3874920</v>
      </c>
      <c r="H94" s="11" t="str">
        <f t="shared" si="14"/>
        <v>N/A</v>
      </c>
      <c r="I94" s="12">
        <v>36.69</v>
      </c>
      <c r="J94" s="12">
        <v>30.12</v>
      </c>
      <c r="K94" s="41" t="s">
        <v>732</v>
      </c>
      <c r="L94" s="9" t="str">
        <f t="shared" si="15"/>
        <v>No</v>
      </c>
    </row>
    <row r="95" spans="1:12" x14ac:dyDescent="0.25">
      <c r="A95" s="42" t="s">
        <v>561</v>
      </c>
      <c r="B95" s="33" t="s">
        <v>217</v>
      </c>
      <c r="C95" s="34">
        <v>15988</v>
      </c>
      <c r="D95" s="11" t="str">
        <f t="shared" si="12"/>
        <v>N/A</v>
      </c>
      <c r="E95" s="34">
        <v>18357</v>
      </c>
      <c r="F95" s="11" t="str">
        <f t="shared" si="13"/>
        <v>N/A</v>
      </c>
      <c r="G95" s="34">
        <v>19846</v>
      </c>
      <c r="H95" s="11" t="str">
        <f t="shared" si="14"/>
        <v>N/A</v>
      </c>
      <c r="I95" s="12">
        <v>14.82</v>
      </c>
      <c r="J95" s="12">
        <v>8.1110000000000007</v>
      </c>
      <c r="K95" s="41" t="s">
        <v>732</v>
      </c>
      <c r="L95" s="9" t="str">
        <f t="shared" si="15"/>
        <v>Yes</v>
      </c>
    </row>
    <row r="96" spans="1:12" ht="25" x14ac:dyDescent="0.25">
      <c r="A96" s="42" t="s">
        <v>1325</v>
      </c>
      <c r="B96" s="33" t="s">
        <v>217</v>
      </c>
      <c r="C96" s="43">
        <v>136.26344759</v>
      </c>
      <c r="D96" s="11" t="str">
        <f t="shared" si="12"/>
        <v>N/A</v>
      </c>
      <c r="E96" s="43">
        <v>162.22056981</v>
      </c>
      <c r="F96" s="11" t="str">
        <f t="shared" si="13"/>
        <v>N/A</v>
      </c>
      <c r="G96" s="43">
        <v>195.24942053999999</v>
      </c>
      <c r="H96" s="11" t="str">
        <f t="shared" si="14"/>
        <v>N/A</v>
      </c>
      <c r="I96" s="12">
        <v>19.05</v>
      </c>
      <c r="J96" s="12">
        <v>20.36</v>
      </c>
      <c r="K96" s="41" t="s">
        <v>732</v>
      </c>
      <c r="L96" s="9" t="str">
        <f t="shared" si="15"/>
        <v>Yes</v>
      </c>
    </row>
    <row r="97" spans="1:12" ht="25" x14ac:dyDescent="0.25">
      <c r="A97" s="42" t="s">
        <v>562</v>
      </c>
      <c r="B97" s="33" t="s">
        <v>217</v>
      </c>
      <c r="C97" s="43">
        <v>13343149</v>
      </c>
      <c r="D97" s="11" t="str">
        <f t="shared" si="12"/>
        <v>N/A</v>
      </c>
      <c r="E97" s="43">
        <v>15620881</v>
      </c>
      <c r="F97" s="11" t="str">
        <f t="shared" si="13"/>
        <v>N/A</v>
      </c>
      <c r="G97" s="43">
        <v>16640135</v>
      </c>
      <c r="H97" s="11" t="str">
        <f t="shared" si="14"/>
        <v>N/A</v>
      </c>
      <c r="I97" s="12">
        <v>17.07</v>
      </c>
      <c r="J97" s="12">
        <v>6.5250000000000004</v>
      </c>
      <c r="K97" s="41" t="s">
        <v>732</v>
      </c>
      <c r="L97" s="9" t="str">
        <f t="shared" si="15"/>
        <v>Yes</v>
      </c>
    </row>
    <row r="98" spans="1:12" x14ac:dyDescent="0.25">
      <c r="A98" s="42" t="s">
        <v>563</v>
      </c>
      <c r="B98" s="33" t="s">
        <v>217</v>
      </c>
      <c r="C98" s="34">
        <v>20534</v>
      </c>
      <c r="D98" s="11" t="str">
        <f t="shared" si="12"/>
        <v>N/A</v>
      </c>
      <c r="E98" s="34">
        <v>24169</v>
      </c>
      <c r="F98" s="11" t="str">
        <f t="shared" si="13"/>
        <v>N/A</v>
      </c>
      <c r="G98" s="34">
        <v>25242</v>
      </c>
      <c r="H98" s="11" t="str">
        <f t="shared" si="14"/>
        <v>N/A</v>
      </c>
      <c r="I98" s="12">
        <v>17.7</v>
      </c>
      <c r="J98" s="12">
        <v>4.4400000000000004</v>
      </c>
      <c r="K98" s="41" t="s">
        <v>732</v>
      </c>
      <c r="L98" s="9" t="str">
        <f t="shared" si="15"/>
        <v>Yes</v>
      </c>
    </row>
    <row r="99" spans="1:12" x14ac:dyDescent="0.25">
      <c r="A99" s="42" t="s">
        <v>1326</v>
      </c>
      <c r="B99" s="33" t="s">
        <v>217</v>
      </c>
      <c r="C99" s="43">
        <v>649.80758742</v>
      </c>
      <c r="D99" s="11" t="str">
        <f t="shared" si="12"/>
        <v>N/A</v>
      </c>
      <c r="E99" s="43">
        <v>646.31887956000003</v>
      </c>
      <c r="F99" s="11" t="str">
        <f t="shared" si="13"/>
        <v>N/A</v>
      </c>
      <c r="G99" s="43">
        <v>659.22411061000003</v>
      </c>
      <c r="H99" s="11" t="str">
        <f t="shared" si="14"/>
        <v>N/A</v>
      </c>
      <c r="I99" s="12">
        <v>-0.53700000000000003</v>
      </c>
      <c r="J99" s="12">
        <v>1.9970000000000001</v>
      </c>
      <c r="K99" s="41" t="s">
        <v>732</v>
      </c>
      <c r="L99" s="9" t="str">
        <f t="shared" si="15"/>
        <v>Yes</v>
      </c>
    </row>
    <row r="100" spans="1:12" x14ac:dyDescent="0.25">
      <c r="A100" s="42" t="s">
        <v>564</v>
      </c>
      <c r="B100" s="33" t="s">
        <v>217</v>
      </c>
      <c r="C100" s="43">
        <v>5227693</v>
      </c>
      <c r="D100" s="11" t="str">
        <f t="shared" si="12"/>
        <v>N/A</v>
      </c>
      <c r="E100" s="43">
        <v>6114600</v>
      </c>
      <c r="F100" s="11" t="str">
        <f t="shared" si="13"/>
        <v>N/A</v>
      </c>
      <c r="G100" s="43">
        <v>6553461</v>
      </c>
      <c r="H100" s="11" t="str">
        <f t="shared" si="14"/>
        <v>N/A</v>
      </c>
      <c r="I100" s="12">
        <v>16.97</v>
      </c>
      <c r="J100" s="12">
        <v>7.1769999999999996</v>
      </c>
      <c r="K100" s="41" t="s">
        <v>732</v>
      </c>
      <c r="L100" s="9" t="str">
        <f t="shared" si="15"/>
        <v>Yes</v>
      </c>
    </row>
    <row r="101" spans="1:12" x14ac:dyDescent="0.25">
      <c r="A101" s="42" t="s">
        <v>565</v>
      </c>
      <c r="B101" s="33" t="s">
        <v>217</v>
      </c>
      <c r="C101" s="34">
        <v>18502</v>
      </c>
      <c r="D101" s="11" t="str">
        <f t="shared" si="12"/>
        <v>N/A</v>
      </c>
      <c r="E101" s="34">
        <v>20300</v>
      </c>
      <c r="F101" s="11" t="str">
        <f t="shared" si="13"/>
        <v>N/A</v>
      </c>
      <c r="G101" s="34">
        <v>21273</v>
      </c>
      <c r="H101" s="11" t="str">
        <f t="shared" si="14"/>
        <v>N/A</v>
      </c>
      <c r="I101" s="12">
        <v>9.718</v>
      </c>
      <c r="J101" s="12">
        <v>4.7930000000000001</v>
      </c>
      <c r="K101" s="41" t="s">
        <v>732</v>
      </c>
      <c r="L101" s="9" t="str">
        <f t="shared" si="15"/>
        <v>Yes</v>
      </c>
    </row>
    <row r="102" spans="1:12" x14ac:dyDescent="0.25">
      <c r="A102" s="42" t="s">
        <v>1327</v>
      </c>
      <c r="B102" s="33" t="s">
        <v>217</v>
      </c>
      <c r="C102" s="43">
        <v>282.54745432999999</v>
      </c>
      <c r="D102" s="11" t="str">
        <f t="shared" si="12"/>
        <v>N/A</v>
      </c>
      <c r="E102" s="43">
        <v>301.21182266</v>
      </c>
      <c r="F102" s="11" t="str">
        <f t="shared" si="13"/>
        <v>N/A</v>
      </c>
      <c r="G102" s="43">
        <v>308.06472994000001</v>
      </c>
      <c r="H102" s="11" t="str">
        <f t="shared" si="14"/>
        <v>N/A</v>
      </c>
      <c r="I102" s="12">
        <v>6.6059999999999999</v>
      </c>
      <c r="J102" s="12">
        <v>2.2749999999999999</v>
      </c>
      <c r="K102" s="41" t="s">
        <v>732</v>
      </c>
      <c r="L102" s="9" t="str">
        <f t="shared" si="15"/>
        <v>Yes</v>
      </c>
    </row>
    <row r="103" spans="1:12" ht="25" x14ac:dyDescent="0.25">
      <c r="A103" s="42" t="s">
        <v>566</v>
      </c>
      <c r="B103" s="33" t="s">
        <v>217</v>
      </c>
      <c r="C103" s="43">
        <v>1468888</v>
      </c>
      <c r="D103" s="11" t="str">
        <f t="shared" si="12"/>
        <v>N/A</v>
      </c>
      <c r="E103" s="43">
        <v>1712104</v>
      </c>
      <c r="F103" s="11" t="str">
        <f t="shared" si="13"/>
        <v>N/A</v>
      </c>
      <c r="G103" s="43">
        <v>909482</v>
      </c>
      <c r="H103" s="11" t="str">
        <f t="shared" si="14"/>
        <v>N/A</v>
      </c>
      <c r="I103" s="12">
        <v>16.559999999999999</v>
      </c>
      <c r="J103" s="12">
        <v>-46.9</v>
      </c>
      <c r="K103" s="41" t="s">
        <v>732</v>
      </c>
      <c r="L103" s="9" t="str">
        <f t="shared" si="15"/>
        <v>No</v>
      </c>
    </row>
    <row r="104" spans="1:12" x14ac:dyDescent="0.25">
      <c r="A104" s="42" t="s">
        <v>567</v>
      </c>
      <c r="B104" s="33" t="s">
        <v>217</v>
      </c>
      <c r="C104" s="34">
        <v>1783</v>
      </c>
      <c r="D104" s="11" t="str">
        <f t="shared" si="12"/>
        <v>N/A</v>
      </c>
      <c r="E104" s="34">
        <v>1770</v>
      </c>
      <c r="F104" s="11" t="str">
        <f t="shared" si="13"/>
        <v>N/A</v>
      </c>
      <c r="G104" s="34">
        <v>252</v>
      </c>
      <c r="H104" s="11" t="str">
        <f t="shared" si="14"/>
        <v>N/A</v>
      </c>
      <c r="I104" s="12">
        <v>-0.72899999999999998</v>
      </c>
      <c r="J104" s="12">
        <v>-85.8</v>
      </c>
      <c r="K104" s="41" t="s">
        <v>732</v>
      </c>
      <c r="L104" s="9" t="str">
        <f t="shared" si="15"/>
        <v>No</v>
      </c>
    </row>
    <row r="105" spans="1:12" x14ac:dyDescent="0.25">
      <c r="A105" s="42" t="s">
        <v>1328</v>
      </c>
      <c r="B105" s="33" t="s">
        <v>217</v>
      </c>
      <c r="C105" s="43">
        <v>823.82950084000004</v>
      </c>
      <c r="D105" s="11" t="str">
        <f t="shared" si="12"/>
        <v>N/A</v>
      </c>
      <c r="E105" s="43">
        <v>967.29039548000003</v>
      </c>
      <c r="F105" s="11" t="str">
        <f t="shared" si="13"/>
        <v>N/A</v>
      </c>
      <c r="G105" s="43">
        <v>3609.0555555999999</v>
      </c>
      <c r="H105" s="11" t="str">
        <f t="shared" si="14"/>
        <v>N/A</v>
      </c>
      <c r="I105" s="12">
        <v>17.41</v>
      </c>
      <c r="J105" s="12">
        <v>273.10000000000002</v>
      </c>
      <c r="K105" s="41" t="s">
        <v>732</v>
      </c>
      <c r="L105" s="9" t="str">
        <f t="shared" si="15"/>
        <v>No</v>
      </c>
    </row>
    <row r="106" spans="1:12" x14ac:dyDescent="0.25">
      <c r="A106" s="42" t="s">
        <v>568</v>
      </c>
      <c r="B106" s="33" t="s">
        <v>217</v>
      </c>
      <c r="C106" s="43">
        <v>12514251</v>
      </c>
      <c r="D106" s="11" t="str">
        <f t="shared" si="12"/>
        <v>N/A</v>
      </c>
      <c r="E106" s="43">
        <v>15342372</v>
      </c>
      <c r="F106" s="11" t="str">
        <f t="shared" si="13"/>
        <v>N/A</v>
      </c>
      <c r="G106" s="43">
        <v>17184049</v>
      </c>
      <c r="H106" s="11" t="str">
        <f t="shared" si="14"/>
        <v>N/A</v>
      </c>
      <c r="I106" s="12">
        <v>22.6</v>
      </c>
      <c r="J106" s="12">
        <v>12</v>
      </c>
      <c r="K106" s="41" t="s">
        <v>732</v>
      </c>
      <c r="L106" s="9" t="str">
        <f t="shared" si="15"/>
        <v>Yes</v>
      </c>
    </row>
    <row r="107" spans="1:12" x14ac:dyDescent="0.25">
      <c r="A107" s="42" t="s">
        <v>569</v>
      </c>
      <c r="B107" s="33" t="s">
        <v>217</v>
      </c>
      <c r="C107" s="34">
        <v>31043</v>
      </c>
      <c r="D107" s="11" t="str">
        <f t="shared" si="12"/>
        <v>N/A</v>
      </c>
      <c r="E107" s="34">
        <v>34591</v>
      </c>
      <c r="F107" s="11" t="str">
        <f t="shared" si="13"/>
        <v>N/A</v>
      </c>
      <c r="G107" s="34">
        <v>35793</v>
      </c>
      <c r="H107" s="11" t="str">
        <f t="shared" si="14"/>
        <v>N/A</v>
      </c>
      <c r="I107" s="12">
        <v>11.43</v>
      </c>
      <c r="J107" s="12">
        <v>3.4750000000000001</v>
      </c>
      <c r="K107" s="41" t="s">
        <v>732</v>
      </c>
      <c r="L107" s="9" t="str">
        <f t="shared" si="15"/>
        <v>Yes</v>
      </c>
    </row>
    <row r="108" spans="1:12" x14ac:dyDescent="0.25">
      <c r="A108" s="42" t="s">
        <v>1329</v>
      </c>
      <c r="B108" s="33" t="s">
        <v>217</v>
      </c>
      <c r="C108" s="43">
        <v>403.12634087999999</v>
      </c>
      <c r="D108" s="11" t="str">
        <f t="shared" si="12"/>
        <v>N/A</v>
      </c>
      <c r="E108" s="43">
        <v>443.53652684000002</v>
      </c>
      <c r="F108" s="11" t="str">
        <f t="shared" si="13"/>
        <v>N/A</v>
      </c>
      <c r="G108" s="43">
        <v>480.09524209</v>
      </c>
      <c r="H108" s="11" t="str">
        <f t="shared" si="14"/>
        <v>N/A</v>
      </c>
      <c r="I108" s="12">
        <v>10.02</v>
      </c>
      <c r="J108" s="12">
        <v>8.2430000000000003</v>
      </c>
      <c r="K108" s="41" t="s">
        <v>732</v>
      </c>
      <c r="L108" s="9" t="str">
        <f t="shared" si="15"/>
        <v>Yes</v>
      </c>
    </row>
    <row r="109" spans="1:12" x14ac:dyDescent="0.25">
      <c r="A109" s="42" t="s">
        <v>570</v>
      </c>
      <c r="B109" s="33" t="s">
        <v>217</v>
      </c>
      <c r="C109" s="43">
        <v>29966519</v>
      </c>
      <c r="D109" s="11" t="str">
        <f t="shared" si="12"/>
        <v>N/A</v>
      </c>
      <c r="E109" s="43">
        <v>31073316</v>
      </c>
      <c r="F109" s="11" t="str">
        <f t="shared" si="13"/>
        <v>N/A</v>
      </c>
      <c r="G109" s="43">
        <v>36083523</v>
      </c>
      <c r="H109" s="11" t="str">
        <f t="shared" si="14"/>
        <v>N/A</v>
      </c>
      <c r="I109" s="12">
        <v>3.6930000000000001</v>
      </c>
      <c r="J109" s="12">
        <v>16.12</v>
      </c>
      <c r="K109" s="41" t="s">
        <v>732</v>
      </c>
      <c r="L109" s="9" t="str">
        <f t="shared" si="15"/>
        <v>Yes</v>
      </c>
    </row>
    <row r="110" spans="1:12" x14ac:dyDescent="0.25">
      <c r="A110" s="42" t="s">
        <v>571</v>
      </c>
      <c r="B110" s="33" t="s">
        <v>217</v>
      </c>
      <c r="C110" s="34">
        <v>37574</v>
      </c>
      <c r="D110" s="11" t="str">
        <f t="shared" si="12"/>
        <v>N/A</v>
      </c>
      <c r="E110" s="34">
        <v>42122</v>
      </c>
      <c r="F110" s="11" t="str">
        <f t="shared" si="13"/>
        <v>N/A</v>
      </c>
      <c r="G110" s="34">
        <v>45041</v>
      </c>
      <c r="H110" s="11" t="str">
        <f t="shared" si="14"/>
        <v>N/A</v>
      </c>
      <c r="I110" s="12">
        <v>12.1</v>
      </c>
      <c r="J110" s="12">
        <v>6.93</v>
      </c>
      <c r="K110" s="41" t="s">
        <v>732</v>
      </c>
      <c r="L110" s="9" t="str">
        <f t="shared" si="15"/>
        <v>Yes</v>
      </c>
    </row>
    <row r="111" spans="1:12" x14ac:dyDescent="0.25">
      <c r="A111" s="42" t="s">
        <v>1330</v>
      </c>
      <c r="B111" s="33" t="s">
        <v>217</v>
      </c>
      <c r="C111" s="43">
        <v>797.53337413999998</v>
      </c>
      <c r="D111" s="11" t="str">
        <f t="shared" si="12"/>
        <v>N/A</v>
      </c>
      <c r="E111" s="43">
        <v>737.69802003999996</v>
      </c>
      <c r="F111" s="11" t="str">
        <f t="shared" si="13"/>
        <v>N/A</v>
      </c>
      <c r="G111" s="43">
        <v>801.12615172999995</v>
      </c>
      <c r="H111" s="11" t="str">
        <f t="shared" si="14"/>
        <v>N/A</v>
      </c>
      <c r="I111" s="12">
        <v>-7.5</v>
      </c>
      <c r="J111" s="12">
        <v>8.5980000000000008</v>
      </c>
      <c r="K111" s="41" t="s">
        <v>732</v>
      </c>
      <c r="L111" s="9" t="str">
        <f t="shared" si="15"/>
        <v>Yes</v>
      </c>
    </row>
    <row r="112" spans="1:12" ht="25" x14ac:dyDescent="0.25">
      <c r="A112" s="42" t="s">
        <v>572</v>
      </c>
      <c r="B112" s="33" t="s">
        <v>217</v>
      </c>
      <c r="C112" s="43">
        <v>16410315</v>
      </c>
      <c r="D112" s="11" t="str">
        <f t="shared" si="12"/>
        <v>N/A</v>
      </c>
      <c r="E112" s="43">
        <v>20118339</v>
      </c>
      <c r="F112" s="11" t="str">
        <f t="shared" si="13"/>
        <v>N/A</v>
      </c>
      <c r="G112" s="43">
        <v>27794694</v>
      </c>
      <c r="H112" s="11" t="str">
        <f t="shared" si="14"/>
        <v>N/A</v>
      </c>
      <c r="I112" s="12">
        <v>22.6</v>
      </c>
      <c r="J112" s="12">
        <v>38.159999999999997</v>
      </c>
      <c r="K112" s="41" t="s">
        <v>732</v>
      </c>
      <c r="L112" s="9" t="str">
        <f t="shared" si="15"/>
        <v>No</v>
      </c>
    </row>
    <row r="113" spans="1:12" x14ac:dyDescent="0.25">
      <c r="A113" s="42" t="s">
        <v>573</v>
      </c>
      <c r="B113" s="33" t="s">
        <v>217</v>
      </c>
      <c r="C113" s="34">
        <v>4090</v>
      </c>
      <c r="D113" s="11" t="str">
        <f t="shared" si="12"/>
        <v>N/A</v>
      </c>
      <c r="E113" s="34">
        <v>4698</v>
      </c>
      <c r="F113" s="11" t="str">
        <f t="shared" si="13"/>
        <v>N/A</v>
      </c>
      <c r="G113" s="34">
        <v>4816</v>
      </c>
      <c r="H113" s="11" t="str">
        <f t="shared" si="14"/>
        <v>N/A</v>
      </c>
      <c r="I113" s="12">
        <v>14.87</v>
      </c>
      <c r="J113" s="12">
        <v>2.512</v>
      </c>
      <c r="K113" s="41" t="s">
        <v>732</v>
      </c>
      <c r="L113" s="9" t="str">
        <f t="shared" si="15"/>
        <v>Yes</v>
      </c>
    </row>
    <row r="114" spans="1:12" ht="25" x14ac:dyDescent="0.25">
      <c r="A114" s="42" t="s">
        <v>1331</v>
      </c>
      <c r="B114" s="33" t="s">
        <v>217</v>
      </c>
      <c r="C114" s="43">
        <v>4012.3019559999998</v>
      </c>
      <c r="D114" s="11" t="str">
        <f t="shared" si="12"/>
        <v>N/A</v>
      </c>
      <c r="E114" s="43">
        <v>4282.3199234000003</v>
      </c>
      <c r="F114" s="11" t="str">
        <f t="shared" si="13"/>
        <v>N/A</v>
      </c>
      <c r="G114" s="43">
        <v>5771.3235050000003</v>
      </c>
      <c r="H114" s="11" t="str">
        <f t="shared" si="14"/>
        <v>N/A</v>
      </c>
      <c r="I114" s="12">
        <v>6.73</v>
      </c>
      <c r="J114" s="12">
        <v>34.770000000000003</v>
      </c>
      <c r="K114" s="41" t="s">
        <v>732</v>
      </c>
      <c r="L114" s="9" t="str">
        <f t="shared" si="15"/>
        <v>No</v>
      </c>
    </row>
    <row r="115" spans="1:12" ht="25" x14ac:dyDescent="0.25">
      <c r="A115" s="42" t="s">
        <v>574</v>
      </c>
      <c r="B115" s="33" t="s">
        <v>217</v>
      </c>
      <c r="C115" s="43">
        <v>1846103</v>
      </c>
      <c r="D115" s="11" t="str">
        <f t="shared" si="12"/>
        <v>N/A</v>
      </c>
      <c r="E115" s="43">
        <v>2403897</v>
      </c>
      <c r="F115" s="11" t="str">
        <f t="shared" si="13"/>
        <v>N/A</v>
      </c>
      <c r="G115" s="43">
        <v>3056541</v>
      </c>
      <c r="H115" s="11" t="str">
        <f t="shared" si="14"/>
        <v>N/A</v>
      </c>
      <c r="I115" s="12">
        <v>30.21</v>
      </c>
      <c r="J115" s="12">
        <v>27.15</v>
      </c>
      <c r="K115" s="41" t="s">
        <v>732</v>
      </c>
      <c r="L115" s="9" t="str">
        <f t="shared" si="15"/>
        <v>Yes</v>
      </c>
    </row>
    <row r="116" spans="1:12" x14ac:dyDescent="0.25">
      <c r="A116" s="3" t="s">
        <v>575</v>
      </c>
      <c r="B116" s="33" t="s">
        <v>217</v>
      </c>
      <c r="C116" s="34">
        <v>3807</v>
      </c>
      <c r="D116" s="11" t="str">
        <f t="shared" si="12"/>
        <v>N/A</v>
      </c>
      <c r="E116" s="34">
        <v>4209</v>
      </c>
      <c r="F116" s="11" t="str">
        <f t="shared" si="13"/>
        <v>N/A</v>
      </c>
      <c r="G116" s="34">
        <v>4340</v>
      </c>
      <c r="H116" s="11" t="str">
        <f t="shared" si="14"/>
        <v>N/A</v>
      </c>
      <c r="I116" s="12">
        <v>10.56</v>
      </c>
      <c r="J116" s="12">
        <v>3.1120000000000001</v>
      </c>
      <c r="K116" s="41" t="s">
        <v>732</v>
      </c>
      <c r="L116" s="9" t="str">
        <f t="shared" si="15"/>
        <v>Yes</v>
      </c>
    </row>
    <row r="117" spans="1:12" ht="25" x14ac:dyDescent="0.25">
      <c r="A117" s="3" t="s">
        <v>1332</v>
      </c>
      <c r="B117" s="33" t="s">
        <v>217</v>
      </c>
      <c r="C117" s="43">
        <v>484.92329919000002</v>
      </c>
      <c r="D117" s="11" t="str">
        <f t="shared" si="12"/>
        <v>N/A</v>
      </c>
      <c r="E117" s="43">
        <v>571.13257306000003</v>
      </c>
      <c r="F117" s="11" t="str">
        <f t="shared" si="13"/>
        <v>N/A</v>
      </c>
      <c r="G117" s="43">
        <v>704.27211981999994</v>
      </c>
      <c r="H117" s="11" t="str">
        <f t="shared" si="14"/>
        <v>N/A</v>
      </c>
      <c r="I117" s="12">
        <v>17.78</v>
      </c>
      <c r="J117" s="12">
        <v>23.31</v>
      </c>
      <c r="K117" s="41" t="s">
        <v>732</v>
      </c>
      <c r="L117" s="9" t="str">
        <f t="shared" si="15"/>
        <v>Yes</v>
      </c>
    </row>
    <row r="118" spans="1:12" ht="25" x14ac:dyDescent="0.25">
      <c r="A118" s="4" t="s">
        <v>576</v>
      </c>
      <c r="B118" s="33" t="s">
        <v>217</v>
      </c>
      <c r="C118" s="43">
        <v>2820011</v>
      </c>
      <c r="D118" s="11" t="str">
        <f t="shared" si="12"/>
        <v>N/A</v>
      </c>
      <c r="E118" s="43">
        <v>2362323</v>
      </c>
      <c r="F118" s="11" t="str">
        <f t="shared" si="13"/>
        <v>N/A</v>
      </c>
      <c r="G118" s="43">
        <v>2761623</v>
      </c>
      <c r="H118" s="11" t="str">
        <f t="shared" si="14"/>
        <v>N/A</v>
      </c>
      <c r="I118" s="12">
        <v>-16.2</v>
      </c>
      <c r="J118" s="12">
        <v>16.899999999999999</v>
      </c>
      <c r="K118" s="41" t="s">
        <v>732</v>
      </c>
      <c r="L118" s="9" t="str">
        <f t="shared" si="15"/>
        <v>Yes</v>
      </c>
    </row>
    <row r="119" spans="1:12" x14ac:dyDescent="0.25">
      <c r="A119" s="4" t="s">
        <v>577</v>
      </c>
      <c r="B119" s="33" t="s">
        <v>217</v>
      </c>
      <c r="C119" s="34">
        <v>178</v>
      </c>
      <c r="D119" s="11" t="str">
        <f t="shared" si="12"/>
        <v>N/A</v>
      </c>
      <c r="E119" s="34">
        <v>187</v>
      </c>
      <c r="F119" s="11" t="str">
        <f t="shared" si="13"/>
        <v>N/A</v>
      </c>
      <c r="G119" s="34">
        <v>195</v>
      </c>
      <c r="H119" s="11" t="str">
        <f t="shared" si="14"/>
        <v>N/A</v>
      </c>
      <c r="I119" s="12">
        <v>5.056</v>
      </c>
      <c r="J119" s="12">
        <v>4.2779999999999996</v>
      </c>
      <c r="K119" s="41" t="s">
        <v>732</v>
      </c>
      <c r="L119" s="9" t="str">
        <f t="shared" si="15"/>
        <v>Yes</v>
      </c>
    </row>
    <row r="120" spans="1:12" ht="25" x14ac:dyDescent="0.25">
      <c r="A120" s="4" t="s">
        <v>1333</v>
      </c>
      <c r="B120" s="33" t="s">
        <v>217</v>
      </c>
      <c r="C120" s="43">
        <v>15842.758427000001</v>
      </c>
      <c r="D120" s="11" t="str">
        <f t="shared" si="12"/>
        <v>N/A</v>
      </c>
      <c r="E120" s="43">
        <v>12632.743316</v>
      </c>
      <c r="F120" s="11" t="str">
        <f t="shared" si="13"/>
        <v>N/A</v>
      </c>
      <c r="G120" s="43">
        <v>14162.169231</v>
      </c>
      <c r="H120" s="11" t="str">
        <f t="shared" si="14"/>
        <v>N/A</v>
      </c>
      <c r="I120" s="12">
        <v>-20.3</v>
      </c>
      <c r="J120" s="12">
        <v>12.11</v>
      </c>
      <c r="K120" s="41" t="s">
        <v>732</v>
      </c>
      <c r="L120" s="9" t="str">
        <f t="shared" si="15"/>
        <v>Yes</v>
      </c>
    </row>
    <row r="121" spans="1:12" ht="25" x14ac:dyDescent="0.25">
      <c r="A121" s="4" t="s">
        <v>578</v>
      </c>
      <c r="B121" s="33" t="s">
        <v>217</v>
      </c>
      <c r="C121" s="43">
        <v>2263935</v>
      </c>
      <c r="D121" s="11" t="str">
        <f t="shared" si="12"/>
        <v>N/A</v>
      </c>
      <c r="E121" s="43">
        <v>607916</v>
      </c>
      <c r="F121" s="11" t="str">
        <f t="shared" si="13"/>
        <v>N/A</v>
      </c>
      <c r="G121" s="43">
        <v>135584</v>
      </c>
      <c r="H121" s="11" t="str">
        <f t="shared" si="14"/>
        <v>N/A</v>
      </c>
      <c r="I121" s="12">
        <v>-73.099999999999994</v>
      </c>
      <c r="J121" s="12">
        <v>-77.7</v>
      </c>
      <c r="K121" s="41" t="s">
        <v>732</v>
      </c>
      <c r="L121" s="9" t="str">
        <f t="shared" si="15"/>
        <v>No</v>
      </c>
    </row>
    <row r="122" spans="1:12" x14ac:dyDescent="0.25">
      <c r="A122" s="4" t="s">
        <v>579</v>
      </c>
      <c r="B122" s="33" t="s">
        <v>217</v>
      </c>
      <c r="C122" s="34">
        <v>2590</v>
      </c>
      <c r="D122" s="11" t="str">
        <f t="shared" si="12"/>
        <v>N/A</v>
      </c>
      <c r="E122" s="34">
        <v>2022</v>
      </c>
      <c r="F122" s="11" t="str">
        <f t="shared" si="13"/>
        <v>N/A</v>
      </c>
      <c r="G122" s="34">
        <v>247</v>
      </c>
      <c r="H122" s="11" t="str">
        <f t="shared" si="14"/>
        <v>N/A</v>
      </c>
      <c r="I122" s="12">
        <v>-21.9</v>
      </c>
      <c r="J122" s="12">
        <v>-87.8</v>
      </c>
      <c r="K122" s="41" t="s">
        <v>732</v>
      </c>
      <c r="L122" s="9" t="str">
        <f t="shared" si="15"/>
        <v>No</v>
      </c>
    </row>
    <row r="123" spans="1:12" ht="25" x14ac:dyDescent="0.25">
      <c r="A123" s="4" t="s">
        <v>1334</v>
      </c>
      <c r="B123" s="33" t="s">
        <v>217</v>
      </c>
      <c r="C123" s="43">
        <v>874.10617761000003</v>
      </c>
      <c r="D123" s="11" t="str">
        <f t="shared" si="12"/>
        <v>N/A</v>
      </c>
      <c r="E123" s="43">
        <v>300.65084074999999</v>
      </c>
      <c r="F123" s="11" t="str">
        <f t="shared" si="13"/>
        <v>N/A</v>
      </c>
      <c r="G123" s="43">
        <v>548.92307691999997</v>
      </c>
      <c r="H123" s="11" t="str">
        <f t="shared" si="14"/>
        <v>N/A</v>
      </c>
      <c r="I123" s="12">
        <v>-65.599999999999994</v>
      </c>
      <c r="J123" s="12">
        <v>82.58</v>
      </c>
      <c r="K123" s="41" t="s">
        <v>732</v>
      </c>
      <c r="L123" s="9" t="str">
        <f t="shared" si="15"/>
        <v>No</v>
      </c>
    </row>
    <row r="124" spans="1:12" ht="25" x14ac:dyDescent="0.25">
      <c r="A124" s="4" t="s">
        <v>580</v>
      </c>
      <c r="B124" s="33" t="s">
        <v>217</v>
      </c>
      <c r="C124" s="43">
        <v>10635699</v>
      </c>
      <c r="D124" s="11" t="str">
        <f t="shared" si="12"/>
        <v>N/A</v>
      </c>
      <c r="E124" s="43">
        <v>12699148</v>
      </c>
      <c r="F124" s="11" t="str">
        <f t="shared" si="13"/>
        <v>N/A</v>
      </c>
      <c r="G124" s="43">
        <v>12303868</v>
      </c>
      <c r="H124" s="11" t="str">
        <f t="shared" si="14"/>
        <v>N/A</v>
      </c>
      <c r="I124" s="12">
        <v>19.399999999999999</v>
      </c>
      <c r="J124" s="12">
        <v>-3.11</v>
      </c>
      <c r="K124" s="41" t="s">
        <v>732</v>
      </c>
      <c r="L124" s="9" t="str">
        <f t="shared" si="15"/>
        <v>Yes</v>
      </c>
    </row>
    <row r="125" spans="1:12" x14ac:dyDescent="0.25">
      <c r="A125" s="2" t="s">
        <v>581</v>
      </c>
      <c r="B125" s="33" t="s">
        <v>217</v>
      </c>
      <c r="C125" s="34">
        <v>7397</v>
      </c>
      <c r="D125" s="11" t="str">
        <f t="shared" si="12"/>
        <v>N/A</v>
      </c>
      <c r="E125" s="34">
        <v>8121</v>
      </c>
      <c r="F125" s="11" t="str">
        <f t="shared" si="13"/>
        <v>N/A</v>
      </c>
      <c r="G125" s="34">
        <v>8032</v>
      </c>
      <c r="H125" s="11" t="str">
        <f t="shared" si="14"/>
        <v>N/A</v>
      </c>
      <c r="I125" s="12">
        <v>9.7880000000000003</v>
      </c>
      <c r="J125" s="12">
        <v>-1.1000000000000001</v>
      </c>
      <c r="K125" s="41" t="s">
        <v>732</v>
      </c>
      <c r="L125" s="9" t="str">
        <f t="shared" si="15"/>
        <v>Yes</v>
      </c>
    </row>
    <row r="126" spans="1:12" ht="25" x14ac:dyDescent="0.25">
      <c r="A126" s="2" t="s">
        <v>1335</v>
      </c>
      <c r="B126" s="33" t="s">
        <v>217</v>
      </c>
      <c r="C126" s="43">
        <v>1437.8395295</v>
      </c>
      <c r="D126" s="11" t="str">
        <f t="shared" si="12"/>
        <v>N/A</v>
      </c>
      <c r="E126" s="43">
        <v>1563.7419037</v>
      </c>
      <c r="F126" s="11" t="str">
        <f t="shared" si="13"/>
        <v>N/A</v>
      </c>
      <c r="G126" s="43">
        <v>1531.8560757</v>
      </c>
      <c r="H126" s="11" t="str">
        <f t="shared" si="14"/>
        <v>N/A</v>
      </c>
      <c r="I126" s="12">
        <v>8.7560000000000002</v>
      </c>
      <c r="J126" s="12">
        <v>-2.04</v>
      </c>
      <c r="K126" s="41" t="s">
        <v>732</v>
      </c>
      <c r="L126" s="9" t="str">
        <f t="shared" si="15"/>
        <v>Yes</v>
      </c>
    </row>
    <row r="127" spans="1:12" ht="25" x14ac:dyDescent="0.25">
      <c r="A127" s="2" t="s">
        <v>582</v>
      </c>
      <c r="B127" s="33" t="s">
        <v>217</v>
      </c>
      <c r="C127" s="43">
        <v>691235</v>
      </c>
      <c r="D127" s="11" t="str">
        <f t="shared" si="12"/>
        <v>N/A</v>
      </c>
      <c r="E127" s="43">
        <v>846587</v>
      </c>
      <c r="F127" s="11" t="str">
        <f t="shared" si="13"/>
        <v>N/A</v>
      </c>
      <c r="G127" s="43">
        <v>991888</v>
      </c>
      <c r="H127" s="11" t="str">
        <f t="shared" si="14"/>
        <v>N/A</v>
      </c>
      <c r="I127" s="12">
        <v>22.47</v>
      </c>
      <c r="J127" s="12">
        <v>17.16</v>
      </c>
      <c r="K127" s="41" t="s">
        <v>732</v>
      </c>
      <c r="L127" s="9" t="str">
        <f t="shared" si="15"/>
        <v>Yes</v>
      </c>
    </row>
    <row r="128" spans="1:12" x14ac:dyDescent="0.25">
      <c r="A128" s="2" t="s">
        <v>583</v>
      </c>
      <c r="B128" s="33" t="s">
        <v>217</v>
      </c>
      <c r="C128" s="34">
        <v>1994</v>
      </c>
      <c r="D128" s="11" t="str">
        <f t="shared" si="12"/>
        <v>N/A</v>
      </c>
      <c r="E128" s="34">
        <v>2390</v>
      </c>
      <c r="F128" s="11" t="str">
        <f t="shared" si="13"/>
        <v>N/A</v>
      </c>
      <c r="G128" s="34">
        <v>2514</v>
      </c>
      <c r="H128" s="11" t="str">
        <f t="shared" si="14"/>
        <v>N/A</v>
      </c>
      <c r="I128" s="12">
        <v>19.86</v>
      </c>
      <c r="J128" s="12">
        <v>5.1879999999999997</v>
      </c>
      <c r="K128" s="41" t="s">
        <v>732</v>
      </c>
      <c r="L128" s="9" t="str">
        <f t="shared" si="15"/>
        <v>Yes</v>
      </c>
    </row>
    <row r="129" spans="1:12" ht="25" x14ac:dyDescent="0.25">
      <c r="A129" s="2" t="s">
        <v>1336</v>
      </c>
      <c r="B129" s="33" t="s">
        <v>217</v>
      </c>
      <c r="C129" s="43">
        <v>346.65747241999998</v>
      </c>
      <c r="D129" s="11" t="str">
        <f t="shared" si="12"/>
        <v>N/A</v>
      </c>
      <c r="E129" s="43">
        <v>354.22050209000002</v>
      </c>
      <c r="F129" s="11" t="str">
        <f t="shared" si="13"/>
        <v>N/A</v>
      </c>
      <c r="G129" s="43">
        <v>394.54574382999999</v>
      </c>
      <c r="H129" s="11" t="str">
        <f t="shared" si="14"/>
        <v>N/A</v>
      </c>
      <c r="I129" s="12">
        <v>2.1819999999999999</v>
      </c>
      <c r="J129" s="12">
        <v>11.38</v>
      </c>
      <c r="K129" s="41" t="s">
        <v>732</v>
      </c>
      <c r="L129" s="9" t="str">
        <f t="shared" si="15"/>
        <v>Yes</v>
      </c>
    </row>
    <row r="130" spans="1:12" x14ac:dyDescent="0.25">
      <c r="A130" s="2" t="s">
        <v>584</v>
      </c>
      <c r="B130" s="33" t="s">
        <v>217</v>
      </c>
      <c r="C130" s="43">
        <v>253059</v>
      </c>
      <c r="D130" s="11" t="str">
        <f t="shared" si="12"/>
        <v>N/A</v>
      </c>
      <c r="E130" s="43">
        <v>210877</v>
      </c>
      <c r="F130" s="11" t="str">
        <f t="shared" si="13"/>
        <v>N/A</v>
      </c>
      <c r="G130" s="43">
        <v>597698</v>
      </c>
      <c r="H130" s="11" t="str">
        <f t="shared" si="14"/>
        <v>N/A</v>
      </c>
      <c r="I130" s="12">
        <v>-16.7</v>
      </c>
      <c r="J130" s="12">
        <v>183.4</v>
      </c>
      <c r="K130" s="41" t="s">
        <v>732</v>
      </c>
      <c r="L130" s="9" t="str">
        <f t="shared" si="15"/>
        <v>No</v>
      </c>
    </row>
    <row r="131" spans="1:12" x14ac:dyDescent="0.25">
      <c r="A131" s="2" t="s">
        <v>585</v>
      </c>
      <c r="B131" s="33" t="s">
        <v>217</v>
      </c>
      <c r="C131" s="34">
        <v>29</v>
      </c>
      <c r="D131" s="11" t="str">
        <f t="shared" si="12"/>
        <v>N/A</v>
      </c>
      <c r="E131" s="34">
        <v>35</v>
      </c>
      <c r="F131" s="11" t="str">
        <f t="shared" si="13"/>
        <v>N/A</v>
      </c>
      <c r="G131" s="34">
        <v>49</v>
      </c>
      <c r="H131" s="11" t="str">
        <f t="shared" si="14"/>
        <v>N/A</v>
      </c>
      <c r="I131" s="12">
        <v>20.69</v>
      </c>
      <c r="J131" s="12">
        <v>40</v>
      </c>
      <c r="K131" s="41" t="s">
        <v>732</v>
      </c>
      <c r="L131" s="9" t="str">
        <f t="shared" si="15"/>
        <v>No</v>
      </c>
    </row>
    <row r="132" spans="1:12" x14ac:dyDescent="0.25">
      <c r="A132" s="2" t="s">
        <v>1337</v>
      </c>
      <c r="B132" s="33" t="s">
        <v>217</v>
      </c>
      <c r="C132" s="43">
        <v>8726.1724138000009</v>
      </c>
      <c r="D132" s="11" t="str">
        <f t="shared" si="12"/>
        <v>N/A</v>
      </c>
      <c r="E132" s="43">
        <v>6025.0571429000001</v>
      </c>
      <c r="F132" s="11" t="str">
        <f t="shared" si="13"/>
        <v>N/A</v>
      </c>
      <c r="G132" s="43">
        <v>12197.918367</v>
      </c>
      <c r="H132" s="11" t="str">
        <f t="shared" si="14"/>
        <v>N/A</v>
      </c>
      <c r="I132" s="12">
        <v>-31</v>
      </c>
      <c r="J132" s="12">
        <v>102.5</v>
      </c>
      <c r="K132" s="41" t="s">
        <v>732</v>
      </c>
      <c r="L132" s="9" t="str">
        <f t="shared" si="15"/>
        <v>No</v>
      </c>
    </row>
    <row r="133" spans="1:12" ht="25" x14ac:dyDescent="0.25">
      <c r="A133" s="2" t="s">
        <v>586</v>
      </c>
      <c r="B133" s="33" t="s">
        <v>217</v>
      </c>
      <c r="C133" s="43">
        <v>750509</v>
      </c>
      <c r="D133" s="11" t="str">
        <f t="shared" si="12"/>
        <v>N/A</v>
      </c>
      <c r="E133" s="43">
        <v>1240541</v>
      </c>
      <c r="F133" s="11" t="str">
        <f t="shared" si="13"/>
        <v>N/A</v>
      </c>
      <c r="G133" s="43">
        <v>1882064</v>
      </c>
      <c r="H133" s="11" t="str">
        <f t="shared" si="14"/>
        <v>N/A</v>
      </c>
      <c r="I133" s="12">
        <v>65.290000000000006</v>
      </c>
      <c r="J133" s="12">
        <v>51.71</v>
      </c>
      <c r="K133" s="41" t="s">
        <v>732</v>
      </c>
      <c r="L133" s="9" t="str">
        <f>IF(J133="Div by 0", "N/A", IF(OR(J133="N/A",K133="N/A"),"N/A", IF(J133&gt;VALUE(MID(K133,1,2)), "No", IF(J133&lt;-1*VALUE(MID(K133,1,2)), "No", "Yes"))))</f>
        <v>No</v>
      </c>
    </row>
    <row r="134" spans="1:12" x14ac:dyDescent="0.25">
      <c r="A134" s="2" t="s">
        <v>587</v>
      </c>
      <c r="B134" s="33" t="s">
        <v>217</v>
      </c>
      <c r="C134" s="34">
        <v>6894</v>
      </c>
      <c r="D134" s="11" t="str">
        <f t="shared" si="12"/>
        <v>N/A</v>
      </c>
      <c r="E134" s="34">
        <v>9235</v>
      </c>
      <c r="F134" s="11" t="str">
        <f t="shared" si="13"/>
        <v>N/A</v>
      </c>
      <c r="G134" s="34">
        <v>11699</v>
      </c>
      <c r="H134" s="11" t="str">
        <f t="shared" si="14"/>
        <v>N/A</v>
      </c>
      <c r="I134" s="12">
        <v>33.96</v>
      </c>
      <c r="J134" s="12">
        <v>26.68</v>
      </c>
      <c r="K134" s="41" t="s">
        <v>732</v>
      </c>
      <c r="L134" s="9" t="str">
        <f t="shared" ref="L134:L138" si="16">IF(J134="Div by 0", "N/A", IF(OR(J134="N/A",K134="N/A"),"N/A", IF(J134&gt;VALUE(MID(K134,1,2)), "No", IF(J134&lt;-1*VALUE(MID(K134,1,2)), "No", "Yes"))))</f>
        <v>Yes</v>
      </c>
    </row>
    <row r="135" spans="1:12" ht="25" x14ac:dyDescent="0.25">
      <c r="A135" s="2" t="s">
        <v>1338</v>
      </c>
      <c r="B135" s="33" t="s">
        <v>217</v>
      </c>
      <c r="C135" s="43">
        <v>108.86408471</v>
      </c>
      <c r="D135" s="11" t="str">
        <f t="shared" si="12"/>
        <v>N/A</v>
      </c>
      <c r="E135" s="43">
        <v>134.33037358000001</v>
      </c>
      <c r="F135" s="11" t="str">
        <f t="shared" si="13"/>
        <v>N/A</v>
      </c>
      <c r="G135" s="43">
        <v>160.87392084999999</v>
      </c>
      <c r="H135" s="11" t="str">
        <f t="shared" si="14"/>
        <v>N/A</v>
      </c>
      <c r="I135" s="12">
        <v>23.39</v>
      </c>
      <c r="J135" s="12">
        <v>19.760000000000002</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3597675</v>
      </c>
      <c r="D139" s="11" t="str">
        <f t="shared" si="17"/>
        <v>N/A</v>
      </c>
      <c r="E139" s="43">
        <v>4264300</v>
      </c>
      <c r="F139" s="11" t="str">
        <f t="shared" si="18"/>
        <v>N/A</v>
      </c>
      <c r="G139" s="43">
        <v>5077888</v>
      </c>
      <c r="H139" s="11" t="str">
        <f t="shared" si="19"/>
        <v>N/A</v>
      </c>
      <c r="I139" s="12">
        <v>18.53</v>
      </c>
      <c r="J139" s="12">
        <v>19.079999999999998</v>
      </c>
      <c r="K139" s="41" t="s">
        <v>732</v>
      </c>
      <c r="L139" s="9" t="str">
        <f t="shared" ref="L139:L150" si="20">IF(J139="Div by 0", "N/A", IF(K139="N/A","N/A", IF(J139&gt;VALUE(MID(K139,1,2)), "No", IF(J139&lt;-1*VALUE(MID(K139,1,2)), "No", "Yes"))))</f>
        <v>Yes</v>
      </c>
    </row>
    <row r="140" spans="1:12" x14ac:dyDescent="0.25">
      <c r="A140" s="2" t="s">
        <v>591</v>
      </c>
      <c r="B140" s="33" t="s">
        <v>217</v>
      </c>
      <c r="C140" s="34">
        <v>15659</v>
      </c>
      <c r="D140" s="11" t="str">
        <f t="shared" si="17"/>
        <v>N/A</v>
      </c>
      <c r="E140" s="34">
        <v>17617</v>
      </c>
      <c r="F140" s="11" t="str">
        <f t="shared" si="18"/>
        <v>N/A</v>
      </c>
      <c r="G140" s="34">
        <v>19214</v>
      </c>
      <c r="H140" s="11" t="str">
        <f t="shared" si="19"/>
        <v>N/A</v>
      </c>
      <c r="I140" s="12">
        <v>12.5</v>
      </c>
      <c r="J140" s="12">
        <v>9.0649999999999995</v>
      </c>
      <c r="K140" s="41" t="s">
        <v>732</v>
      </c>
      <c r="L140" s="9" t="str">
        <f t="shared" si="20"/>
        <v>Yes</v>
      </c>
    </row>
    <row r="141" spans="1:12" ht="25" x14ac:dyDescent="0.25">
      <c r="A141" s="2" t="s">
        <v>1340</v>
      </c>
      <c r="B141" s="33" t="s">
        <v>217</v>
      </c>
      <c r="C141" s="43">
        <v>229.75126126000001</v>
      </c>
      <c r="D141" s="11" t="str">
        <f t="shared" si="17"/>
        <v>N/A</v>
      </c>
      <c r="E141" s="43">
        <v>242.05596867</v>
      </c>
      <c r="F141" s="11" t="str">
        <f t="shared" si="18"/>
        <v>N/A</v>
      </c>
      <c r="G141" s="43">
        <v>264.28062870999997</v>
      </c>
      <c r="H141" s="11" t="str">
        <f t="shared" si="19"/>
        <v>N/A</v>
      </c>
      <c r="I141" s="12">
        <v>5.3559999999999999</v>
      </c>
      <c r="J141" s="12">
        <v>9.1820000000000004</v>
      </c>
      <c r="K141" s="41" t="s">
        <v>732</v>
      </c>
      <c r="L141" s="9" t="str">
        <f t="shared" si="20"/>
        <v>Yes</v>
      </c>
    </row>
    <row r="142" spans="1:12" ht="25" x14ac:dyDescent="0.25">
      <c r="A142" s="2" t="s">
        <v>592</v>
      </c>
      <c r="B142" s="33" t="s">
        <v>217</v>
      </c>
      <c r="C142" s="43">
        <v>3176842</v>
      </c>
      <c r="D142" s="11" t="str">
        <f t="shared" si="17"/>
        <v>N/A</v>
      </c>
      <c r="E142" s="43">
        <v>3954320</v>
      </c>
      <c r="F142" s="11" t="str">
        <f t="shared" si="18"/>
        <v>N/A</v>
      </c>
      <c r="G142" s="43">
        <v>5238718</v>
      </c>
      <c r="H142" s="11" t="str">
        <f t="shared" si="19"/>
        <v>N/A</v>
      </c>
      <c r="I142" s="12">
        <v>24.47</v>
      </c>
      <c r="J142" s="12">
        <v>32.479999999999997</v>
      </c>
      <c r="K142" s="41" t="s">
        <v>732</v>
      </c>
      <c r="L142" s="9" t="str">
        <f t="shared" si="20"/>
        <v>No</v>
      </c>
    </row>
    <row r="143" spans="1:12" x14ac:dyDescent="0.25">
      <c r="A143" s="3" t="s">
        <v>593</v>
      </c>
      <c r="B143" s="33" t="s">
        <v>217</v>
      </c>
      <c r="C143" s="34">
        <v>106</v>
      </c>
      <c r="D143" s="11" t="str">
        <f t="shared" si="17"/>
        <v>N/A</v>
      </c>
      <c r="E143" s="34">
        <v>117</v>
      </c>
      <c r="F143" s="11" t="str">
        <f t="shared" si="18"/>
        <v>N/A</v>
      </c>
      <c r="G143" s="34">
        <v>137</v>
      </c>
      <c r="H143" s="11" t="str">
        <f t="shared" si="19"/>
        <v>N/A</v>
      </c>
      <c r="I143" s="12">
        <v>10.38</v>
      </c>
      <c r="J143" s="12">
        <v>17.09</v>
      </c>
      <c r="K143" s="41" t="s">
        <v>732</v>
      </c>
      <c r="L143" s="9" t="str">
        <f t="shared" si="20"/>
        <v>Yes</v>
      </c>
    </row>
    <row r="144" spans="1:12" ht="25" x14ac:dyDescent="0.25">
      <c r="A144" s="3" t="s">
        <v>1341</v>
      </c>
      <c r="B144" s="33" t="s">
        <v>217</v>
      </c>
      <c r="C144" s="43">
        <v>29970.207547000002</v>
      </c>
      <c r="D144" s="11" t="str">
        <f t="shared" si="17"/>
        <v>N/A</v>
      </c>
      <c r="E144" s="43">
        <v>33797.606838</v>
      </c>
      <c r="F144" s="11" t="str">
        <f t="shared" si="18"/>
        <v>N/A</v>
      </c>
      <c r="G144" s="43">
        <v>38238.817518000003</v>
      </c>
      <c r="H144" s="11" t="str">
        <f t="shared" si="19"/>
        <v>N/A</v>
      </c>
      <c r="I144" s="12">
        <v>12.77</v>
      </c>
      <c r="J144" s="12">
        <v>13.14</v>
      </c>
      <c r="K144" s="41" t="s">
        <v>732</v>
      </c>
      <c r="L144" s="9" t="str">
        <f t="shared" si="20"/>
        <v>Yes</v>
      </c>
    </row>
    <row r="145" spans="1:12" ht="25" x14ac:dyDescent="0.25">
      <c r="A145" s="2" t="s">
        <v>594</v>
      </c>
      <c r="B145" s="33" t="s">
        <v>217</v>
      </c>
      <c r="C145" s="43">
        <v>21252088</v>
      </c>
      <c r="D145" s="11" t="str">
        <f t="shared" si="17"/>
        <v>N/A</v>
      </c>
      <c r="E145" s="43">
        <v>22872269</v>
      </c>
      <c r="F145" s="11" t="str">
        <f t="shared" si="18"/>
        <v>N/A</v>
      </c>
      <c r="G145" s="43">
        <v>21786644</v>
      </c>
      <c r="H145" s="11" t="str">
        <f t="shared" si="19"/>
        <v>N/A</v>
      </c>
      <c r="I145" s="12">
        <v>7.6239999999999997</v>
      </c>
      <c r="J145" s="12">
        <v>-4.75</v>
      </c>
      <c r="K145" s="41" t="s">
        <v>732</v>
      </c>
      <c r="L145" s="9" t="str">
        <f t="shared" si="20"/>
        <v>Yes</v>
      </c>
    </row>
    <row r="146" spans="1:12" x14ac:dyDescent="0.25">
      <c r="A146" s="2" t="s">
        <v>595</v>
      </c>
      <c r="B146" s="33" t="s">
        <v>217</v>
      </c>
      <c r="C146" s="34">
        <v>11361</v>
      </c>
      <c r="D146" s="11" t="str">
        <f t="shared" si="17"/>
        <v>N/A</v>
      </c>
      <c r="E146" s="34">
        <v>12324</v>
      </c>
      <c r="F146" s="11" t="str">
        <f t="shared" si="18"/>
        <v>N/A</v>
      </c>
      <c r="G146" s="34">
        <v>11518</v>
      </c>
      <c r="H146" s="11" t="str">
        <f t="shared" si="19"/>
        <v>N/A</v>
      </c>
      <c r="I146" s="12">
        <v>8.4760000000000009</v>
      </c>
      <c r="J146" s="12">
        <v>-6.54</v>
      </c>
      <c r="K146" s="41" t="s">
        <v>732</v>
      </c>
      <c r="L146" s="9" t="str">
        <f t="shared" si="20"/>
        <v>Yes</v>
      </c>
    </row>
    <row r="147" spans="1:12" ht="25" x14ac:dyDescent="0.25">
      <c r="A147" s="2" t="s">
        <v>1342</v>
      </c>
      <c r="B147" s="33" t="s">
        <v>217</v>
      </c>
      <c r="C147" s="43">
        <v>1870.6177273000001</v>
      </c>
      <c r="D147" s="11" t="str">
        <f t="shared" si="17"/>
        <v>N/A</v>
      </c>
      <c r="E147" s="43">
        <v>1855.9127718</v>
      </c>
      <c r="F147" s="11" t="str">
        <f t="shared" si="18"/>
        <v>N/A</v>
      </c>
      <c r="G147" s="43">
        <v>1891.5301268000001</v>
      </c>
      <c r="H147" s="11" t="str">
        <f t="shared" si="19"/>
        <v>N/A</v>
      </c>
      <c r="I147" s="12">
        <v>-0.78600000000000003</v>
      </c>
      <c r="J147" s="12">
        <v>1.919</v>
      </c>
      <c r="K147" s="41" t="s">
        <v>732</v>
      </c>
      <c r="L147" s="9" t="str">
        <f t="shared" si="20"/>
        <v>Yes</v>
      </c>
    </row>
    <row r="148" spans="1:12" ht="25" x14ac:dyDescent="0.25">
      <c r="A148" s="2" t="s">
        <v>596</v>
      </c>
      <c r="B148" s="33" t="s">
        <v>217</v>
      </c>
      <c r="C148" s="43">
        <v>5238123</v>
      </c>
      <c r="D148" s="11" t="str">
        <f t="shared" si="17"/>
        <v>N/A</v>
      </c>
      <c r="E148" s="43">
        <v>6143535</v>
      </c>
      <c r="F148" s="11" t="str">
        <f t="shared" si="18"/>
        <v>N/A</v>
      </c>
      <c r="G148" s="43">
        <v>7669178</v>
      </c>
      <c r="H148" s="11" t="str">
        <f t="shared" si="19"/>
        <v>N/A</v>
      </c>
      <c r="I148" s="12">
        <v>17.29</v>
      </c>
      <c r="J148" s="12">
        <v>24.83</v>
      </c>
      <c r="K148" s="41" t="s">
        <v>732</v>
      </c>
      <c r="L148" s="9" t="str">
        <f t="shared" si="20"/>
        <v>Yes</v>
      </c>
    </row>
    <row r="149" spans="1:12" x14ac:dyDescent="0.25">
      <c r="A149" s="2" t="s">
        <v>597</v>
      </c>
      <c r="B149" s="33" t="s">
        <v>217</v>
      </c>
      <c r="C149" s="34">
        <v>273</v>
      </c>
      <c r="D149" s="11" t="str">
        <f t="shared" si="17"/>
        <v>N/A</v>
      </c>
      <c r="E149" s="34">
        <v>282</v>
      </c>
      <c r="F149" s="11" t="str">
        <f t="shared" si="18"/>
        <v>N/A</v>
      </c>
      <c r="G149" s="34">
        <v>302</v>
      </c>
      <c r="H149" s="11" t="str">
        <f t="shared" si="19"/>
        <v>N/A</v>
      </c>
      <c r="I149" s="12">
        <v>3.2970000000000002</v>
      </c>
      <c r="J149" s="12">
        <v>7.0919999999999996</v>
      </c>
      <c r="K149" s="41" t="s">
        <v>732</v>
      </c>
      <c r="L149" s="9" t="str">
        <f t="shared" si="20"/>
        <v>Yes</v>
      </c>
    </row>
    <row r="150" spans="1:12" ht="25" x14ac:dyDescent="0.25">
      <c r="A150" s="4" t="s">
        <v>1343</v>
      </c>
      <c r="B150" s="33" t="s">
        <v>217</v>
      </c>
      <c r="C150" s="43">
        <v>19187.263736000001</v>
      </c>
      <c r="D150" s="11" t="str">
        <f t="shared" si="17"/>
        <v>N/A</v>
      </c>
      <c r="E150" s="43">
        <v>21785.585105999999</v>
      </c>
      <c r="F150" s="11" t="str">
        <f t="shared" si="18"/>
        <v>N/A</v>
      </c>
      <c r="G150" s="43">
        <v>25394.629139000001</v>
      </c>
      <c r="H150" s="11" t="str">
        <f t="shared" si="19"/>
        <v>N/A</v>
      </c>
      <c r="I150" s="12">
        <v>13.54</v>
      </c>
      <c r="J150" s="12">
        <v>16.57</v>
      </c>
      <c r="K150" s="41" t="s">
        <v>732</v>
      </c>
      <c r="L150" s="9" t="str">
        <f t="shared" si="20"/>
        <v>Yes</v>
      </c>
    </row>
    <row r="151" spans="1:12" x14ac:dyDescent="0.25">
      <c r="A151" s="4" t="s">
        <v>1344</v>
      </c>
      <c r="B151" s="33" t="s">
        <v>217</v>
      </c>
      <c r="C151" s="43">
        <v>773.50629356000002</v>
      </c>
      <c r="D151" s="11" t="str">
        <f t="shared" ref="D151:D170" si="21">IF($B151="N/A","N/A",IF(C151&gt;10,"No",IF(C151&lt;-10,"No","Yes")))</f>
        <v>N/A</v>
      </c>
      <c r="E151" s="43">
        <v>851.28592258000003</v>
      </c>
      <c r="F151" s="11" t="str">
        <f t="shared" ref="F151:F170" si="22">IF($B151="N/A","N/A",IF(E151&gt;10,"No",IF(E151&lt;-10,"No","Yes")))</f>
        <v>N/A</v>
      </c>
      <c r="G151" s="43">
        <v>954.70739545000004</v>
      </c>
      <c r="H151" s="11" t="str">
        <f t="shared" ref="H151:H170" si="23">IF($B151="N/A","N/A",IF(G151&gt;10,"No",IF(G151&lt;-10,"No","Yes")))</f>
        <v>N/A</v>
      </c>
      <c r="I151" s="12">
        <v>10.06</v>
      </c>
      <c r="J151" s="12">
        <v>12.15</v>
      </c>
      <c r="K151" s="41" t="s">
        <v>732</v>
      </c>
      <c r="L151" s="9" t="str">
        <f t="shared" ref="L151:L170" si="24">IF(J151="Div by 0", "N/A", IF(K151="N/A","N/A", IF(J151&gt;VALUE(MID(K151,1,2)), "No", IF(J151&lt;-1*VALUE(MID(K151,1,2)), "No", "Yes"))))</f>
        <v>Yes</v>
      </c>
    </row>
    <row r="152" spans="1:12" ht="25" x14ac:dyDescent="0.25">
      <c r="A152" s="4" t="s">
        <v>1345</v>
      </c>
      <c r="B152" s="33" t="s">
        <v>217</v>
      </c>
      <c r="C152" s="43">
        <v>1032.5533981000001</v>
      </c>
      <c r="D152" s="11" t="str">
        <f t="shared" si="21"/>
        <v>N/A</v>
      </c>
      <c r="E152" s="43">
        <v>4329.3140495999996</v>
      </c>
      <c r="F152" s="11" t="str">
        <f t="shared" si="22"/>
        <v>N/A</v>
      </c>
      <c r="G152" s="43">
        <v>2463.6753247000001</v>
      </c>
      <c r="H152" s="11" t="str">
        <f t="shared" si="23"/>
        <v>N/A</v>
      </c>
      <c r="I152" s="12">
        <v>319.3</v>
      </c>
      <c r="J152" s="12">
        <v>-43.1</v>
      </c>
      <c r="K152" s="41" t="s">
        <v>732</v>
      </c>
      <c r="L152" s="9" t="str">
        <f t="shared" si="24"/>
        <v>No</v>
      </c>
    </row>
    <row r="153" spans="1:12" ht="25" x14ac:dyDescent="0.25">
      <c r="A153" s="4" t="s">
        <v>1346</v>
      </c>
      <c r="B153" s="33" t="s">
        <v>217</v>
      </c>
      <c r="C153" s="43">
        <v>3195.6087312999998</v>
      </c>
      <c r="D153" s="11" t="str">
        <f t="shared" si="21"/>
        <v>N/A</v>
      </c>
      <c r="E153" s="43">
        <v>3251.0269454999998</v>
      </c>
      <c r="F153" s="11" t="str">
        <f t="shared" si="22"/>
        <v>N/A</v>
      </c>
      <c r="G153" s="43">
        <v>4098.8741683999997</v>
      </c>
      <c r="H153" s="11" t="str">
        <f t="shared" si="23"/>
        <v>N/A</v>
      </c>
      <c r="I153" s="12">
        <v>1.734</v>
      </c>
      <c r="J153" s="12">
        <v>26.08</v>
      </c>
      <c r="K153" s="41" t="s">
        <v>732</v>
      </c>
      <c r="L153" s="9" t="str">
        <f t="shared" si="24"/>
        <v>Yes</v>
      </c>
    </row>
    <row r="154" spans="1:12" ht="25" x14ac:dyDescent="0.25">
      <c r="A154" s="4" t="s">
        <v>1347</v>
      </c>
      <c r="B154" s="33" t="s">
        <v>217</v>
      </c>
      <c r="C154" s="43">
        <v>427.17610897999998</v>
      </c>
      <c r="D154" s="11" t="str">
        <f t="shared" si="21"/>
        <v>N/A</v>
      </c>
      <c r="E154" s="43">
        <v>539.51017911999998</v>
      </c>
      <c r="F154" s="11" t="str">
        <f t="shared" si="22"/>
        <v>N/A</v>
      </c>
      <c r="G154" s="43">
        <v>569.97592010000005</v>
      </c>
      <c r="H154" s="11" t="str">
        <f t="shared" si="23"/>
        <v>N/A</v>
      </c>
      <c r="I154" s="12">
        <v>26.3</v>
      </c>
      <c r="J154" s="12">
        <v>5.6470000000000002</v>
      </c>
      <c r="K154" s="41" t="s">
        <v>732</v>
      </c>
      <c r="L154" s="9" t="str">
        <f t="shared" si="24"/>
        <v>Yes</v>
      </c>
    </row>
    <row r="155" spans="1:12" ht="25" x14ac:dyDescent="0.25">
      <c r="A155" s="2" t="s">
        <v>1348</v>
      </c>
      <c r="B155" s="33" t="s">
        <v>217</v>
      </c>
      <c r="C155" s="43">
        <v>865.77464252000004</v>
      </c>
      <c r="D155" s="11" t="str">
        <f t="shared" si="21"/>
        <v>N/A</v>
      </c>
      <c r="E155" s="43">
        <v>920.15654875999996</v>
      </c>
      <c r="F155" s="11" t="str">
        <f t="shared" si="22"/>
        <v>N/A</v>
      </c>
      <c r="G155" s="43">
        <v>1021.7332378</v>
      </c>
      <c r="H155" s="11" t="str">
        <f t="shared" si="23"/>
        <v>N/A</v>
      </c>
      <c r="I155" s="12">
        <v>6.2809999999999997</v>
      </c>
      <c r="J155" s="12">
        <v>11.04</v>
      </c>
      <c r="K155" s="41" t="s">
        <v>732</v>
      </c>
      <c r="L155" s="9" t="str">
        <f t="shared" si="24"/>
        <v>Yes</v>
      </c>
    </row>
    <row r="156" spans="1:12" x14ac:dyDescent="0.25">
      <c r="A156" s="2" t="s">
        <v>1349</v>
      </c>
      <c r="B156" s="33" t="s">
        <v>217</v>
      </c>
      <c r="C156" s="43">
        <v>645.61152466999999</v>
      </c>
      <c r="D156" s="11" t="str">
        <f t="shared" si="21"/>
        <v>N/A</v>
      </c>
      <c r="E156" s="43">
        <v>567.87962365999999</v>
      </c>
      <c r="F156" s="11" t="str">
        <f t="shared" si="22"/>
        <v>N/A</v>
      </c>
      <c r="G156" s="43">
        <v>604.32705788999999</v>
      </c>
      <c r="H156" s="11" t="str">
        <f t="shared" si="23"/>
        <v>N/A</v>
      </c>
      <c r="I156" s="12">
        <v>-12</v>
      </c>
      <c r="J156" s="12">
        <v>6.4180000000000001</v>
      </c>
      <c r="K156" s="41" t="s">
        <v>732</v>
      </c>
      <c r="L156" s="9" t="str">
        <f t="shared" si="24"/>
        <v>Yes</v>
      </c>
    </row>
    <row r="157" spans="1:12" ht="25" x14ac:dyDescent="0.25">
      <c r="A157" s="2" t="s">
        <v>1350</v>
      </c>
      <c r="B157" s="33" t="s">
        <v>217</v>
      </c>
      <c r="C157" s="43">
        <v>10465.398058000001</v>
      </c>
      <c r="D157" s="11" t="str">
        <f t="shared" si="21"/>
        <v>N/A</v>
      </c>
      <c r="E157" s="43">
        <v>9444.0247933999999</v>
      </c>
      <c r="F157" s="11" t="str">
        <f t="shared" si="22"/>
        <v>N/A</v>
      </c>
      <c r="G157" s="43">
        <v>9947.5194804999992</v>
      </c>
      <c r="H157" s="11" t="str">
        <f t="shared" si="23"/>
        <v>N/A</v>
      </c>
      <c r="I157" s="12">
        <v>-9.76</v>
      </c>
      <c r="J157" s="12">
        <v>5.3310000000000004</v>
      </c>
      <c r="K157" s="41" t="s">
        <v>732</v>
      </c>
      <c r="L157" s="9" t="str">
        <f t="shared" si="24"/>
        <v>Yes</v>
      </c>
    </row>
    <row r="158" spans="1:12" ht="25" x14ac:dyDescent="0.25">
      <c r="A158" s="2" t="s">
        <v>1351</v>
      </c>
      <c r="B158" s="33" t="s">
        <v>217</v>
      </c>
      <c r="C158" s="43">
        <v>6353.43595</v>
      </c>
      <c r="D158" s="11" t="str">
        <f t="shared" si="21"/>
        <v>N/A</v>
      </c>
      <c r="E158" s="43">
        <v>5788.5988336999999</v>
      </c>
      <c r="F158" s="11" t="str">
        <f t="shared" si="22"/>
        <v>N/A</v>
      </c>
      <c r="G158" s="43">
        <v>5741.3925109000002</v>
      </c>
      <c r="H158" s="11" t="str">
        <f t="shared" si="23"/>
        <v>N/A</v>
      </c>
      <c r="I158" s="12">
        <v>-8.89</v>
      </c>
      <c r="J158" s="12">
        <v>-0.81599999999999995</v>
      </c>
      <c r="K158" s="41" t="s">
        <v>732</v>
      </c>
      <c r="L158" s="9" t="str">
        <f t="shared" si="24"/>
        <v>Yes</v>
      </c>
    </row>
    <row r="159" spans="1:12" ht="25" x14ac:dyDescent="0.25">
      <c r="A159" s="2" t="s">
        <v>1352</v>
      </c>
      <c r="B159" s="33" t="s">
        <v>217</v>
      </c>
      <c r="C159" s="43">
        <v>156.85285614</v>
      </c>
      <c r="D159" s="11" t="str">
        <f t="shared" si="21"/>
        <v>N/A</v>
      </c>
      <c r="E159" s="43">
        <v>161.14123810999999</v>
      </c>
      <c r="F159" s="11" t="str">
        <f t="shared" si="22"/>
        <v>N/A</v>
      </c>
      <c r="G159" s="43">
        <v>229.19569727000001</v>
      </c>
      <c r="H159" s="11" t="str">
        <f t="shared" si="23"/>
        <v>N/A</v>
      </c>
      <c r="I159" s="12">
        <v>2.734</v>
      </c>
      <c r="J159" s="12">
        <v>42.23</v>
      </c>
      <c r="K159" s="41" t="s">
        <v>732</v>
      </c>
      <c r="L159" s="9" t="str">
        <f t="shared" si="24"/>
        <v>No</v>
      </c>
    </row>
    <row r="160" spans="1:12" ht="25" x14ac:dyDescent="0.25">
      <c r="A160" s="4" t="s">
        <v>1353</v>
      </c>
      <c r="B160" s="33" t="s">
        <v>217</v>
      </c>
      <c r="C160" s="43">
        <v>3.9858913250999999</v>
      </c>
      <c r="D160" s="11" t="str">
        <f t="shared" si="21"/>
        <v>N/A</v>
      </c>
      <c r="E160" s="43">
        <v>5.31291826</v>
      </c>
      <c r="F160" s="11" t="str">
        <f t="shared" si="22"/>
        <v>N/A</v>
      </c>
      <c r="G160" s="43">
        <v>2.5180430829999998</v>
      </c>
      <c r="H160" s="11" t="str">
        <f t="shared" si="23"/>
        <v>N/A</v>
      </c>
      <c r="I160" s="12">
        <v>33.29</v>
      </c>
      <c r="J160" s="12">
        <v>-52.6</v>
      </c>
      <c r="K160" s="41" t="s">
        <v>732</v>
      </c>
      <c r="L160" s="9" t="str">
        <f t="shared" si="24"/>
        <v>No</v>
      </c>
    </row>
    <row r="161" spans="1:12" x14ac:dyDescent="0.25">
      <c r="A161" s="4" t="s">
        <v>1354</v>
      </c>
      <c r="B161" s="33" t="s">
        <v>217</v>
      </c>
      <c r="C161" s="43">
        <v>506.97907221000003</v>
      </c>
      <c r="D161" s="11" t="str">
        <f t="shared" si="21"/>
        <v>N/A</v>
      </c>
      <c r="E161" s="43">
        <v>476.92107929000002</v>
      </c>
      <c r="F161" s="11" t="str">
        <f t="shared" si="22"/>
        <v>N/A</v>
      </c>
      <c r="G161" s="43">
        <v>513.08207374000006</v>
      </c>
      <c r="H161" s="11" t="str">
        <f t="shared" si="23"/>
        <v>N/A</v>
      </c>
      <c r="I161" s="12">
        <v>-5.93</v>
      </c>
      <c r="J161" s="12">
        <v>7.5819999999999999</v>
      </c>
      <c r="K161" s="41" t="s">
        <v>732</v>
      </c>
      <c r="L161" s="9" t="str">
        <f t="shared" si="24"/>
        <v>Yes</v>
      </c>
    </row>
    <row r="162" spans="1:12" x14ac:dyDescent="0.25">
      <c r="A162" s="4" t="s">
        <v>1355</v>
      </c>
      <c r="B162" s="33" t="s">
        <v>217</v>
      </c>
      <c r="C162" s="43">
        <v>887.35922330000005</v>
      </c>
      <c r="D162" s="11" t="str">
        <f t="shared" si="21"/>
        <v>N/A</v>
      </c>
      <c r="E162" s="43">
        <v>1076.4545455</v>
      </c>
      <c r="F162" s="11" t="str">
        <f t="shared" si="22"/>
        <v>N/A</v>
      </c>
      <c r="G162" s="43">
        <v>1957.1493505999999</v>
      </c>
      <c r="H162" s="11" t="str">
        <f t="shared" si="23"/>
        <v>N/A</v>
      </c>
      <c r="I162" s="12">
        <v>21.31</v>
      </c>
      <c r="J162" s="12">
        <v>81.81</v>
      </c>
      <c r="K162" s="41" t="s">
        <v>732</v>
      </c>
      <c r="L162" s="9" t="str">
        <f t="shared" si="24"/>
        <v>No</v>
      </c>
    </row>
    <row r="163" spans="1:12" x14ac:dyDescent="0.25">
      <c r="A163" s="4" t="s">
        <v>1356</v>
      </c>
      <c r="B163" s="33" t="s">
        <v>217</v>
      </c>
      <c r="C163" s="43">
        <v>3026.0166018</v>
      </c>
      <c r="D163" s="11" t="str">
        <f t="shared" si="21"/>
        <v>N/A</v>
      </c>
      <c r="E163" s="43">
        <v>2882.6300019999999</v>
      </c>
      <c r="F163" s="11" t="str">
        <f t="shared" si="22"/>
        <v>N/A</v>
      </c>
      <c r="G163" s="43">
        <v>3015.1908382000001</v>
      </c>
      <c r="H163" s="11" t="str">
        <f t="shared" si="23"/>
        <v>N/A</v>
      </c>
      <c r="I163" s="12">
        <v>-4.74</v>
      </c>
      <c r="J163" s="12">
        <v>4.5990000000000002</v>
      </c>
      <c r="K163" s="41" t="s">
        <v>732</v>
      </c>
      <c r="L163" s="9" t="str">
        <f t="shared" si="24"/>
        <v>Yes</v>
      </c>
    </row>
    <row r="164" spans="1:12" x14ac:dyDescent="0.25">
      <c r="A164" s="4" t="s">
        <v>1357</v>
      </c>
      <c r="B164" s="33" t="s">
        <v>217</v>
      </c>
      <c r="C164" s="43">
        <v>225.60191191000001</v>
      </c>
      <c r="D164" s="11" t="str">
        <f t="shared" si="21"/>
        <v>N/A</v>
      </c>
      <c r="E164" s="43">
        <v>223.03429969999999</v>
      </c>
      <c r="F164" s="11" t="str">
        <f t="shared" si="22"/>
        <v>N/A</v>
      </c>
      <c r="G164" s="43">
        <v>238.73903467</v>
      </c>
      <c r="H164" s="11" t="str">
        <f t="shared" si="23"/>
        <v>N/A</v>
      </c>
      <c r="I164" s="12">
        <v>-1.1399999999999999</v>
      </c>
      <c r="J164" s="12">
        <v>7.0410000000000004</v>
      </c>
      <c r="K164" s="41" t="s">
        <v>732</v>
      </c>
      <c r="L164" s="9" t="str">
        <f t="shared" si="24"/>
        <v>Yes</v>
      </c>
    </row>
    <row r="165" spans="1:12" x14ac:dyDescent="0.25">
      <c r="A165" s="4" t="s">
        <v>1358</v>
      </c>
      <c r="B165" s="33" t="s">
        <v>217</v>
      </c>
      <c r="C165" s="43">
        <v>409.92074991999999</v>
      </c>
      <c r="D165" s="11" t="str">
        <f t="shared" si="21"/>
        <v>N/A</v>
      </c>
      <c r="E165" s="43">
        <v>414.97418737999999</v>
      </c>
      <c r="F165" s="11" t="str">
        <f t="shared" si="22"/>
        <v>N/A</v>
      </c>
      <c r="G165" s="43">
        <v>482.37160487</v>
      </c>
      <c r="H165" s="11" t="str">
        <f t="shared" si="23"/>
        <v>N/A</v>
      </c>
      <c r="I165" s="12">
        <v>1.2330000000000001</v>
      </c>
      <c r="J165" s="12">
        <v>16.239999999999998</v>
      </c>
      <c r="K165" s="41" t="s">
        <v>732</v>
      </c>
      <c r="L165" s="9" t="str">
        <f t="shared" si="24"/>
        <v>Yes</v>
      </c>
    </row>
    <row r="166" spans="1:12" x14ac:dyDescent="0.25">
      <c r="A166" s="4" t="s">
        <v>1359</v>
      </c>
      <c r="B166" s="33" t="s">
        <v>217</v>
      </c>
      <c r="C166" s="43">
        <v>2196.7087873</v>
      </c>
      <c r="D166" s="11" t="str">
        <f t="shared" si="21"/>
        <v>N/A</v>
      </c>
      <c r="E166" s="43">
        <v>2391.7862909</v>
      </c>
      <c r="F166" s="11" t="str">
        <f t="shared" si="22"/>
        <v>N/A</v>
      </c>
      <c r="G166" s="43">
        <v>2584.4473815000001</v>
      </c>
      <c r="H166" s="11" t="str">
        <f t="shared" si="23"/>
        <v>N/A</v>
      </c>
      <c r="I166" s="12">
        <v>8.8800000000000008</v>
      </c>
      <c r="J166" s="12">
        <v>8.0549999999999997</v>
      </c>
      <c r="K166" s="41" t="s">
        <v>732</v>
      </c>
      <c r="L166" s="9" t="str">
        <f t="shared" si="24"/>
        <v>Yes</v>
      </c>
    </row>
    <row r="167" spans="1:12" x14ac:dyDescent="0.25">
      <c r="A167" s="42" t="s">
        <v>1360</v>
      </c>
      <c r="B167" s="33" t="s">
        <v>217</v>
      </c>
      <c r="C167" s="43">
        <v>2820.2718447000002</v>
      </c>
      <c r="D167" s="11" t="str">
        <f t="shared" si="21"/>
        <v>N/A</v>
      </c>
      <c r="E167" s="43">
        <v>5783.322314</v>
      </c>
      <c r="F167" s="11" t="str">
        <f t="shared" si="22"/>
        <v>N/A</v>
      </c>
      <c r="G167" s="43">
        <v>6493.8441558000004</v>
      </c>
      <c r="H167" s="11" t="str">
        <f t="shared" si="23"/>
        <v>N/A</v>
      </c>
      <c r="I167" s="12">
        <v>105.1</v>
      </c>
      <c r="J167" s="12">
        <v>12.29</v>
      </c>
      <c r="K167" s="41" t="s">
        <v>732</v>
      </c>
      <c r="L167" s="9" t="str">
        <f t="shared" si="24"/>
        <v>Yes</v>
      </c>
    </row>
    <row r="168" spans="1:12" x14ac:dyDescent="0.25">
      <c r="A168" s="42" t="s">
        <v>1361</v>
      </c>
      <c r="B168" s="33" t="s">
        <v>217</v>
      </c>
      <c r="C168" s="43">
        <v>9800.1258455000007</v>
      </c>
      <c r="D168" s="11" t="str">
        <f t="shared" si="21"/>
        <v>N/A</v>
      </c>
      <c r="E168" s="43">
        <v>10479.602854999999</v>
      </c>
      <c r="F168" s="11" t="str">
        <f t="shared" si="22"/>
        <v>N/A</v>
      </c>
      <c r="G168" s="43">
        <v>11968.82836</v>
      </c>
      <c r="H168" s="11" t="str">
        <f t="shared" si="23"/>
        <v>N/A</v>
      </c>
      <c r="I168" s="12">
        <v>6.9329999999999998</v>
      </c>
      <c r="J168" s="12">
        <v>14.21</v>
      </c>
      <c r="K168" s="41" t="s">
        <v>732</v>
      </c>
      <c r="L168" s="9" t="str">
        <f t="shared" si="24"/>
        <v>Yes</v>
      </c>
    </row>
    <row r="169" spans="1:12" x14ac:dyDescent="0.25">
      <c r="A169" s="42" t="s">
        <v>1362</v>
      </c>
      <c r="B169" s="33" t="s">
        <v>217</v>
      </c>
      <c r="C169" s="43">
        <v>1411.9646792000001</v>
      </c>
      <c r="D169" s="11" t="str">
        <f t="shared" si="21"/>
        <v>N/A</v>
      </c>
      <c r="E169" s="43">
        <v>1598.5750392</v>
      </c>
      <c r="F169" s="11" t="str">
        <f t="shared" si="22"/>
        <v>N/A</v>
      </c>
      <c r="G169" s="43">
        <v>1637.2688992999999</v>
      </c>
      <c r="H169" s="11" t="str">
        <f t="shared" si="23"/>
        <v>N/A</v>
      </c>
      <c r="I169" s="12">
        <v>13.22</v>
      </c>
      <c r="J169" s="12">
        <v>2.4209999999999998</v>
      </c>
      <c r="K169" s="41" t="s">
        <v>732</v>
      </c>
      <c r="L169" s="9" t="str">
        <f t="shared" si="24"/>
        <v>Yes</v>
      </c>
    </row>
    <row r="170" spans="1:12" x14ac:dyDescent="0.25">
      <c r="A170" s="42" t="s">
        <v>1363</v>
      </c>
      <c r="B170" s="33" t="s">
        <v>217</v>
      </c>
      <c r="C170" s="43">
        <v>1749.6679377</v>
      </c>
      <c r="D170" s="11" t="str">
        <f t="shared" si="21"/>
        <v>N/A</v>
      </c>
      <c r="E170" s="43">
        <v>2017.3836042</v>
      </c>
      <c r="F170" s="11" t="str">
        <f t="shared" si="22"/>
        <v>N/A</v>
      </c>
      <c r="G170" s="43">
        <v>2271.3923199999999</v>
      </c>
      <c r="H170" s="11" t="str">
        <f t="shared" si="23"/>
        <v>N/A</v>
      </c>
      <c r="I170" s="12">
        <v>15.3</v>
      </c>
      <c r="J170" s="12">
        <v>12.59</v>
      </c>
      <c r="K170" s="41" t="s">
        <v>732</v>
      </c>
      <c r="L170" s="9" t="str">
        <f t="shared" si="24"/>
        <v>Yes</v>
      </c>
    </row>
    <row r="171" spans="1:12" x14ac:dyDescent="0.25">
      <c r="A171" s="42" t="s">
        <v>85</v>
      </c>
      <c r="B171" s="33" t="s">
        <v>217</v>
      </c>
      <c r="C171" s="8">
        <v>13.265547810999999</v>
      </c>
      <c r="D171" s="11" t="str">
        <f t="shared" ref="D171:D202" si="25">IF($B171="N/A","N/A",IF(C171&gt;10,"No",IF(C171&lt;-10,"No","Yes")))</f>
        <v>N/A</v>
      </c>
      <c r="E171" s="8">
        <v>12.448967063</v>
      </c>
      <c r="F171" s="11" t="str">
        <f t="shared" ref="F171:F202" si="26">IF($B171="N/A","N/A",IF(E171&gt;10,"No",IF(E171&lt;-10,"No","Yes")))</f>
        <v>N/A</v>
      </c>
      <c r="G171" s="8">
        <v>11.880216702</v>
      </c>
      <c r="H171" s="11" t="str">
        <f t="shared" ref="H171:H202" si="27">IF($B171="N/A","N/A",IF(G171&gt;10,"No",IF(G171&lt;-10,"No","Yes")))</f>
        <v>N/A</v>
      </c>
      <c r="I171" s="12">
        <v>-6.16</v>
      </c>
      <c r="J171" s="12">
        <v>-4.57</v>
      </c>
      <c r="K171" s="41" t="s">
        <v>732</v>
      </c>
      <c r="L171" s="9" t="str">
        <f t="shared" ref="L171:L202" si="28">IF(J171="Div by 0", "N/A", IF(K171="N/A","N/A", IF(J171&gt;VALUE(MID(K171,1,2)), "No", IF(J171&lt;-1*VALUE(MID(K171,1,2)), "No", "Yes"))))</f>
        <v>Yes</v>
      </c>
    </row>
    <row r="172" spans="1:12" x14ac:dyDescent="0.25">
      <c r="A172" s="42" t="s">
        <v>465</v>
      </c>
      <c r="B172" s="33" t="s">
        <v>217</v>
      </c>
      <c r="C172" s="8">
        <v>9.7087378640999997</v>
      </c>
      <c r="D172" s="11" t="str">
        <f t="shared" si="25"/>
        <v>N/A</v>
      </c>
      <c r="E172" s="8">
        <v>19.834710743999999</v>
      </c>
      <c r="F172" s="11" t="str">
        <f t="shared" si="26"/>
        <v>N/A</v>
      </c>
      <c r="G172" s="8">
        <v>16.233766234000001</v>
      </c>
      <c r="H172" s="11" t="str">
        <f t="shared" si="27"/>
        <v>N/A</v>
      </c>
      <c r="I172" s="12">
        <v>104.3</v>
      </c>
      <c r="J172" s="12">
        <v>-18.2</v>
      </c>
      <c r="K172" s="41" t="s">
        <v>732</v>
      </c>
      <c r="L172" s="9" t="str">
        <f t="shared" si="28"/>
        <v>Yes</v>
      </c>
    </row>
    <row r="173" spans="1:12" x14ac:dyDescent="0.25">
      <c r="A173" s="42" t="s">
        <v>466</v>
      </c>
      <c r="B173" s="33" t="s">
        <v>217</v>
      </c>
      <c r="C173" s="8">
        <v>18.917811026999999</v>
      </c>
      <c r="D173" s="11" t="str">
        <f t="shared" si="25"/>
        <v>N/A</v>
      </c>
      <c r="E173" s="8">
        <v>18.580333802999998</v>
      </c>
      <c r="F173" s="11" t="str">
        <f t="shared" si="26"/>
        <v>N/A</v>
      </c>
      <c r="G173" s="8">
        <v>17.620224292</v>
      </c>
      <c r="H173" s="11" t="str">
        <f t="shared" si="27"/>
        <v>N/A</v>
      </c>
      <c r="I173" s="12">
        <v>-1.78</v>
      </c>
      <c r="J173" s="12">
        <v>-5.17</v>
      </c>
      <c r="K173" s="41" t="s">
        <v>732</v>
      </c>
      <c r="L173" s="9" t="str">
        <f t="shared" si="28"/>
        <v>Yes</v>
      </c>
    </row>
    <row r="174" spans="1:12" x14ac:dyDescent="0.25">
      <c r="A174" s="2" t="s">
        <v>467</v>
      </c>
      <c r="B174" s="33" t="s">
        <v>217</v>
      </c>
      <c r="C174" s="8">
        <v>9.6090229480999998</v>
      </c>
      <c r="D174" s="11" t="str">
        <f t="shared" si="25"/>
        <v>N/A</v>
      </c>
      <c r="E174" s="8">
        <v>9.1127319730000007</v>
      </c>
      <c r="F174" s="11" t="str">
        <f t="shared" si="26"/>
        <v>N/A</v>
      </c>
      <c r="G174" s="8">
        <v>8.7294968029</v>
      </c>
      <c r="H174" s="11" t="str">
        <f t="shared" si="27"/>
        <v>N/A</v>
      </c>
      <c r="I174" s="12">
        <v>-5.16</v>
      </c>
      <c r="J174" s="12">
        <v>-4.21</v>
      </c>
      <c r="K174" s="41" t="s">
        <v>732</v>
      </c>
      <c r="L174" s="9" t="str">
        <f t="shared" si="28"/>
        <v>Yes</v>
      </c>
    </row>
    <row r="175" spans="1:12" x14ac:dyDescent="0.25">
      <c r="A175" s="2" t="s">
        <v>468</v>
      </c>
      <c r="B175" s="33" t="s">
        <v>217</v>
      </c>
      <c r="C175" s="8">
        <v>20.457578646000002</v>
      </c>
      <c r="D175" s="11" t="str">
        <f t="shared" si="25"/>
        <v>N/A</v>
      </c>
      <c r="E175" s="8">
        <v>19.210086042</v>
      </c>
      <c r="F175" s="11" t="str">
        <f t="shared" si="26"/>
        <v>N/A</v>
      </c>
      <c r="G175" s="8">
        <v>18.296512588999999</v>
      </c>
      <c r="H175" s="11" t="str">
        <f t="shared" si="27"/>
        <v>N/A</v>
      </c>
      <c r="I175" s="12">
        <v>-6.1</v>
      </c>
      <c r="J175" s="12">
        <v>-4.76</v>
      </c>
      <c r="K175" s="41" t="s">
        <v>732</v>
      </c>
      <c r="L175" s="9" t="str">
        <f t="shared" si="28"/>
        <v>Yes</v>
      </c>
    </row>
    <row r="176" spans="1:12" x14ac:dyDescent="0.25">
      <c r="A176" s="2" t="s">
        <v>1364</v>
      </c>
      <c r="B176" s="33" t="s">
        <v>217</v>
      </c>
      <c r="C176" s="8">
        <v>0.76808553830000004</v>
      </c>
      <c r="D176" s="11" t="str">
        <f t="shared" si="25"/>
        <v>N/A</v>
      </c>
      <c r="E176" s="8">
        <v>0.73211161250000001</v>
      </c>
      <c r="F176" s="11" t="str">
        <f t="shared" si="26"/>
        <v>N/A</v>
      </c>
      <c r="G176" s="8">
        <v>0.77352936989999999</v>
      </c>
      <c r="H176" s="11" t="str">
        <f t="shared" si="27"/>
        <v>N/A</v>
      </c>
      <c r="I176" s="12">
        <v>-4.68</v>
      </c>
      <c r="J176" s="12">
        <v>5.657</v>
      </c>
      <c r="K176" s="41" t="s">
        <v>732</v>
      </c>
      <c r="L176" s="9" t="str">
        <f t="shared" si="28"/>
        <v>Yes</v>
      </c>
    </row>
    <row r="177" spans="1:12" x14ac:dyDescent="0.25">
      <c r="A177" s="2" t="s">
        <v>1365</v>
      </c>
      <c r="B177" s="33" t="s">
        <v>217</v>
      </c>
      <c r="C177" s="8">
        <v>29.126213591999999</v>
      </c>
      <c r="D177" s="11" t="str">
        <f t="shared" si="25"/>
        <v>N/A</v>
      </c>
      <c r="E177" s="8">
        <v>26.446280991999998</v>
      </c>
      <c r="F177" s="11" t="str">
        <f t="shared" si="26"/>
        <v>N/A</v>
      </c>
      <c r="G177" s="8">
        <v>20.779220778999999</v>
      </c>
      <c r="H177" s="11" t="str">
        <f t="shared" si="27"/>
        <v>N/A</v>
      </c>
      <c r="I177" s="12">
        <v>-9.1999999999999993</v>
      </c>
      <c r="J177" s="12">
        <v>-21.4</v>
      </c>
      <c r="K177" s="41" t="s">
        <v>732</v>
      </c>
      <c r="L177" s="9" t="str">
        <f t="shared" si="28"/>
        <v>Yes</v>
      </c>
    </row>
    <row r="178" spans="1:12" x14ac:dyDescent="0.25">
      <c r="A178" s="2" t="s">
        <v>1366</v>
      </c>
      <c r="B178" s="33" t="s">
        <v>217</v>
      </c>
      <c r="C178" s="8">
        <v>7.4605451936999998</v>
      </c>
      <c r="D178" s="11" t="str">
        <f t="shared" si="25"/>
        <v>N/A</v>
      </c>
      <c r="E178" s="8">
        <v>7.2390910918999998</v>
      </c>
      <c r="F178" s="11" t="str">
        <f t="shared" si="26"/>
        <v>N/A</v>
      </c>
      <c r="G178" s="8">
        <v>6.7287587910999997</v>
      </c>
      <c r="H178" s="11" t="str">
        <f t="shared" si="27"/>
        <v>N/A</v>
      </c>
      <c r="I178" s="12">
        <v>-2.97</v>
      </c>
      <c r="J178" s="12">
        <v>-7.05</v>
      </c>
      <c r="K178" s="41" t="s">
        <v>732</v>
      </c>
      <c r="L178" s="9" t="str">
        <f t="shared" si="28"/>
        <v>Yes</v>
      </c>
    </row>
    <row r="179" spans="1:12" x14ac:dyDescent="0.25">
      <c r="A179" s="2" t="s">
        <v>1367</v>
      </c>
      <c r="B179" s="33" t="s">
        <v>217</v>
      </c>
      <c r="C179" s="8">
        <v>0.1406579667</v>
      </c>
      <c r="D179" s="11" t="str">
        <f t="shared" si="25"/>
        <v>N/A</v>
      </c>
      <c r="E179" s="8">
        <v>0.15926507249999999</v>
      </c>
      <c r="F179" s="11" t="str">
        <f t="shared" si="26"/>
        <v>N/A</v>
      </c>
      <c r="G179" s="8">
        <v>0.318641603</v>
      </c>
      <c r="H179" s="11" t="str">
        <f t="shared" si="27"/>
        <v>N/A</v>
      </c>
      <c r="I179" s="12">
        <v>13.23</v>
      </c>
      <c r="J179" s="12">
        <v>100.1</v>
      </c>
      <c r="K179" s="41" t="s">
        <v>732</v>
      </c>
      <c r="L179" s="9" t="str">
        <f t="shared" si="28"/>
        <v>No</v>
      </c>
    </row>
    <row r="180" spans="1:12" x14ac:dyDescent="0.25">
      <c r="A180" s="2" t="s">
        <v>1368</v>
      </c>
      <c r="B180" s="33" t="s">
        <v>217</v>
      </c>
      <c r="C180" s="8">
        <v>3.8131553899999997E-2</v>
      </c>
      <c r="D180" s="11" t="str">
        <f t="shared" si="25"/>
        <v>N/A</v>
      </c>
      <c r="E180" s="8">
        <v>9.5602294500000004E-2</v>
      </c>
      <c r="F180" s="11" t="str">
        <f t="shared" si="26"/>
        <v>N/A</v>
      </c>
      <c r="G180" s="8">
        <v>4.9584045E-2</v>
      </c>
      <c r="H180" s="11" t="str">
        <f t="shared" si="27"/>
        <v>N/A</v>
      </c>
      <c r="I180" s="12">
        <v>150.69999999999999</v>
      </c>
      <c r="J180" s="12">
        <v>-48.1</v>
      </c>
      <c r="K180" s="41" t="s">
        <v>732</v>
      </c>
      <c r="L180" s="9" t="str">
        <f t="shared" si="28"/>
        <v>No</v>
      </c>
    </row>
    <row r="181" spans="1:12" x14ac:dyDescent="0.25">
      <c r="A181" s="2" t="s">
        <v>86</v>
      </c>
      <c r="B181" s="33" t="s">
        <v>217</v>
      </c>
      <c r="C181" s="8">
        <v>9.4713656388</v>
      </c>
      <c r="D181" s="11" t="str">
        <f t="shared" si="25"/>
        <v>N/A</v>
      </c>
      <c r="E181" s="8">
        <v>2.9350104822</v>
      </c>
      <c r="F181" s="11" t="str">
        <f t="shared" si="26"/>
        <v>N/A</v>
      </c>
      <c r="G181" s="8">
        <v>1.2867647059</v>
      </c>
      <c r="H181" s="11" t="str">
        <f t="shared" si="27"/>
        <v>N/A</v>
      </c>
      <c r="I181" s="12">
        <v>-69</v>
      </c>
      <c r="J181" s="12">
        <v>-56.2</v>
      </c>
      <c r="K181" s="41" t="s">
        <v>732</v>
      </c>
      <c r="L181" s="9" t="str">
        <f t="shared" si="28"/>
        <v>No</v>
      </c>
    </row>
    <row r="182" spans="1:12" x14ac:dyDescent="0.25">
      <c r="A182" s="2" t="s">
        <v>87</v>
      </c>
      <c r="B182" s="33" t="s">
        <v>217</v>
      </c>
      <c r="C182" s="8">
        <v>63.568383298000001</v>
      </c>
      <c r="D182" s="11" t="str">
        <f t="shared" si="25"/>
        <v>N/A</v>
      </c>
      <c r="E182" s="8">
        <v>64.649906376000004</v>
      </c>
      <c r="F182" s="11" t="str">
        <f t="shared" si="26"/>
        <v>N/A</v>
      </c>
      <c r="G182" s="8">
        <v>64.045103588000003</v>
      </c>
      <c r="H182" s="11" t="str">
        <f t="shared" si="27"/>
        <v>N/A</v>
      </c>
      <c r="I182" s="12">
        <v>1.7010000000000001</v>
      </c>
      <c r="J182" s="12">
        <v>-0.93600000000000005</v>
      </c>
      <c r="K182" s="41" t="s">
        <v>732</v>
      </c>
      <c r="L182" s="9" t="str">
        <f t="shared" si="28"/>
        <v>Yes</v>
      </c>
    </row>
    <row r="183" spans="1:12" x14ac:dyDescent="0.25">
      <c r="A183" s="2" t="s">
        <v>469</v>
      </c>
      <c r="B183" s="33" t="s">
        <v>217</v>
      </c>
      <c r="C183" s="8">
        <v>75.728155340000001</v>
      </c>
      <c r="D183" s="11" t="str">
        <f t="shared" si="25"/>
        <v>N/A</v>
      </c>
      <c r="E183" s="8">
        <v>73.553719008000002</v>
      </c>
      <c r="F183" s="11" t="str">
        <f t="shared" si="26"/>
        <v>N/A</v>
      </c>
      <c r="G183" s="8">
        <v>82.467532468000002</v>
      </c>
      <c r="H183" s="11" t="str">
        <f t="shared" si="27"/>
        <v>N/A</v>
      </c>
      <c r="I183" s="12">
        <v>-2.87</v>
      </c>
      <c r="J183" s="12">
        <v>12.12</v>
      </c>
      <c r="K183" s="41" t="s">
        <v>732</v>
      </c>
      <c r="L183" s="9" t="str">
        <f t="shared" si="28"/>
        <v>Yes</v>
      </c>
    </row>
    <row r="184" spans="1:12" x14ac:dyDescent="0.25">
      <c r="A184" s="2" t="s">
        <v>470</v>
      </c>
      <c r="B184" s="33" t="s">
        <v>217</v>
      </c>
      <c r="C184" s="8">
        <v>85.119901619000004</v>
      </c>
      <c r="D184" s="11" t="str">
        <f t="shared" si="25"/>
        <v>N/A</v>
      </c>
      <c r="E184" s="8">
        <v>84.114216771000002</v>
      </c>
      <c r="F184" s="11" t="str">
        <f t="shared" si="26"/>
        <v>N/A</v>
      </c>
      <c r="G184" s="8">
        <v>83.197110815000002</v>
      </c>
      <c r="H184" s="11" t="str">
        <f t="shared" si="27"/>
        <v>N/A</v>
      </c>
      <c r="I184" s="12">
        <v>-1.18</v>
      </c>
      <c r="J184" s="12">
        <v>-1.0900000000000001</v>
      </c>
      <c r="K184" s="41" t="s">
        <v>732</v>
      </c>
      <c r="L184" s="9" t="str">
        <f t="shared" si="28"/>
        <v>Yes</v>
      </c>
    </row>
    <row r="185" spans="1:12" x14ac:dyDescent="0.25">
      <c r="A185" s="2" t="s">
        <v>471</v>
      </c>
      <c r="B185" s="33" t="s">
        <v>217</v>
      </c>
      <c r="C185" s="8">
        <v>58.276679430000002</v>
      </c>
      <c r="D185" s="11" t="str">
        <f t="shared" si="25"/>
        <v>N/A</v>
      </c>
      <c r="E185" s="8">
        <v>60.839257686000003</v>
      </c>
      <c r="F185" s="11" t="str">
        <f t="shared" si="26"/>
        <v>N/A</v>
      </c>
      <c r="G185" s="8">
        <v>59.870404825000001</v>
      </c>
      <c r="H185" s="11" t="str">
        <f t="shared" si="27"/>
        <v>N/A</v>
      </c>
      <c r="I185" s="12">
        <v>4.3970000000000002</v>
      </c>
      <c r="J185" s="12">
        <v>-1.59</v>
      </c>
      <c r="K185" s="41" t="s">
        <v>732</v>
      </c>
      <c r="L185" s="9" t="str">
        <f t="shared" si="28"/>
        <v>Yes</v>
      </c>
    </row>
    <row r="186" spans="1:12" x14ac:dyDescent="0.25">
      <c r="A186" s="2" t="s">
        <v>472</v>
      </c>
      <c r="B186" s="33" t="s">
        <v>217</v>
      </c>
      <c r="C186" s="8">
        <v>69.717190975999998</v>
      </c>
      <c r="D186" s="11" t="str">
        <f t="shared" si="25"/>
        <v>N/A</v>
      </c>
      <c r="E186" s="8">
        <v>68.666347991999999</v>
      </c>
      <c r="F186" s="11" t="str">
        <f t="shared" si="26"/>
        <v>N/A</v>
      </c>
      <c r="G186" s="8">
        <v>69.092611977000004</v>
      </c>
      <c r="H186" s="11" t="str">
        <f t="shared" si="27"/>
        <v>N/A</v>
      </c>
      <c r="I186" s="12">
        <v>-1.51</v>
      </c>
      <c r="J186" s="12">
        <v>0.62080000000000002</v>
      </c>
      <c r="K186" s="41" t="s">
        <v>732</v>
      </c>
      <c r="L186" s="9" t="str">
        <f t="shared" si="28"/>
        <v>Yes</v>
      </c>
    </row>
    <row r="187" spans="1:12" x14ac:dyDescent="0.25">
      <c r="A187" s="2" t="s">
        <v>116</v>
      </c>
      <c r="B187" s="33" t="s">
        <v>217</v>
      </c>
      <c r="C187" s="8">
        <v>84.134127359999994</v>
      </c>
      <c r="D187" s="11" t="str">
        <f t="shared" si="25"/>
        <v>N/A</v>
      </c>
      <c r="E187" s="8">
        <v>85.675476563000004</v>
      </c>
      <c r="F187" s="11" t="str">
        <f t="shared" si="26"/>
        <v>N/A</v>
      </c>
      <c r="G187" s="8">
        <v>85.189187652000001</v>
      </c>
      <c r="H187" s="11" t="str">
        <f t="shared" si="27"/>
        <v>N/A</v>
      </c>
      <c r="I187" s="12">
        <v>1.8320000000000001</v>
      </c>
      <c r="J187" s="12">
        <v>-0.56799999999999995</v>
      </c>
      <c r="K187" s="41" t="s">
        <v>732</v>
      </c>
      <c r="L187" s="9" t="str">
        <f t="shared" si="28"/>
        <v>Yes</v>
      </c>
    </row>
    <row r="188" spans="1:12" x14ac:dyDescent="0.25">
      <c r="A188" s="2" t="s">
        <v>473</v>
      </c>
      <c r="B188" s="33" t="s">
        <v>217</v>
      </c>
      <c r="C188" s="8">
        <v>91.262135921999999</v>
      </c>
      <c r="D188" s="11" t="str">
        <f t="shared" si="25"/>
        <v>N/A</v>
      </c>
      <c r="E188" s="8">
        <v>90.909090909</v>
      </c>
      <c r="F188" s="11" t="str">
        <f t="shared" si="26"/>
        <v>N/A</v>
      </c>
      <c r="G188" s="8">
        <v>87.012987013</v>
      </c>
      <c r="H188" s="11" t="str">
        <f t="shared" si="27"/>
        <v>N/A</v>
      </c>
      <c r="I188" s="12">
        <v>-0.38700000000000001</v>
      </c>
      <c r="J188" s="12">
        <v>-4.29</v>
      </c>
      <c r="K188" s="41" t="s">
        <v>732</v>
      </c>
      <c r="L188" s="9" t="str">
        <f t="shared" si="28"/>
        <v>Yes</v>
      </c>
    </row>
    <row r="189" spans="1:12" x14ac:dyDescent="0.25">
      <c r="A189" s="2" t="s">
        <v>474</v>
      </c>
      <c r="B189" s="33" t="s">
        <v>217</v>
      </c>
      <c r="C189" s="8">
        <v>93.789711006000005</v>
      </c>
      <c r="D189" s="11" t="str">
        <f t="shared" si="25"/>
        <v>N/A</v>
      </c>
      <c r="E189" s="8">
        <v>94.148401367000005</v>
      </c>
      <c r="F189" s="11" t="str">
        <f t="shared" si="26"/>
        <v>N/A</v>
      </c>
      <c r="G189" s="8">
        <v>93.404295761</v>
      </c>
      <c r="H189" s="11" t="str">
        <f t="shared" si="27"/>
        <v>N/A</v>
      </c>
      <c r="I189" s="12">
        <v>0.38240000000000002</v>
      </c>
      <c r="J189" s="12">
        <v>-0.79</v>
      </c>
      <c r="K189" s="41" t="s">
        <v>732</v>
      </c>
      <c r="L189" s="9" t="str">
        <f t="shared" si="28"/>
        <v>Yes</v>
      </c>
    </row>
    <row r="190" spans="1:12" x14ac:dyDescent="0.25">
      <c r="A190" s="2" t="s">
        <v>475</v>
      </c>
      <c r="B190" s="33" t="s">
        <v>217</v>
      </c>
      <c r="C190" s="8">
        <v>83.535203562999996</v>
      </c>
      <c r="D190" s="11" t="str">
        <f t="shared" si="25"/>
        <v>N/A</v>
      </c>
      <c r="E190" s="8">
        <v>85.726156403000005</v>
      </c>
      <c r="F190" s="11" t="str">
        <f t="shared" si="26"/>
        <v>N/A</v>
      </c>
      <c r="G190" s="8">
        <v>85.081585082000004</v>
      </c>
      <c r="H190" s="11" t="str">
        <f t="shared" si="27"/>
        <v>N/A</v>
      </c>
      <c r="I190" s="12">
        <v>2.6230000000000002</v>
      </c>
      <c r="J190" s="12">
        <v>-0.752</v>
      </c>
      <c r="K190" s="41" t="s">
        <v>732</v>
      </c>
      <c r="L190" s="9" t="str">
        <f t="shared" si="28"/>
        <v>Yes</v>
      </c>
    </row>
    <row r="191" spans="1:12" x14ac:dyDescent="0.25">
      <c r="A191" s="2" t="s">
        <v>476</v>
      </c>
      <c r="B191" s="33" t="s">
        <v>217</v>
      </c>
      <c r="C191" s="8">
        <v>82.554814109000006</v>
      </c>
      <c r="D191" s="11" t="str">
        <f t="shared" si="25"/>
        <v>N/A</v>
      </c>
      <c r="E191" s="8">
        <v>82.988766729999995</v>
      </c>
      <c r="F191" s="11" t="str">
        <f t="shared" si="26"/>
        <v>N/A</v>
      </c>
      <c r="G191" s="8">
        <v>83.069803316999995</v>
      </c>
      <c r="H191" s="11" t="str">
        <f t="shared" si="27"/>
        <v>N/A</v>
      </c>
      <c r="I191" s="12">
        <v>0.52569999999999995</v>
      </c>
      <c r="J191" s="12">
        <v>9.7600000000000006E-2</v>
      </c>
      <c r="K191" s="41" t="s">
        <v>732</v>
      </c>
      <c r="L191" s="9" t="str">
        <f t="shared" si="28"/>
        <v>Yes</v>
      </c>
    </row>
    <row r="192" spans="1:12" x14ac:dyDescent="0.25">
      <c r="A192" s="2" t="s">
        <v>1369</v>
      </c>
      <c r="B192" s="33" t="s">
        <v>217</v>
      </c>
      <c r="C192" s="34">
        <v>5.0608340773</v>
      </c>
      <c r="D192" s="11" t="str">
        <f t="shared" si="25"/>
        <v>N/A</v>
      </c>
      <c r="E192" s="34">
        <v>5.1459746023999999</v>
      </c>
      <c r="F192" s="11" t="str">
        <f t="shared" si="26"/>
        <v>N/A</v>
      </c>
      <c r="G192" s="34">
        <v>5.2599640933999998</v>
      </c>
      <c r="H192" s="11" t="str">
        <f t="shared" si="27"/>
        <v>N/A</v>
      </c>
      <c r="I192" s="12">
        <v>1.6819999999999999</v>
      </c>
      <c r="J192" s="12">
        <v>2.2149999999999999</v>
      </c>
      <c r="K192" s="41" t="s">
        <v>732</v>
      </c>
      <c r="L192" s="9" t="str">
        <f t="shared" si="28"/>
        <v>Yes</v>
      </c>
    </row>
    <row r="193" spans="1:12" x14ac:dyDescent="0.25">
      <c r="A193" s="2" t="s">
        <v>1370</v>
      </c>
      <c r="B193" s="33" t="s">
        <v>217</v>
      </c>
      <c r="C193" s="34">
        <v>5.6</v>
      </c>
      <c r="D193" s="11" t="str">
        <f t="shared" si="25"/>
        <v>N/A</v>
      </c>
      <c r="E193" s="34">
        <v>8.7083333333000006</v>
      </c>
      <c r="F193" s="11" t="str">
        <f t="shared" si="26"/>
        <v>N/A</v>
      </c>
      <c r="G193" s="34">
        <v>7.64</v>
      </c>
      <c r="H193" s="11" t="str">
        <f t="shared" si="27"/>
        <v>N/A</v>
      </c>
      <c r="I193" s="12">
        <v>55.51</v>
      </c>
      <c r="J193" s="12">
        <v>-12.3</v>
      </c>
      <c r="K193" s="41" t="s">
        <v>732</v>
      </c>
      <c r="L193" s="9" t="str">
        <f t="shared" si="28"/>
        <v>Yes</v>
      </c>
    </row>
    <row r="194" spans="1:12" x14ac:dyDescent="0.25">
      <c r="A194" s="2" t="s">
        <v>1371</v>
      </c>
      <c r="B194" s="33" t="s">
        <v>217</v>
      </c>
      <c r="C194" s="34">
        <v>12.520043337000001</v>
      </c>
      <c r="D194" s="11" t="str">
        <f t="shared" si="25"/>
        <v>N/A</v>
      </c>
      <c r="E194" s="34">
        <v>11.87987013</v>
      </c>
      <c r="F194" s="11" t="str">
        <f t="shared" si="26"/>
        <v>N/A</v>
      </c>
      <c r="G194" s="34">
        <v>13.243797195000001</v>
      </c>
      <c r="H194" s="11" t="str">
        <f t="shared" si="27"/>
        <v>N/A</v>
      </c>
      <c r="I194" s="12">
        <v>-5.1100000000000003</v>
      </c>
      <c r="J194" s="12">
        <v>11.48</v>
      </c>
      <c r="K194" s="41" t="s">
        <v>732</v>
      </c>
      <c r="L194" s="9" t="str">
        <f t="shared" si="28"/>
        <v>Yes</v>
      </c>
    </row>
    <row r="195" spans="1:12" x14ac:dyDescent="0.25">
      <c r="A195" s="2" t="s">
        <v>1372</v>
      </c>
      <c r="B195" s="33" t="s">
        <v>217</v>
      </c>
      <c r="C195" s="34">
        <v>4.8064516129000001</v>
      </c>
      <c r="D195" s="11" t="str">
        <f t="shared" si="25"/>
        <v>N/A</v>
      </c>
      <c r="E195" s="34">
        <v>5.1418439716000002</v>
      </c>
      <c r="F195" s="11" t="str">
        <f t="shared" si="26"/>
        <v>N/A</v>
      </c>
      <c r="G195" s="34">
        <v>4.9767270946000002</v>
      </c>
      <c r="H195" s="11" t="str">
        <f t="shared" si="27"/>
        <v>N/A</v>
      </c>
      <c r="I195" s="12">
        <v>6.9779999999999998</v>
      </c>
      <c r="J195" s="12">
        <v>-3.21</v>
      </c>
      <c r="K195" s="41" t="s">
        <v>732</v>
      </c>
      <c r="L195" s="9" t="str">
        <f t="shared" si="28"/>
        <v>Yes</v>
      </c>
    </row>
    <row r="196" spans="1:12" x14ac:dyDescent="0.25">
      <c r="A196" s="2" t="s">
        <v>1373</v>
      </c>
      <c r="B196" s="33" t="s">
        <v>217</v>
      </c>
      <c r="C196" s="34">
        <v>3.2118670395</v>
      </c>
      <c r="D196" s="11" t="str">
        <f t="shared" si="25"/>
        <v>N/A</v>
      </c>
      <c r="E196" s="34">
        <v>3.1891135303000002</v>
      </c>
      <c r="F196" s="11" t="str">
        <f t="shared" si="26"/>
        <v>N/A</v>
      </c>
      <c r="G196" s="34">
        <v>3.3616380607999998</v>
      </c>
      <c r="H196" s="11" t="str">
        <f t="shared" si="27"/>
        <v>N/A</v>
      </c>
      <c r="I196" s="12">
        <v>-0.70799999999999996</v>
      </c>
      <c r="J196" s="12">
        <v>5.41</v>
      </c>
      <c r="K196" s="41" t="s">
        <v>732</v>
      </c>
      <c r="L196" s="9" t="str">
        <f t="shared" si="28"/>
        <v>Yes</v>
      </c>
    </row>
    <row r="197" spans="1:12" x14ac:dyDescent="0.25">
      <c r="A197" s="2" t="s">
        <v>1374</v>
      </c>
      <c r="B197" s="33" t="s">
        <v>217</v>
      </c>
      <c r="C197" s="34">
        <v>261.52202642999998</v>
      </c>
      <c r="D197" s="11" t="str">
        <f t="shared" si="25"/>
        <v>N/A</v>
      </c>
      <c r="E197" s="34">
        <v>230.81761005999999</v>
      </c>
      <c r="F197" s="11" t="str">
        <f t="shared" si="26"/>
        <v>N/A</v>
      </c>
      <c r="G197" s="34">
        <v>213.04044117999999</v>
      </c>
      <c r="H197" s="11" t="str">
        <f t="shared" si="27"/>
        <v>N/A</v>
      </c>
      <c r="I197" s="12">
        <v>-11.7</v>
      </c>
      <c r="J197" s="12">
        <v>-7.7</v>
      </c>
      <c r="K197" s="41" t="s">
        <v>732</v>
      </c>
      <c r="L197" s="9" t="str">
        <f t="shared" si="28"/>
        <v>Yes</v>
      </c>
    </row>
    <row r="198" spans="1:12" x14ac:dyDescent="0.25">
      <c r="A198" s="2" t="s">
        <v>1375</v>
      </c>
      <c r="B198" s="33" t="s">
        <v>217</v>
      </c>
      <c r="C198" s="34">
        <v>262.23333332999999</v>
      </c>
      <c r="D198" s="11" t="str">
        <f t="shared" si="25"/>
        <v>N/A</v>
      </c>
      <c r="E198" s="34">
        <v>247</v>
      </c>
      <c r="F198" s="11" t="str">
        <f t="shared" si="26"/>
        <v>N/A</v>
      </c>
      <c r="G198" s="34">
        <v>268.875</v>
      </c>
      <c r="H198" s="11" t="str">
        <f t="shared" si="27"/>
        <v>N/A</v>
      </c>
      <c r="I198" s="12">
        <v>-5.81</v>
      </c>
      <c r="J198" s="12">
        <v>8.8559999999999999</v>
      </c>
      <c r="K198" s="41" t="s">
        <v>732</v>
      </c>
      <c r="L198" s="9" t="str">
        <f t="shared" si="28"/>
        <v>Yes</v>
      </c>
    </row>
    <row r="199" spans="1:12" x14ac:dyDescent="0.25">
      <c r="A199" s="2" t="s">
        <v>1376</v>
      </c>
      <c r="B199" s="33" t="s">
        <v>217</v>
      </c>
      <c r="C199" s="34">
        <v>263.18131868</v>
      </c>
      <c r="D199" s="11" t="str">
        <f t="shared" si="25"/>
        <v>N/A</v>
      </c>
      <c r="E199" s="34">
        <v>239.27777778000001</v>
      </c>
      <c r="F199" s="11" t="str">
        <f t="shared" si="26"/>
        <v>N/A</v>
      </c>
      <c r="G199" s="34">
        <v>240.60451977</v>
      </c>
      <c r="H199" s="11" t="str">
        <f t="shared" si="27"/>
        <v>N/A</v>
      </c>
      <c r="I199" s="12">
        <v>-9.08</v>
      </c>
      <c r="J199" s="12">
        <v>0.55449999999999999</v>
      </c>
      <c r="K199" s="41" t="s">
        <v>732</v>
      </c>
      <c r="L199" s="9" t="str">
        <f t="shared" si="28"/>
        <v>Yes</v>
      </c>
    </row>
    <row r="200" spans="1:12" x14ac:dyDescent="0.25">
      <c r="A200" s="2" t="s">
        <v>1377</v>
      </c>
      <c r="B200" s="33" t="s">
        <v>217</v>
      </c>
      <c r="C200" s="34">
        <v>272.11111111000002</v>
      </c>
      <c r="D200" s="11" t="str">
        <f t="shared" si="25"/>
        <v>N/A</v>
      </c>
      <c r="E200" s="34">
        <v>227.15942029000001</v>
      </c>
      <c r="F200" s="11" t="str">
        <f t="shared" si="26"/>
        <v>N/A</v>
      </c>
      <c r="G200" s="34">
        <v>146.88590604000001</v>
      </c>
      <c r="H200" s="11" t="str">
        <f t="shared" si="27"/>
        <v>N/A</v>
      </c>
      <c r="I200" s="12">
        <v>-16.5</v>
      </c>
      <c r="J200" s="12">
        <v>-35.299999999999997</v>
      </c>
      <c r="K200" s="41" t="s">
        <v>732</v>
      </c>
      <c r="L200" s="9" t="str">
        <f t="shared" si="28"/>
        <v>No</v>
      </c>
    </row>
    <row r="201" spans="1:12" x14ac:dyDescent="0.25">
      <c r="A201" s="2" t="s">
        <v>1378</v>
      </c>
      <c r="B201" s="33" t="s">
        <v>217</v>
      </c>
      <c r="C201" s="34">
        <v>62</v>
      </c>
      <c r="D201" s="11" t="str">
        <f t="shared" si="25"/>
        <v>N/A</v>
      </c>
      <c r="E201" s="34">
        <v>23.875</v>
      </c>
      <c r="F201" s="11" t="str">
        <f t="shared" si="26"/>
        <v>N/A</v>
      </c>
      <c r="G201" s="34">
        <v>25.555555556000002</v>
      </c>
      <c r="H201" s="11" t="str">
        <f t="shared" si="27"/>
        <v>N/A</v>
      </c>
      <c r="I201" s="12">
        <v>-61.5</v>
      </c>
      <c r="J201" s="12">
        <v>7.0389999999999997</v>
      </c>
      <c r="K201" s="41" t="s">
        <v>732</v>
      </c>
      <c r="L201" s="9" t="str">
        <f t="shared" si="28"/>
        <v>Yes</v>
      </c>
    </row>
    <row r="202" spans="1:12" x14ac:dyDescent="0.25">
      <c r="A202" s="2" t="s">
        <v>28</v>
      </c>
      <c r="B202" s="33" t="s">
        <v>217</v>
      </c>
      <c r="C202" s="8">
        <v>3.8793395141000002</v>
      </c>
      <c r="D202" s="11" t="str">
        <f t="shared" si="25"/>
        <v>N/A</v>
      </c>
      <c r="E202" s="8">
        <v>3.5024710684999998</v>
      </c>
      <c r="F202" s="11" t="str">
        <f t="shared" si="26"/>
        <v>N/A</v>
      </c>
      <c r="G202" s="8">
        <v>3.2235130178000002</v>
      </c>
      <c r="H202" s="11" t="str">
        <f t="shared" si="27"/>
        <v>N/A</v>
      </c>
      <c r="I202" s="12">
        <v>-9.7100000000000009</v>
      </c>
      <c r="J202" s="12">
        <v>-7.96</v>
      </c>
      <c r="K202" s="41" t="s">
        <v>732</v>
      </c>
      <c r="L202" s="9" t="str">
        <f t="shared" si="28"/>
        <v>Yes</v>
      </c>
    </row>
    <row r="203" spans="1:12" x14ac:dyDescent="0.25">
      <c r="A203" s="2" t="s">
        <v>123</v>
      </c>
      <c r="B203" s="33" t="s">
        <v>217</v>
      </c>
      <c r="C203" s="34">
        <v>0</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t="s">
        <v>1742</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100</v>
      </c>
      <c r="J204" s="12">
        <v>150</v>
      </c>
      <c r="K204" s="14" t="s">
        <v>217</v>
      </c>
      <c r="L204" s="9" t="str">
        <f t="shared" si="32"/>
        <v>N/A</v>
      </c>
    </row>
    <row r="205" spans="1:12" ht="25" x14ac:dyDescent="0.25">
      <c r="A205" s="2" t="s">
        <v>1626</v>
      </c>
      <c r="B205" s="33" t="s">
        <v>217</v>
      </c>
      <c r="C205" s="34">
        <v>0</v>
      </c>
      <c r="D205" s="11" t="str">
        <f t="shared" si="29"/>
        <v>N/A</v>
      </c>
      <c r="E205" s="34">
        <v>0</v>
      </c>
      <c r="F205" s="11" t="str">
        <f t="shared" si="30"/>
        <v>N/A</v>
      </c>
      <c r="G205" s="34">
        <v>11</v>
      </c>
      <c r="H205" s="11" t="str">
        <f t="shared" si="31"/>
        <v>N/A</v>
      </c>
      <c r="I205" s="12" t="s">
        <v>1742</v>
      </c>
      <c r="J205" s="12" t="s">
        <v>1742</v>
      </c>
      <c r="K205" s="14" t="s">
        <v>217</v>
      </c>
      <c r="L205" s="9" t="str">
        <f t="shared" si="32"/>
        <v>N/A</v>
      </c>
    </row>
    <row r="206" spans="1:12" ht="25" x14ac:dyDescent="0.25">
      <c r="A206" s="2" t="s">
        <v>1379</v>
      </c>
      <c r="B206" s="33" t="s">
        <v>217</v>
      </c>
      <c r="C206" s="34">
        <v>19</v>
      </c>
      <c r="D206" s="11" t="str">
        <f t="shared" si="29"/>
        <v>N/A</v>
      </c>
      <c r="E206" s="34">
        <v>11</v>
      </c>
      <c r="F206" s="11" t="str">
        <f t="shared" si="30"/>
        <v>N/A</v>
      </c>
      <c r="G206" s="34">
        <v>41</v>
      </c>
      <c r="H206" s="11" t="str">
        <f t="shared" si="31"/>
        <v>N/A</v>
      </c>
      <c r="I206" s="12">
        <v>-94.7</v>
      </c>
      <c r="J206" s="12">
        <v>4000</v>
      </c>
      <c r="K206" s="14" t="s">
        <v>217</v>
      </c>
      <c r="L206" s="9" t="str">
        <f t="shared" si="32"/>
        <v>N/A</v>
      </c>
    </row>
    <row r="207" spans="1:12" x14ac:dyDescent="0.25">
      <c r="A207" s="2" t="s">
        <v>1627</v>
      </c>
      <c r="B207" s="33" t="s">
        <v>217</v>
      </c>
      <c r="C207" s="34">
        <v>0</v>
      </c>
      <c r="D207" s="11" t="str">
        <f t="shared" si="29"/>
        <v>N/A</v>
      </c>
      <c r="E207" s="34">
        <v>11</v>
      </c>
      <c r="F207" s="11" t="str">
        <f t="shared" si="30"/>
        <v>N/A</v>
      </c>
      <c r="G207" s="34">
        <v>11</v>
      </c>
      <c r="H207" s="11" t="str">
        <f t="shared" si="31"/>
        <v>N/A</v>
      </c>
      <c r="I207" s="12" t="s">
        <v>1742</v>
      </c>
      <c r="J207" s="12">
        <v>100</v>
      </c>
      <c r="K207" s="14" t="s">
        <v>217</v>
      </c>
      <c r="L207" s="9" t="str">
        <f t="shared" si="32"/>
        <v>N/A</v>
      </c>
    </row>
    <row r="208" spans="1:12" x14ac:dyDescent="0.25">
      <c r="A208" s="2" t="s">
        <v>1628</v>
      </c>
      <c r="B208" s="33" t="s">
        <v>217</v>
      </c>
      <c r="C208" s="34">
        <v>11</v>
      </c>
      <c r="D208" s="11" t="str">
        <f t="shared" si="29"/>
        <v>N/A</v>
      </c>
      <c r="E208" s="34">
        <v>11</v>
      </c>
      <c r="F208" s="11" t="str">
        <f t="shared" si="30"/>
        <v>N/A</v>
      </c>
      <c r="G208" s="34">
        <v>11</v>
      </c>
      <c r="H208" s="11" t="str">
        <f t="shared" si="31"/>
        <v>N/A</v>
      </c>
      <c r="I208" s="12">
        <v>300</v>
      </c>
      <c r="J208" s="12">
        <v>50</v>
      </c>
      <c r="K208" s="14" t="s">
        <v>217</v>
      </c>
      <c r="L208" s="9" t="str">
        <f t="shared" si="32"/>
        <v>N/A</v>
      </c>
    </row>
    <row r="209" spans="1:12" x14ac:dyDescent="0.25">
      <c r="A209" s="2" t="s">
        <v>125</v>
      </c>
      <c r="B209" s="33" t="s">
        <v>217</v>
      </c>
      <c r="C209" s="43">
        <v>757218</v>
      </c>
      <c r="D209" s="11" t="str">
        <f t="shared" si="29"/>
        <v>N/A</v>
      </c>
      <c r="E209" s="43">
        <v>575868</v>
      </c>
      <c r="F209" s="11" t="str">
        <f t="shared" si="30"/>
        <v>N/A</v>
      </c>
      <c r="G209" s="43">
        <v>1266006</v>
      </c>
      <c r="H209" s="11" t="str">
        <f t="shared" si="31"/>
        <v>N/A</v>
      </c>
      <c r="I209" s="12">
        <v>-23.9</v>
      </c>
      <c r="J209" s="12">
        <v>119.8</v>
      </c>
      <c r="K209" s="14" t="s">
        <v>217</v>
      </c>
      <c r="L209" s="9" t="str">
        <f t="shared" si="32"/>
        <v>N/A</v>
      </c>
    </row>
    <row r="210" spans="1:12" x14ac:dyDescent="0.25">
      <c r="A210" s="42" t="s">
        <v>1623</v>
      </c>
      <c r="B210" s="33" t="s">
        <v>217</v>
      </c>
      <c r="C210" s="43">
        <v>412687</v>
      </c>
      <c r="D210" s="11" t="str">
        <f t="shared" si="29"/>
        <v>N/A</v>
      </c>
      <c r="E210" s="43">
        <v>431085</v>
      </c>
      <c r="F210" s="11" t="str">
        <f t="shared" si="30"/>
        <v>N/A</v>
      </c>
      <c r="G210" s="43">
        <v>1152564</v>
      </c>
      <c r="H210" s="11" t="str">
        <f t="shared" si="31"/>
        <v>N/A</v>
      </c>
      <c r="I210" s="12">
        <v>4.4580000000000002</v>
      </c>
      <c r="J210" s="12">
        <v>167.4</v>
      </c>
      <c r="K210" s="14" t="s">
        <v>217</v>
      </c>
      <c r="L210" s="9" t="str">
        <f t="shared" si="32"/>
        <v>N/A</v>
      </c>
    </row>
    <row r="211" spans="1:12" x14ac:dyDescent="0.25">
      <c r="A211" s="42" t="s">
        <v>1380</v>
      </c>
      <c r="B211" s="33" t="s">
        <v>217</v>
      </c>
      <c r="C211" s="43">
        <v>240199</v>
      </c>
      <c r="D211" s="11" t="str">
        <f t="shared" si="29"/>
        <v>N/A</v>
      </c>
      <c r="E211" s="43">
        <v>205754</v>
      </c>
      <c r="F211" s="11" t="str">
        <f t="shared" si="30"/>
        <v>N/A</v>
      </c>
      <c r="G211" s="43">
        <v>245330</v>
      </c>
      <c r="H211" s="11" t="str">
        <f t="shared" si="31"/>
        <v>N/A</v>
      </c>
      <c r="I211" s="12">
        <v>-14.3</v>
      </c>
      <c r="J211" s="12">
        <v>19.23</v>
      </c>
      <c r="K211" s="14" t="s">
        <v>217</v>
      </c>
      <c r="L211" s="9" t="str">
        <f t="shared" si="32"/>
        <v>N/A</v>
      </c>
    </row>
    <row r="212" spans="1:12" x14ac:dyDescent="0.25">
      <c r="A212" s="42" t="s">
        <v>1617</v>
      </c>
      <c r="B212" s="33" t="s">
        <v>217</v>
      </c>
      <c r="C212" s="43">
        <v>176471</v>
      </c>
      <c r="D212" s="11" t="str">
        <f t="shared" si="29"/>
        <v>N/A</v>
      </c>
      <c r="E212" s="43">
        <v>212080</v>
      </c>
      <c r="F212" s="11" t="str">
        <f t="shared" si="30"/>
        <v>N/A</v>
      </c>
      <c r="G212" s="43">
        <v>275693</v>
      </c>
      <c r="H212" s="11" t="str">
        <f t="shared" si="31"/>
        <v>N/A</v>
      </c>
      <c r="I212" s="12">
        <v>20.18</v>
      </c>
      <c r="J212" s="12">
        <v>29.99</v>
      </c>
      <c r="K212" s="14" t="s">
        <v>217</v>
      </c>
      <c r="L212" s="9" t="str">
        <f t="shared" si="32"/>
        <v>N/A</v>
      </c>
    </row>
    <row r="213" spans="1:12" x14ac:dyDescent="0.25">
      <c r="A213" s="42" t="s">
        <v>1618</v>
      </c>
      <c r="B213" s="33" t="s">
        <v>217</v>
      </c>
      <c r="C213" s="43">
        <v>697824</v>
      </c>
      <c r="D213" s="11" t="str">
        <f t="shared" si="29"/>
        <v>N/A</v>
      </c>
      <c r="E213" s="43">
        <v>285405</v>
      </c>
      <c r="F213" s="11" t="str">
        <f t="shared" si="30"/>
        <v>N/A</v>
      </c>
      <c r="G213" s="43">
        <v>525904</v>
      </c>
      <c r="H213" s="11" t="str">
        <f t="shared" si="31"/>
        <v>N/A</v>
      </c>
      <c r="I213" s="12">
        <v>-59.1</v>
      </c>
      <c r="J213" s="12">
        <v>84.27</v>
      </c>
      <c r="K213" s="14" t="s">
        <v>217</v>
      </c>
      <c r="L213" s="9" t="str">
        <f t="shared" si="32"/>
        <v>N/A</v>
      </c>
    </row>
    <row r="214" spans="1:12" ht="25" x14ac:dyDescent="0.25">
      <c r="A214" s="2" t="s">
        <v>1381</v>
      </c>
      <c r="B214" s="33" t="s">
        <v>217</v>
      </c>
      <c r="C214" s="43">
        <v>1053222</v>
      </c>
      <c r="D214" s="11" t="str">
        <f t="shared" ref="D214:D228" si="33">IF($B214="N/A","N/A",IF(C214&gt;10,"No",IF(C214&lt;-10,"No","Yes")))</f>
        <v>N/A</v>
      </c>
      <c r="E214" s="43">
        <v>1321001</v>
      </c>
      <c r="F214" s="11" t="str">
        <f t="shared" ref="F214:F228" si="34">IF($B214="N/A","N/A",IF(E214&gt;10,"No",IF(E214&lt;-10,"No","Yes")))</f>
        <v>N/A</v>
      </c>
      <c r="G214" s="43">
        <v>1550763</v>
      </c>
      <c r="H214" s="11" t="str">
        <f t="shared" ref="H214:H228" si="35">IF($B214="N/A","N/A",IF(G214&gt;10,"No",IF(G214&lt;-10,"No","Yes")))</f>
        <v>N/A</v>
      </c>
      <c r="I214" s="12">
        <v>25.42</v>
      </c>
      <c r="J214" s="12">
        <v>17.39</v>
      </c>
      <c r="K214" s="41" t="s">
        <v>732</v>
      </c>
      <c r="L214" s="9" t="str">
        <f t="shared" ref="L214:L228" si="36">IF(J214="Div by 0", "N/A", IF(K214="N/A","N/A", IF(J214&gt;VALUE(MID(K214,1,2)), "No", IF(J214&lt;-1*VALUE(MID(K214,1,2)), "No", "Yes"))))</f>
        <v>Yes</v>
      </c>
    </row>
    <row r="215" spans="1:12" x14ac:dyDescent="0.25">
      <c r="A215" s="4" t="s">
        <v>649</v>
      </c>
      <c r="B215" s="33" t="s">
        <v>217</v>
      </c>
      <c r="C215" s="34">
        <v>3769</v>
      </c>
      <c r="D215" s="11" t="str">
        <f t="shared" si="33"/>
        <v>N/A</v>
      </c>
      <c r="E215" s="34">
        <v>4111</v>
      </c>
      <c r="F215" s="11" t="str">
        <f t="shared" si="34"/>
        <v>N/A</v>
      </c>
      <c r="G215" s="34">
        <v>4278</v>
      </c>
      <c r="H215" s="11" t="str">
        <f t="shared" si="35"/>
        <v>N/A</v>
      </c>
      <c r="I215" s="12">
        <v>9.0739999999999998</v>
      </c>
      <c r="J215" s="12">
        <v>4.0620000000000003</v>
      </c>
      <c r="K215" s="41" t="s">
        <v>732</v>
      </c>
      <c r="L215" s="9" t="str">
        <f t="shared" si="36"/>
        <v>Yes</v>
      </c>
    </row>
    <row r="216" spans="1:12" x14ac:dyDescent="0.25">
      <c r="A216" s="4" t="s">
        <v>1382</v>
      </c>
      <c r="B216" s="33" t="s">
        <v>217</v>
      </c>
      <c r="C216" s="43">
        <v>279.44335367000002</v>
      </c>
      <c r="D216" s="11" t="str">
        <f t="shared" si="33"/>
        <v>N/A</v>
      </c>
      <c r="E216" s="43">
        <v>321.33325224999999</v>
      </c>
      <c r="F216" s="11" t="str">
        <f t="shared" si="34"/>
        <v>N/A</v>
      </c>
      <c r="G216" s="43">
        <v>362.49719494999999</v>
      </c>
      <c r="H216" s="11" t="str">
        <f t="shared" si="35"/>
        <v>N/A</v>
      </c>
      <c r="I216" s="12">
        <v>14.99</v>
      </c>
      <c r="J216" s="12">
        <v>12.81</v>
      </c>
      <c r="K216" s="41" t="s">
        <v>732</v>
      </c>
      <c r="L216" s="9" t="str">
        <f t="shared" si="36"/>
        <v>Yes</v>
      </c>
    </row>
    <row r="217" spans="1:12" ht="25" x14ac:dyDescent="0.25">
      <c r="A217" s="2" t="s">
        <v>1383</v>
      </c>
      <c r="B217" s="33" t="s">
        <v>217</v>
      </c>
      <c r="C217" s="43">
        <v>1328988</v>
      </c>
      <c r="D217" s="11" t="str">
        <f t="shared" si="33"/>
        <v>N/A</v>
      </c>
      <c r="E217" s="43">
        <v>1576444</v>
      </c>
      <c r="F217" s="11" t="str">
        <f t="shared" si="34"/>
        <v>N/A</v>
      </c>
      <c r="G217" s="43">
        <v>1128320</v>
      </c>
      <c r="H217" s="11" t="str">
        <f t="shared" si="35"/>
        <v>N/A</v>
      </c>
      <c r="I217" s="12">
        <v>18.62</v>
      </c>
      <c r="J217" s="12">
        <v>-28.4</v>
      </c>
      <c r="K217" s="41" t="s">
        <v>732</v>
      </c>
      <c r="L217" s="9" t="str">
        <f t="shared" si="36"/>
        <v>Yes</v>
      </c>
    </row>
    <row r="218" spans="1:12" x14ac:dyDescent="0.25">
      <c r="A218" s="4" t="s">
        <v>516</v>
      </c>
      <c r="B218" s="33" t="s">
        <v>217</v>
      </c>
      <c r="C218" s="34">
        <v>6217</v>
      </c>
      <c r="D218" s="11" t="str">
        <f t="shared" si="33"/>
        <v>N/A</v>
      </c>
      <c r="E218" s="34">
        <v>7101</v>
      </c>
      <c r="F218" s="11" t="str">
        <f t="shared" si="34"/>
        <v>N/A</v>
      </c>
      <c r="G218" s="34">
        <v>5340</v>
      </c>
      <c r="H218" s="11" t="str">
        <f t="shared" si="35"/>
        <v>N/A</v>
      </c>
      <c r="I218" s="12">
        <v>14.22</v>
      </c>
      <c r="J218" s="12">
        <v>-24.8</v>
      </c>
      <c r="K218" s="41" t="s">
        <v>732</v>
      </c>
      <c r="L218" s="9" t="str">
        <f t="shared" si="36"/>
        <v>Yes</v>
      </c>
    </row>
    <row r="219" spans="1:12" x14ac:dyDescent="0.25">
      <c r="A219" s="2" t="s">
        <v>1384</v>
      </c>
      <c r="B219" s="33" t="s">
        <v>217</v>
      </c>
      <c r="C219" s="43">
        <v>213.76676853999999</v>
      </c>
      <c r="D219" s="11" t="str">
        <f t="shared" si="33"/>
        <v>N/A</v>
      </c>
      <c r="E219" s="43">
        <v>222.00309816000001</v>
      </c>
      <c r="F219" s="11" t="str">
        <f t="shared" si="34"/>
        <v>N/A</v>
      </c>
      <c r="G219" s="43">
        <v>211.29588014999999</v>
      </c>
      <c r="H219" s="11" t="str">
        <f t="shared" si="35"/>
        <v>N/A</v>
      </c>
      <c r="I219" s="12">
        <v>3.8530000000000002</v>
      </c>
      <c r="J219" s="12">
        <v>-4.82</v>
      </c>
      <c r="K219" s="41" t="s">
        <v>732</v>
      </c>
      <c r="L219" s="9" t="str">
        <f t="shared" si="36"/>
        <v>Yes</v>
      </c>
    </row>
    <row r="220" spans="1:12" ht="25" x14ac:dyDescent="0.25">
      <c r="A220" s="2" t="s">
        <v>1385</v>
      </c>
      <c r="B220" s="33" t="s">
        <v>217</v>
      </c>
      <c r="C220" s="43">
        <v>1050240</v>
      </c>
      <c r="D220" s="11" t="str">
        <f t="shared" si="33"/>
        <v>N/A</v>
      </c>
      <c r="E220" s="43">
        <v>1361560</v>
      </c>
      <c r="F220" s="11" t="str">
        <f t="shared" si="34"/>
        <v>N/A</v>
      </c>
      <c r="G220" s="43">
        <v>2459570</v>
      </c>
      <c r="H220" s="11" t="str">
        <f t="shared" si="35"/>
        <v>N/A</v>
      </c>
      <c r="I220" s="12">
        <v>29.64</v>
      </c>
      <c r="J220" s="12">
        <v>80.64</v>
      </c>
      <c r="K220" s="41" t="s">
        <v>732</v>
      </c>
      <c r="L220" s="9" t="str">
        <f t="shared" si="36"/>
        <v>No</v>
      </c>
    </row>
    <row r="221" spans="1:12" x14ac:dyDescent="0.25">
      <c r="A221" s="4" t="s">
        <v>517</v>
      </c>
      <c r="B221" s="33" t="s">
        <v>217</v>
      </c>
      <c r="C221" s="34">
        <v>2544</v>
      </c>
      <c r="D221" s="11" t="str">
        <f t="shared" si="33"/>
        <v>N/A</v>
      </c>
      <c r="E221" s="34">
        <v>3417</v>
      </c>
      <c r="F221" s="11" t="str">
        <f t="shared" si="34"/>
        <v>N/A</v>
      </c>
      <c r="G221" s="34">
        <v>6042</v>
      </c>
      <c r="H221" s="11" t="str">
        <f t="shared" si="35"/>
        <v>N/A</v>
      </c>
      <c r="I221" s="12">
        <v>34.32</v>
      </c>
      <c r="J221" s="12">
        <v>76.819999999999993</v>
      </c>
      <c r="K221" s="41" t="s">
        <v>732</v>
      </c>
      <c r="L221" s="9" t="str">
        <f t="shared" si="36"/>
        <v>No</v>
      </c>
    </row>
    <row r="222" spans="1:12" ht="25" x14ac:dyDescent="0.25">
      <c r="A222" s="2" t="s">
        <v>1386</v>
      </c>
      <c r="B222" s="33" t="s">
        <v>217</v>
      </c>
      <c r="C222" s="43">
        <v>412.83018867999999</v>
      </c>
      <c r="D222" s="11" t="str">
        <f t="shared" si="33"/>
        <v>N/A</v>
      </c>
      <c r="E222" s="43">
        <v>398.46649107000002</v>
      </c>
      <c r="F222" s="11" t="str">
        <f t="shared" si="34"/>
        <v>N/A</v>
      </c>
      <c r="G222" s="43">
        <v>407.07878185999999</v>
      </c>
      <c r="H222" s="11" t="str">
        <f t="shared" si="35"/>
        <v>N/A</v>
      </c>
      <c r="I222" s="12">
        <v>-3.48</v>
      </c>
      <c r="J222" s="12">
        <v>2.161</v>
      </c>
      <c r="K222" s="41" t="s">
        <v>732</v>
      </c>
      <c r="L222" s="9" t="str">
        <f t="shared" si="36"/>
        <v>Yes</v>
      </c>
    </row>
    <row r="223" spans="1:12" ht="25" x14ac:dyDescent="0.25">
      <c r="A223" s="2" t="s">
        <v>1387</v>
      </c>
      <c r="B223" s="33" t="s">
        <v>217</v>
      </c>
      <c r="C223" s="43">
        <v>7380191</v>
      </c>
      <c r="D223" s="11" t="str">
        <f t="shared" si="33"/>
        <v>N/A</v>
      </c>
      <c r="E223" s="43">
        <v>8112664</v>
      </c>
      <c r="F223" s="11" t="str">
        <f t="shared" si="34"/>
        <v>N/A</v>
      </c>
      <c r="G223" s="43">
        <v>11254329</v>
      </c>
      <c r="H223" s="11" t="str">
        <f t="shared" si="35"/>
        <v>N/A</v>
      </c>
      <c r="I223" s="12">
        <v>9.9250000000000007</v>
      </c>
      <c r="J223" s="12">
        <v>38.729999999999997</v>
      </c>
      <c r="K223" s="41" t="s">
        <v>732</v>
      </c>
      <c r="L223" s="9" t="str">
        <f t="shared" si="36"/>
        <v>No</v>
      </c>
    </row>
    <row r="224" spans="1:12" x14ac:dyDescent="0.25">
      <c r="A224" s="2" t="s">
        <v>518</v>
      </c>
      <c r="B224" s="33" t="s">
        <v>217</v>
      </c>
      <c r="C224" s="34">
        <v>5575</v>
      </c>
      <c r="D224" s="11" t="str">
        <f t="shared" si="33"/>
        <v>N/A</v>
      </c>
      <c r="E224" s="34">
        <v>6524</v>
      </c>
      <c r="F224" s="11" t="str">
        <f t="shared" si="34"/>
        <v>N/A</v>
      </c>
      <c r="G224" s="34">
        <v>6654</v>
      </c>
      <c r="H224" s="11" t="str">
        <f t="shared" si="35"/>
        <v>N/A</v>
      </c>
      <c r="I224" s="12">
        <v>17.02</v>
      </c>
      <c r="J224" s="12">
        <v>1.9930000000000001</v>
      </c>
      <c r="K224" s="41" t="s">
        <v>732</v>
      </c>
      <c r="L224" s="9" t="str">
        <f t="shared" si="36"/>
        <v>Yes</v>
      </c>
    </row>
    <row r="225" spans="1:12" x14ac:dyDescent="0.25">
      <c r="A225" s="2" t="s">
        <v>1388</v>
      </c>
      <c r="B225" s="33" t="s">
        <v>217</v>
      </c>
      <c r="C225" s="43">
        <v>1323.8010761999999</v>
      </c>
      <c r="D225" s="11" t="str">
        <f t="shared" si="33"/>
        <v>N/A</v>
      </c>
      <c r="E225" s="43">
        <v>1243.5107296000001</v>
      </c>
      <c r="F225" s="11" t="str">
        <f t="shared" si="34"/>
        <v>N/A</v>
      </c>
      <c r="G225" s="43">
        <v>1691.3629395999999</v>
      </c>
      <c r="H225" s="11" t="str">
        <f t="shared" si="35"/>
        <v>N/A</v>
      </c>
      <c r="I225" s="12">
        <v>-6.07</v>
      </c>
      <c r="J225" s="12">
        <v>36.020000000000003</v>
      </c>
      <c r="K225" s="41" t="s">
        <v>732</v>
      </c>
      <c r="L225" s="9" t="str">
        <f t="shared" si="36"/>
        <v>No</v>
      </c>
    </row>
    <row r="226" spans="1:12" ht="25" x14ac:dyDescent="0.25">
      <c r="A226" s="2" t="s">
        <v>1389</v>
      </c>
      <c r="B226" s="33" t="s">
        <v>217</v>
      </c>
      <c r="C226" s="43">
        <v>28549902</v>
      </c>
      <c r="D226" s="11" t="str">
        <f t="shared" si="33"/>
        <v>N/A</v>
      </c>
      <c r="E226" s="43">
        <v>32384913</v>
      </c>
      <c r="F226" s="11" t="str">
        <f t="shared" si="34"/>
        <v>N/A</v>
      </c>
      <c r="G226" s="43">
        <v>42075621</v>
      </c>
      <c r="H226" s="11" t="str">
        <f t="shared" si="35"/>
        <v>N/A</v>
      </c>
      <c r="I226" s="12">
        <v>13.43</v>
      </c>
      <c r="J226" s="12">
        <v>29.92</v>
      </c>
      <c r="K226" s="41" t="s">
        <v>732</v>
      </c>
      <c r="L226" s="9" t="str">
        <f t="shared" si="36"/>
        <v>Yes</v>
      </c>
    </row>
    <row r="227" spans="1:12" ht="25" x14ac:dyDescent="0.25">
      <c r="A227" s="2" t="s">
        <v>519</v>
      </c>
      <c r="B227" s="33" t="s">
        <v>217</v>
      </c>
      <c r="C227" s="34">
        <v>2716</v>
      </c>
      <c r="D227" s="11" t="str">
        <f t="shared" si="33"/>
        <v>N/A</v>
      </c>
      <c r="E227" s="34">
        <v>2844</v>
      </c>
      <c r="F227" s="11" t="str">
        <f t="shared" si="34"/>
        <v>N/A</v>
      </c>
      <c r="G227" s="34">
        <v>2894</v>
      </c>
      <c r="H227" s="11" t="str">
        <f t="shared" si="35"/>
        <v>N/A</v>
      </c>
      <c r="I227" s="12">
        <v>4.7130000000000001</v>
      </c>
      <c r="J227" s="12">
        <v>1.758</v>
      </c>
      <c r="K227" s="41" t="s">
        <v>732</v>
      </c>
      <c r="L227" s="9" t="str">
        <f t="shared" si="36"/>
        <v>Yes</v>
      </c>
    </row>
    <row r="228" spans="1:12" ht="25" x14ac:dyDescent="0.25">
      <c r="A228" s="2" t="s">
        <v>1390</v>
      </c>
      <c r="B228" s="33" t="s">
        <v>217</v>
      </c>
      <c r="C228" s="43">
        <v>10511.74595</v>
      </c>
      <c r="D228" s="11" t="str">
        <f t="shared" si="33"/>
        <v>N/A</v>
      </c>
      <c r="E228" s="43">
        <v>11387.100211000001</v>
      </c>
      <c r="F228" s="11" t="str">
        <f t="shared" si="34"/>
        <v>N/A</v>
      </c>
      <c r="G228" s="43">
        <v>14538.915342</v>
      </c>
      <c r="H228" s="11" t="str">
        <f t="shared" si="35"/>
        <v>N/A</v>
      </c>
      <c r="I228" s="12">
        <v>8.327</v>
      </c>
      <c r="J228" s="12">
        <v>27.68</v>
      </c>
      <c r="K228" s="41" t="s">
        <v>732</v>
      </c>
      <c r="L228" s="9" t="str">
        <f t="shared" si="36"/>
        <v>Yes</v>
      </c>
    </row>
    <row r="229" spans="1:12" x14ac:dyDescent="0.25">
      <c r="A229" s="2" t="s">
        <v>1391</v>
      </c>
      <c r="B229" s="33" t="s">
        <v>217</v>
      </c>
      <c r="C229" s="14">
        <v>30724928</v>
      </c>
      <c r="D229" s="11" t="str">
        <f t="shared" ref="D229:D252" si="37">IF($B229="N/A","N/A",IF(C229&gt;10,"No",IF(C229&lt;-10,"No","Yes")))</f>
        <v>N/A</v>
      </c>
      <c r="E229" s="14">
        <v>34097017</v>
      </c>
      <c r="F229" s="11" t="str">
        <f t="shared" ref="F229:F252" si="38">IF($B229="N/A","N/A",IF(E229&gt;10,"No",IF(E229&lt;-10,"No","Yes")))</f>
        <v>N/A</v>
      </c>
      <c r="G229" s="14">
        <v>42985103</v>
      </c>
      <c r="H229" s="11" t="str">
        <f t="shared" ref="H229:H252" si="39">IF($B229="N/A","N/A",IF(G229&gt;10,"No",IF(G229&lt;-10,"No","Yes")))</f>
        <v>N/A</v>
      </c>
      <c r="I229" s="12">
        <v>10.98</v>
      </c>
      <c r="J229" s="12">
        <v>26.07</v>
      </c>
      <c r="K229" s="41" t="s">
        <v>732</v>
      </c>
      <c r="L229" s="9" t="str">
        <f t="shared" ref="L229:L252" si="40">IF(J229="Div by 0", "N/A", IF(K229="N/A","N/A", IF(J229&gt;VALUE(MID(K229,1,2)), "No", IF(J229&lt;-1*VALUE(MID(K229,1,2)), "No", "Yes"))))</f>
        <v>Yes</v>
      </c>
    </row>
    <row r="230" spans="1:12" x14ac:dyDescent="0.25">
      <c r="A230" s="4" t="s">
        <v>1392</v>
      </c>
      <c r="B230" s="33" t="s">
        <v>217</v>
      </c>
      <c r="C230" s="1">
        <v>4379</v>
      </c>
      <c r="D230" s="11" t="str">
        <f t="shared" si="37"/>
        <v>N/A</v>
      </c>
      <c r="E230" s="1">
        <v>4499</v>
      </c>
      <c r="F230" s="11" t="str">
        <f t="shared" si="38"/>
        <v>N/A</v>
      </c>
      <c r="G230" s="1">
        <v>3045</v>
      </c>
      <c r="H230" s="11" t="str">
        <f t="shared" si="39"/>
        <v>N/A</v>
      </c>
      <c r="I230" s="12">
        <v>2.74</v>
      </c>
      <c r="J230" s="12">
        <v>-32.299999999999997</v>
      </c>
      <c r="K230" s="41" t="s">
        <v>732</v>
      </c>
      <c r="L230" s="9" t="str">
        <f t="shared" si="40"/>
        <v>No</v>
      </c>
    </row>
    <row r="231" spans="1:12" x14ac:dyDescent="0.25">
      <c r="A231" s="4" t="s">
        <v>1393</v>
      </c>
      <c r="B231" s="33" t="s">
        <v>217</v>
      </c>
      <c r="C231" s="14">
        <v>7016.4256679999999</v>
      </c>
      <c r="D231" s="11" t="str">
        <f t="shared" si="37"/>
        <v>N/A</v>
      </c>
      <c r="E231" s="14">
        <v>7578.7990664999998</v>
      </c>
      <c r="F231" s="11" t="str">
        <f t="shared" si="38"/>
        <v>N/A</v>
      </c>
      <c r="G231" s="14">
        <v>14116.618391</v>
      </c>
      <c r="H231" s="11" t="str">
        <f t="shared" si="39"/>
        <v>N/A</v>
      </c>
      <c r="I231" s="12">
        <v>8.0150000000000006</v>
      </c>
      <c r="J231" s="12">
        <v>86.26</v>
      </c>
      <c r="K231" s="41" t="s">
        <v>732</v>
      </c>
      <c r="L231" s="9" t="str">
        <f t="shared" si="40"/>
        <v>No</v>
      </c>
    </row>
    <row r="232" spans="1:12" x14ac:dyDescent="0.25">
      <c r="A232" s="4" t="s">
        <v>1394</v>
      </c>
      <c r="B232" s="33" t="s">
        <v>217</v>
      </c>
      <c r="C232" s="14">
        <v>2952.3333333</v>
      </c>
      <c r="D232" s="11" t="str">
        <f t="shared" si="37"/>
        <v>N/A</v>
      </c>
      <c r="E232" s="14">
        <v>5689.0270270000001</v>
      </c>
      <c r="F232" s="11" t="str">
        <f t="shared" si="38"/>
        <v>N/A</v>
      </c>
      <c r="G232" s="14">
        <v>7026.3611111</v>
      </c>
      <c r="H232" s="11" t="str">
        <f t="shared" si="39"/>
        <v>N/A</v>
      </c>
      <c r="I232" s="12">
        <v>92.7</v>
      </c>
      <c r="J232" s="12">
        <v>23.51</v>
      </c>
      <c r="K232" s="41" t="s">
        <v>732</v>
      </c>
      <c r="L232" s="9" t="str">
        <f t="shared" si="40"/>
        <v>Yes</v>
      </c>
    </row>
    <row r="233" spans="1:12" ht="25" x14ac:dyDescent="0.25">
      <c r="A233" s="4" t="s">
        <v>1395</v>
      </c>
      <c r="B233" s="33" t="s">
        <v>217</v>
      </c>
      <c r="C233" s="14">
        <v>19339.001751</v>
      </c>
      <c r="D233" s="11" t="str">
        <f t="shared" si="37"/>
        <v>N/A</v>
      </c>
      <c r="E233" s="14">
        <v>21684.764439999999</v>
      </c>
      <c r="F233" s="11" t="str">
        <f t="shared" si="38"/>
        <v>N/A</v>
      </c>
      <c r="G233" s="14">
        <v>28191.478545000002</v>
      </c>
      <c r="H233" s="11" t="str">
        <f t="shared" si="39"/>
        <v>N/A</v>
      </c>
      <c r="I233" s="12">
        <v>12.13</v>
      </c>
      <c r="J233" s="12">
        <v>30.01</v>
      </c>
      <c r="K233" s="41" t="s">
        <v>732</v>
      </c>
      <c r="L233" s="9" t="str">
        <f t="shared" si="40"/>
        <v>No</v>
      </c>
    </row>
    <row r="234" spans="1:12" x14ac:dyDescent="0.25">
      <c r="A234" s="4" t="s">
        <v>1396</v>
      </c>
      <c r="B234" s="33" t="s">
        <v>217</v>
      </c>
      <c r="C234" s="14">
        <v>3028.0747459999998</v>
      </c>
      <c r="D234" s="11" t="str">
        <f t="shared" si="37"/>
        <v>N/A</v>
      </c>
      <c r="E234" s="14">
        <v>3359.6294097</v>
      </c>
      <c r="F234" s="11" t="str">
        <f t="shared" si="38"/>
        <v>N/A</v>
      </c>
      <c r="G234" s="14">
        <v>6573.1230851</v>
      </c>
      <c r="H234" s="11" t="str">
        <f t="shared" si="39"/>
        <v>N/A</v>
      </c>
      <c r="I234" s="12">
        <v>10.95</v>
      </c>
      <c r="J234" s="12">
        <v>95.65</v>
      </c>
      <c r="K234" s="41" t="s">
        <v>732</v>
      </c>
      <c r="L234" s="9" t="str">
        <f t="shared" si="40"/>
        <v>No</v>
      </c>
    </row>
    <row r="235" spans="1:12" x14ac:dyDescent="0.25">
      <c r="A235" s="4" t="s">
        <v>1397</v>
      </c>
      <c r="B235" s="33" t="s">
        <v>217</v>
      </c>
      <c r="C235" s="14">
        <v>552.20895522000001</v>
      </c>
      <c r="D235" s="11" t="str">
        <f t="shared" si="37"/>
        <v>N/A</v>
      </c>
      <c r="E235" s="14">
        <v>491.21181263</v>
      </c>
      <c r="F235" s="11" t="str">
        <f t="shared" si="38"/>
        <v>N/A</v>
      </c>
      <c r="G235" s="14">
        <v>1544.7045455</v>
      </c>
      <c r="H235" s="11" t="str">
        <f t="shared" si="39"/>
        <v>N/A</v>
      </c>
      <c r="I235" s="12">
        <v>-11</v>
      </c>
      <c r="J235" s="12">
        <v>214.5</v>
      </c>
      <c r="K235" s="41" t="s">
        <v>732</v>
      </c>
      <c r="L235" s="9" t="str">
        <f t="shared" si="40"/>
        <v>No</v>
      </c>
    </row>
    <row r="236" spans="1:12" x14ac:dyDescent="0.25">
      <c r="A236" s="4" t="s">
        <v>1398</v>
      </c>
      <c r="B236" s="33" t="s">
        <v>217</v>
      </c>
      <c r="C236" s="11">
        <v>7.4084726264</v>
      </c>
      <c r="D236" s="11" t="str">
        <f t="shared" si="37"/>
        <v>N/A</v>
      </c>
      <c r="E236" s="11">
        <v>6.9051785001999999</v>
      </c>
      <c r="F236" s="11" t="str">
        <f t="shared" si="38"/>
        <v>N/A</v>
      </c>
      <c r="G236" s="11">
        <v>4.3297737711000002</v>
      </c>
      <c r="H236" s="11" t="str">
        <f t="shared" si="39"/>
        <v>N/A</v>
      </c>
      <c r="I236" s="12">
        <v>-6.79</v>
      </c>
      <c r="J236" s="12">
        <v>-37.299999999999997</v>
      </c>
      <c r="K236" s="41" t="s">
        <v>732</v>
      </c>
      <c r="L236" s="9" t="str">
        <f t="shared" si="40"/>
        <v>No</v>
      </c>
    </row>
    <row r="237" spans="1:12" x14ac:dyDescent="0.25">
      <c r="A237" s="4" t="s">
        <v>1399</v>
      </c>
      <c r="B237" s="33" t="s">
        <v>217</v>
      </c>
      <c r="C237" s="11">
        <v>11.650485437</v>
      </c>
      <c r="D237" s="11" t="str">
        <f t="shared" si="37"/>
        <v>N/A</v>
      </c>
      <c r="E237" s="11">
        <v>30.578512397000001</v>
      </c>
      <c r="F237" s="11" t="str">
        <f t="shared" si="38"/>
        <v>N/A</v>
      </c>
      <c r="G237" s="11">
        <v>23.376623377000001</v>
      </c>
      <c r="H237" s="11" t="str">
        <f t="shared" si="39"/>
        <v>N/A</v>
      </c>
      <c r="I237" s="12">
        <v>162.5</v>
      </c>
      <c r="J237" s="12">
        <v>-23.6</v>
      </c>
      <c r="K237" s="41" t="s">
        <v>732</v>
      </c>
      <c r="L237" s="9" t="str">
        <f t="shared" si="40"/>
        <v>Yes</v>
      </c>
    </row>
    <row r="238" spans="1:12" x14ac:dyDescent="0.25">
      <c r="A238" s="4" t="s">
        <v>1400</v>
      </c>
      <c r="B238" s="33" t="s">
        <v>217</v>
      </c>
      <c r="C238" s="11">
        <v>23.406435745</v>
      </c>
      <c r="D238" s="11" t="str">
        <f t="shared" si="37"/>
        <v>N/A</v>
      </c>
      <c r="E238" s="11">
        <v>22.280313694</v>
      </c>
      <c r="F238" s="11" t="str">
        <f t="shared" si="38"/>
        <v>N/A</v>
      </c>
      <c r="G238" s="11">
        <v>20.376354305</v>
      </c>
      <c r="H238" s="11" t="str">
        <f t="shared" si="39"/>
        <v>N/A</v>
      </c>
      <c r="I238" s="12">
        <v>-4.8099999999999996</v>
      </c>
      <c r="J238" s="12">
        <v>-8.5500000000000007</v>
      </c>
      <c r="K238" s="41" t="s">
        <v>732</v>
      </c>
      <c r="L238" s="9" t="str">
        <f t="shared" si="40"/>
        <v>Yes</v>
      </c>
    </row>
    <row r="239" spans="1:12" x14ac:dyDescent="0.25">
      <c r="A239" s="4" t="s">
        <v>1401</v>
      </c>
      <c r="B239" s="33" t="s">
        <v>217</v>
      </c>
      <c r="C239" s="11">
        <v>7.1787658566000001</v>
      </c>
      <c r="D239" s="11" t="str">
        <f t="shared" si="37"/>
        <v>N/A</v>
      </c>
      <c r="E239" s="11">
        <v>6.6083464130999996</v>
      </c>
      <c r="F239" s="11" t="str">
        <f t="shared" si="38"/>
        <v>N/A</v>
      </c>
      <c r="G239" s="11">
        <v>4.0482453325999996</v>
      </c>
      <c r="H239" s="11" t="str">
        <f t="shared" si="39"/>
        <v>N/A</v>
      </c>
      <c r="I239" s="12">
        <v>-7.95</v>
      </c>
      <c r="J239" s="12">
        <v>-38.700000000000003</v>
      </c>
      <c r="K239" s="41" t="s">
        <v>732</v>
      </c>
      <c r="L239" s="9" t="str">
        <f t="shared" si="40"/>
        <v>No</v>
      </c>
    </row>
    <row r="240" spans="1:12" x14ac:dyDescent="0.25">
      <c r="A240" s="4" t="s">
        <v>1402</v>
      </c>
      <c r="B240" s="33" t="s">
        <v>217</v>
      </c>
      <c r="C240" s="11">
        <v>2.9806164600999998</v>
      </c>
      <c r="D240" s="11" t="str">
        <f t="shared" si="37"/>
        <v>N/A</v>
      </c>
      <c r="E240" s="11">
        <v>2.9337954111000002</v>
      </c>
      <c r="F240" s="11" t="str">
        <f t="shared" si="38"/>
        <v>N/A</v>
      </c>
      <c r="G240" s="11">
        <v>0.24241088650000001</v>
      </c>
      <c r="H240" s="11" t="str">
        <f t="shared" si="39"/>
        <v>N/A</v>
      </c>
      <c r="I240" s="12">
        <v>-1.57</v>
      </c>
      <c r="J240" s="12">
        <v>-91.7</v>
      </c>
      <c r="K240" s="41" t="s">
        <v>732</v>
      </c>
      <c r="L240" s="9" t="str">
        <f t="shared" si="40"/>
        <v>No</v>
      </c>
    </row>
    <row r="241" spans="1:12" x14ac:dyDescent="0.25">
      <c r="A241" s="4" t="s">
        <v>1403</v>
      </c>
      <c r="B241" s="33" t="s">
        <v>217</v>
      </c>
      <c r="C241" s="14">
        <v>28549902</v>
      </c>
      <c r="D241" s="11" t="str">
        <f t="shared" si="37"/>
        <v>N/A</v>
      </c>
      <c r="E241" s="14">
        <v>32384913</v>
      </c>
      <c r="F241" s="11" t="str">
        <f t="shared" si="38"/>
        <v>N/A</v>
      </c>
      <c r="G241" s="14">
        <v>42075621</v>
      </c>
      <c r="H241" s="11" t="str">
        <f t="shared" si="39"/>
        <v>N/A</v>
      </c>
      <c r="I241" s="12">
        <v>13.43</v>
      </c>
      <c r="J241" s="12">
        <v>29.92</v>
      </c>
      <c r="K241" s="41" t="s">
        <v>732</v>
      </c>
      <c r="L241" s="9" t="str">
        <f t="shared" si="40"/>
        <v>Yes</v>
      </c>
    </row>
    <row r="242" spans="1:12" x14ac:dyDescent="0.25">
      <c r="A242" s="4" t="s">
        <v>1404</v>
      </c>
      <c r="B242" s="33" t="s">
        <v>217</v>
      </c>
      <c r="C242" s="1">
        <v>2716</v>
      </c>
      <c r="D242" s="11" t="str">
        <f t="shared" si="37"/>
        <v>N/A</v>
      </c>
      <c r="E242" s="1">
        <v>2844</v>
      </c>
      <c r="F242" s="11" t="str">
        <f t="shared" si="38"/>
        <v>N/A</v>
      </c>
      <c r="G242" s="1">
        <v>2894</v>
      </c>
      <c r="H242" s="11" t="str">
        <f t="shared" si="39"/>
        <v>N/A</v>
      </c>
      <c r="I242" s="12">
        <v>4.7130000000000001</v>
      </c>
      <c r="J242" s="12">
        <v>1.758</v>
      </c>
      <c r="K242" s="41" t="s">
        <v>732</v>
      </c>
      <c r="L242" s="9" t="str">
        <f t="shared" si="40"/>
        <v>Yes</v>
      </c>
    </row>
    <row r="243" spans="1:12" ht="25" x14ac:dyDescent="0.25">
      <c r="A243" s="4" t="s">
        <v>1405</v>
      </c>
      <c r="B243" s="33" t="s">
        <v>217</v>
      </c>
      <c r="C243" s="14">
        <v>10511.74595</v>
      </c>
      <c r="D243" s="11" t="str">
        <f t="shared" si="37"/>
        <v>N/A</v>
      </c>
      <c r="E243" s="14">
        <v>11387.100211000001</v>
      </c>
      <c r="F243" s="11" t="str">
        <f t="shared" si="38"/>
        <v>N/A</v>
      </c>
      <c r="G243" s="14">
        <v>14538.915342</v>
      </c>
      <c r="H243" s="11" t="str">
        <f t="shared" si="39"/>
        <v>N/A</v>
      </c>
      <c r="I243" s="12">
        <v>8.327</v>
      </c>
      <c r="J243" s="12">
        <v>27.68</v>
      </c>
      <c r="K243" s="41" t="s">
        <v>732</v>
      </c>
      <c r="L243" s="9" t="str">
        <f t="shared" si="40"/>
        <v>Yes</v>
      </c>
    </row>
    <row r="244" spans="1:12" ht="25" x14ac:dyDescent="0.25">
      <c r="A244" s="4" t="s">
        <v>1406</v>
      </c>
      <c r="B244" s="33" t="s">
        <v>217</v>
      </c>
      <c r="C244" s="14">
        <v>2832.75</v>
      </c>
      <c r="D244" s="11" t="str">
        <f t="shared" si="37"/>
        <v>N/A</v>
      </c>
      <c r="E244" s="14">
        <v>9019.8636363999995</v>
      </c>
      <c r="F244" s="11" t="str">
        <f t="shared" si="38"/>
        <v>N/A</v>
      </c>
      <c r="G244" s="14">
        <v>7231.3333333</v>
      </c>
      <c r="H244" s="11" t="str">
        <f t="shared" si="39"/>
        <v>N/A</v>
      </c>
      <c r="I244" s="12">
        <v>218.4</v>
      </c>
      <c r="J244" s="12">
        <v>-19.8</v>
      </c>
      <c r="K244" s="41" t="s">
        <v>732</v>
      </c>
      <c r="L244" s="9" t="str">
        <f t="shared" si="40"/>
        <v>Yes</v>
      </c>
    </row>
    <row r="245" spans="1:12" ht="25" x14ac:dyDescent="0.25">
      <c r="A245" s="4" t="s">
        <v>1407</v>
      </c>
      <c r="B245" s="33" t="s">
        <v>217</v>
      </c>
      <c r="C245" s="14">
        <v>21320.471852999999</v>
      </c>
      <c r="D245" s="11" t="str">
        <f t="shared" si="37"/>
        <v>N/A</v>
      </c>
      <c r="E245" s="14">
        <v>24208.962925</v>
      </c>
      <c r="F245" s="11" t="str">
        <f t="shared" si="38"/>
        <v>N/A</v>
      </c>
      <c r="G245" s="14">
        <v>30082.795339</v>
      </c>
      <c r="H245" s="11" t="str">
        <f t="shared" si="39"/>
        <v>N/A</v>
      </c>
      <c r="I245" s="12">
        <v>13.55</v>
      </c>
      <c r="J245" s="12">
        <v>24.26</v>
      </c>
      <c r="K245" s="41" t="s">
        <v>732</v>
      </c>
      <c r="L245" s="9" t="str">
        <f t="shared" si="40"/>
        <v>Yes</v>
      </c>
    </row>
    <row r="246" spans="1:12" ht="25" x14ac:dyDescent="0.25">
      <c r="A246" s="4" t="s">
        <v>1408</v>
      </c>
      <c r="B246" s="33" t="s">
        <v>217</v>
      </c>
      <c r="C246" s="14">
        <v>4474.9765944999999</v>
      </c>
      <c r="D246" s="11" t="str">
        <f t="shared" si="37"/>
        <v>N/A</v>
      </c>
      <c r="E246" s="14">
        <v>4713.412343</v>
      </c>
      <c r="F246" s="11" t="str">
        <f t="shared" si="38"/>
        <v>N/A</v>
      </c>
      <c r="G246" s="14">
        <v>6532.4403670000002</v>
      </c>
      <c r="H246" s="11" t="str">
        <f t="shared" si="39"/>
        <v>N/A</v>
      </c>
      <c r="I246" s="12">
        <v>5.3280000000000003</v>
      </c>
      <c r="J246" s="12">
        <v>38.590000000000003</v>
      </c>
      <c r="K246" s="41" t="s">
        <v>732</v>
      </c>
      <c r="L246" s="9" t="str">
        <f t="shared" si="40"/>
        <v>No</v>
      </c>
    </row>
    <row r="247" spans="1:12" ht="25" x14ac:dyDescent="0.25">
      <c r="A247" s="4" t="s">
        <v>1409</v>
      </c>
      <c r="B247" s="33" t="s">
        <v>217</v>
      </c>
      <c r="C247" s="14">
        <v>2245.6363636000001</v>
      </c>
      <c r="D247" s="11" t="str">
        <f t="shared" si="37"/>
        <v>N/A</v>
      </c>
      <c r="E247" s="14">
        <v>2465.75</v>
      </c>
      <c r="F247" s="11" t="str">
        <f t="shared" si="38"/>
        <v>N/A</v>
      </c>
      <c r="G247" s="14">
        <v>1936</v>
      </c>
      <c r="H247" s="11" t="str">
        <f t="shared" si="39"/>
        <v>N/A</v>
      </c>
      <c r="I247" s="12">
        <v>9.8019999999999996</v>
      </c>
      <c r="J247" s="12">
        <v>-21.5</v>
      </c>
      <c r="K247" s="41" t="s">
        <v>732</v>
      </c>
      <c r="L247" s="9" t="str">
        <f t="shared" si="40"/>
        <v>Yes</v>
      </c>
    </row>
    <row r="248" spans="1:12" ht="25" x14ac:dyDescent="0.25">
      <c r="A248" s="4" t="s">
        <v>1410</v>
      </c>
      <c r="B248" s="33" t="s">
        <v>217</v>
      </c>
      <c r="C248" s="11">
        <v>4.5949786830999999</v>
      </c>
      <c r="D248" s="11" t="str">
        <f t="shared" si="37"/>
        <v>N/A</v>
      </c>
      <c r="E248" s="11">
        <v>4.3650428216000003</v>
      </c>
      <c r="F248" s="11" t="str">
        <f t="shared" si="38"/>
        <v>N/A</v>
      </c>
      <c r="G248" s="11">
        <v>4.1150624938</v>
      </c>
      <c r="H248" s="11" t="str">
        <f t="shared" si="39"/>
        <v>N/A</v>
      </c>
      <c r="I248" s="12">
        <v>-5</v>
      </c>
      <c r="J248" s="12">
        <v>-5.73</v>
      </c>
      <c r="K248" s="41" t="s">
        <v>732</v>
      </c>
      <c r="L248" s="9" t="str">
        <f t="shared" si="40"/>
        <v>Yes</v>
      </c>
    </row>
    <row r="249" spans="1:12" ht="25" x14ac:dyDescent="0.25">
      <c r="A249" s="4" t="s">
        <v>1411</v>
      </c>
      <c r="B249" s="33" t="s">
        <v>217</v>
      </c>
      <c r="C249" s="11">
        <v>7.7669902913</v>
      </c>
      <c r="D249" s="11" t="str">
        <f t="shared" si="37"/>
        <v>N/A</v>
      </c>
      <c r="E249" s="11">
        <v>18.181818182000001</v>
      </c>
      <c r="F249" s="11" t="str">
        <f t="shared" si="38"/>
        <v>N/A</v>
      </c>
      <c r="G249" s="11">
        <v>21.428571429000002</v>
      </c>
      <c r="H249" s="11" t="str">
        <f t="shared" si="39"/>
        <v>N/A</v>
      </c>
      <c r="I249" s="12">
        <v>134.1</v>
      </c>
      <c r="J249" s="12">
        <v>17.86</v>
      </c>
      <c r="K249" s="41" t="s">
        <v>732</v>
      </c>
      <c r="L249" s="9" t="str">
        <f t="shared" si="40"/>
        <v>Yes</v>
      </c>
    </row>
    <row r="250" spans="1:12" ht="25" x14ac:dyDescent="0.25">
      <c r="A250" s="4" t="s">
        <v>1412</v>
      </c>
      <c r="B250" s="33" t="s">
        <v>217</v>
      </c>
      <c r="C250" s="11">
        <v>20.024595204000001</v>
      </c>
      <c r="D250" s="11" t="str">
        <f t="shared" si="37"/>
        <v>N/A</v>
      </c>
      <c r="E250" s="11">
        <v>19.525437362000002</v>
      </c>
      <c r="F250" s="11" t="str">
        <f t="shared" si="38"/>
        <v>N/A</v>
      </c>
      <c r="G250" s="11">
        <v>18.760691884</v>
      </c>
      <c r="H250" s="11" t="str">
        <f t="shared" si="39"/>
        <v>N/A</v>
      </c>
      <c r="I250" s="12">
        <v>-2.4900000000000002</v>
      </c>
      <c r="J250" s="12">
        <v>-3.92</v>
      </c>
      <c r="K250" s="41" t="s">
        <v>732</v>
      </c>
      <c r="L250" s="9" t="str">
        <f t="shared" si="40"/>
        <v>Yes</v>
      </c>
    </row>
    <row r="251" spans="1:12" ht="25" x14ac:dyDescent="0.25">
      <c r="A251" s="4" t="s">
        <v>1413</v>
      </c>
      <c r="B251" s="33" t="s">
        <v>217</v>
      </c>
      <c r="C251" s="11">
        <v>4.4515641687</v>
      </c>
      <c r="D251" s="11" t="str">
        <f t="shared" si="37"/>
        <v>N/A</v>
      </c>
      <c r="E251" s="11">
        <v>4.2262948942999996</v>
      </c>
      <c r="F251" s="11" t="str">
        <f t="shared" si="38"/>
        <v>N/A</v>
      </c>
      <c r="G251" s="11">
        <v>3.9627039627</v>
      </c>
      <c r="H251" s="11" t="str">
        <f t="shared" si="39"/>
        <v>N/A</v>
      </c>
      <c r="I251" s="12">
        <v>-5.0599999999999996</v>
      </c>
      <c r="J251" s="12">
        <v>-6.24</v>
      </c>
      <c r="K251" s="41" t="s">
        <v>732</v>
      </c>
      <c r="L251" s="9" t="str">
        <f t="shared" si="40"/>
        <v>Yes</v>
      </c>
    </row>
    <row r="252" spans="1:12" ht="25" x14ac:dyDescent="0.25">
      <c r="A252" s="4" t="s">
        <v>1414</v>
      </c>
      <c r="B252" s="33" t="s">
        <v>217</v>
      </c>
      <c r="C252" s="11">
        <v>0.1398156975</v>
      </c>
      <c r="D252" s="11" t="str">
        <f t="shared" si="37"/>
        <v>N/A</v>
      </c>
      <c r="E252" s="11">
        <v>0.11950286810000001</v>
      </c>
      <c r="F252" s="11" t="str">
        <f t="shared" si="38"/>
        <v>N/A</v>
      </c>
      <c r="G252" s="11">
        <v>0.1156961049</v>
      </c>
      <c r="H252" s="11" t="str">
        <f t="shared" si="39"/>
        <v>N/A</v>
      </c>
      <c r="I252" s="12">
        <v>-14.5</v>
      </c>
      <c r="J252" s="12">
        <v>-3.19</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12149</v>
      </c>
      <c r="D6" s="11" t="str">
        <f t="shared" ref="D6:D37" si="0">IF($B6="N/A","N/A",IF(C6&gt;10,"No",IF(C6&lt;-10,"No","Yes")))</f>
        <v>N/A</v>
      </c>
      <c r="E6" s="34">
        <v>12706</v>
      </c>
      <c r="F6" s="11" t="str">
        <f t="shared" ref="F6:F37" si="1">IF($B6="N/A","N/A",IF(E6&gt;10,"No",IF(E6&lt;-10,"No","Yes")))</f>
        <v>N/A</v>
      </c>
      <c r="G6" s="34">
        <v>13469</v>
      </c>
      <c r="H6" s="11" t="str">
        <f t="shared" ref="H6:H37" si="2">IF($B6="N/A","N/A",IF(G6&gt;10,"No",IF(G6&lt;-10,"No","Yes")))</f>
        <v>N/A</v>
      </c>
      <c r="I6" s="12">
        <v>4.585</v>
      </c>
      <c r="J6" s="12">
        <v>6.0049999999999999</v>
      </c>
      <c r="K6" s="41" t="s">
        <v>732</v>
      </c>
      <c r="L6" s="9" t="str">
        <f t="shared" ref="L6:L39" si="3">IF(J6="Div by 0", "N/A", IF(K6="N/A","N/A", IF(J6&gt;VALUE(MID(K6,1,2)), "No", IF(J6&lt;-1*VALUE(MID(K6,1,2)), "No", "Yes"))))</f>
        <v>Yes</v>
      </c>
    </row>
    <row r="7" spans="1:12" x14ac:dyDescent="0.25">
      <c r="A7" s="42" t="s">
        <v>6</v>
      </c>
      <c r="B7" s="33" t="s">
        <v>217</v>
      </c>
      <c r="C7" s="34">
        <v>11725</v>
      </c>
      <c r="D7" s="11" t="str">
        <f t="shared" si="0"/>
        <v>N/A</v>
      </c>
      <c r="E7" s="34">
        <v>12197</v>
      </c>
      <c r="F7" s="11" t="str">
        <f t="shared" si="1"/>
        <v>N/A</v>
      </c>
      <c r="G7" s="34">
        <v>12923</v>
      </c>
      <c r="H7" s="11" t="str">
        <f t="shared" si="2"/>
        <v>N/A</v>
      </c>
      <c r="I7" s="12">
        <v>4.0259999999999998</v>
      </c>
      <c r="J7" s="12">
        <v>5.952</v>
      </c>
      <c r="K7" s="41" t="s">
        <v>732</v>
      </c>
      <c r="L7" s="9" t="str">
        <f t="shared" si="3"/>
        <v>Yes</v>
      </c>
    </row>
    <row r="8" spans="1:12" x14ac:dyDescent="0.25">
      <c r="A8" s="42" t="s">
        <v>364</v>
      </c>
      <c r="B8" s="33" t="s">
        <v>217</v>
      </c>
      <c r="C8" s="34" t="s">
        <v>217</v>
      </c>
      <c r="D8" s="11" t="str">
        <f t="shared" si="0"/>
        <v>N/A</v>
      </c>
      <c r="E8" s="34" t="s">
        <v>217</v>
      </c>
      <c r="F8" s="11" t="str">
        <f t="shared" si="1"/>
        <v>N/A</v>
      </c>
      <c r="G8" s="8">
        <v>95.946246936999998</v>
      </c>
      <c r="H8" s="11" t="str">
        <f t="shared" si="2"/>
        <v>N/A</v>
      </c>
      <c r="I8" s="12" t="s">
        <v>217</v>
      </c>
      <c r="J8" s="12" t="s">
        <v>217</v>
      </c>
      <c r="K8" s="41" t="s">
        <v>732</v>
      </c>
      <c r="L8" s="9" t="str">
        <f t="shared" si="3"/>
        <v>No</v>
      </c>
    </row>
    <row r="9" spans="1:12" x14ac:dyDescent="0.25">
      <c r="A9" s="4" t="s">
        <v>88</v>
      </c>
      <c r="B9" s="41" t="s">
        <v>217</v>
      </c>
      <c r="C9" s="1">
        <v>10300.450000000001</v>
      </c>
      <c r="D9" s="11" t="str">
        <f t="shared" si="0"/>
        <v>N/A</v>
      </c>
      <c r="E9" s="1">
        <v>10750.48</v>
      </c>
      <c r="F9" s="11" t="str">
        <f t="shared" si="1"/>
        <v>N/A</v>
      </c>
      <c r="G9" s="1">
        <v>11460.36</v>
      </c>
      <c r="H9" s="11" t="str">
        <f t="shared" si="2"/>
        <v>N/A</v>
      </c>
      <c r="I9" s="12">
        <v>4.3689999999999998</v>
      </c>
      <c r="J9" s="12">
        <v>6.6029999999999998</v>
      </c>
      <c r="K9" s="41" t="s">
        <v>732</v>
      </c>
      <c r="L9" s="9" t="str">
        <f t="shared" si="3"/>
        <v>Yes</v>
      </c>
    </row>
    <row r="10" spans="1:12" x14ac:dyDescent="0.25">
      <c r="A10" s="4" t="s">
        <v>1415</v>
      </c>
      <c r="B10" s="33" t="s">
        <v>217</v>
      </c>
      <c r="C10" s="8">
        <v>0.48563667789999998</v>
      </c>
      <c r="D10" s="11" t="str">
        <f t="shared" si="0"/>
        <v>N/A</v>
      </c>
      <c r="E10" s="8">
        <v>0.23610892489999999</v>
      </c>
      <c r="F10" s="11" t="str">
        <f t="shared" si="1"/>
        <v>N/A</v>
      </c>
      <c r="G10" s="8">
        <v>0.33410052709999999</v>
      </c>
      <c r="H10" s="11" t="str">
        <f t="shared" si="2"/>
        <v>N/A</v>
      </c>
      <c r="I10" s="12">
        <v>-51.4</v>
      </c>
      <c r="J10" s="12">
        <v>41.5</v>
      </c>
      <c r="K10" s="41" t="s">
        <v>732</v>
      </c>
      <c r="L10" s="9" t="str">
        <f t="shared" si="3"/>
        <v>No</v>
      </c>
    </row>
    <row r="11" spans="1:12" x14ac:dyDescent="0.25">
      <c r="A11" s="4" t="s">
        <v>1416</v>
      </c>
      <c r="B11" s="33" t="s">
        <v>217</v>
      </c>
      <c r="C11" s="8">
        <v>3.8686311630999999</v>
      </c>
      <c r="D11" s="11" t="str">
        <f t="shared" si="0"/>
        <v>N/A</v>
      </c>
      <c r="E11" s="8">
        <v>1.7629466394</v>
      </c>
      <c r="F11" s="11" t="str">
        <f t="shared" si="1"/>
        <v>N/A</v>
      </c>
      <c r="G11" s="8">
        <v>2.3980993391999998</v>
      </c>
      <c r="H11" s="11" t="str">
        <f t="shared" si="2"/>
        <v>N/A</v>
      </c>
      <c r="I11" s="12">
        <v>-54.4</v>
      </c>
      <c r="J11" s="12">
        <v>36.03</v>
      </c>
      <c r="K11" s="41" t="s">
        <v>732</v>
      </c>
      <c r="L11" s="9" t="str">
        <f t="shared" si="3"/>
        <v>No</v>
      </c>
    </row>
    <row r="12" spans="1:12" x14ac:dyDescent="0.25">
      <c r="A12" s="4" t="s">
        <v>1417</v>
      </c>
      <c r="B12" s="33" t="s">
        <v>217</v>
      </c>
      <c r="C12" s="8">
        <v>9.8279693802000008</v>
      </c>
      <c r="D12" s="11" t="str">
        <f t="shared" si="0"/>
        <v>N/A</v>
      </c>
      <c r="E12" s="8">
        <v>15.307728632</v>
      </c>
      <c r="F12" s="11" t="str">
        <f t="shared" si="1"/>
        <v>N/A</v>
      </c>
      <c r="G12" s="8">
        <v>17.900363798000001</v>
      </c>
      <c r="H12" s="11" t="str">
        <f t="shared" si="2"/>
        <v>N/A</v>
      </c>
      <c r="I12" s="12">
        <v>55.76</v>
      </c>
      <c r="J12" s="12">
        <v>16.940000000000001</v>
      </c>
      <c r="K12" s="41" t="s">
        <v>732</v>
      </c>
      <c r="L12" s="9" t="str">
        <f t="shared" si="3"/>
        <v>Yes</v>
      </c>
    </row>
    <row r="13" spans="1:12" x14ac:dyDescent="0.25">
      <c r="A13" s="4" t="s">
        <v>1418</v>
      </c>
      <c r="B13" s="33" t="s">
        <v>217</v>
      </c>
      <c r="C13" s="8">
        <v>1.349905342</v>
      </c>
      <c r="D13" s="11" t="str">
        <f t="shared" si="0"/>
        <v>N/A</v>
      </c>
      <c r="E13" s="8">
        <v>1.6448921769</v>
      </c>
      <c r="F13" s="11" t="str">
        <f t="shared" si="1"/>
        <v>N/A</v>
      </c>
      <c r="G13" s="8">
        <v>2.1011210929000002</v>
      </c>
      <c r="H13" s="11" t="str">
        <f t="shared" si="2"/>
        <v>N/A</v>
      </c>
      <c r="I13" s="12">
        <v>21.85</v>
      </c>
      <c r="J13" s="12">
        <v>27.74</v>
      </c>
      <c r="K13" s="41" t="s">
        <v>732</v>
      </c>
      <c r="L13" s="9" t="str">
        <f t="shared" si="3"/>
        <v>Yes</v>
      </c>
    </row>
    <row r="14" spans="1:12" x14ac:dyDescent="0.25">
      <c r="A14" s="4" t="s">
        <v>1419</v>
      </c>
      <c r="B14" s="33" t="s">
        <v>217</v>
      </c>
      <c r="C14" s="8">
        <v>1.8849288007</v>
      </c>
      <c r="D14" s="11" t="str">
        <f t="shared" si="0"/>
        <v>N/A</v>
      </c>
      <c r="E14" s="8">
        <v>2.5184951991000002</v>
      </c>
      <c r="F14" s="11" t="str">
        <f t="shared" si="1"/>
        <v>N/A</v>
      </c>
      <c r="G14" s="8">
        <v>2.9400846388000001</v>
      </c>
      <c r="H14" s="11" t="str">
        <f t="shared" si="2"/>
        <v>N/A</v>
      </c>
      <c r="I14" s="12">
        <v>33.61</v>
      </c>
      <c r="J14" s="12">
        <v>16.739999999999998</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0.24693390400000001</v>
      </c>
      <c r="D16" s="11" t="str">
        <f t="shared" si="0"/>
        <v>N/A</v>
      </c>
      <c r="E16" s="8">
        <v>0.25184951989999999</v>
      </c>
      <c r="F16" s="11" t="str">
        <f t="shared" si="1"/>
        <v>N/A</v>
      </c>
      <c r="G16" s="8">
        <v>0.30440270250000001</v>
      </c>
      <c r="H16" s="11" t="str">
        <f t="shared" si="2"/>
        <v>N/A</v>
      </c>
      <c r="I16" s="12">
        <v>1.9910000000000001</v>
      </c>
      <c r="J16" s="12">
        <v>20.87</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82.335994732000003</v>
      </c>
      <c r="D18" s="11" t="str">
        <f t="shared" si="0"/>
        <v>N/A</v>
      </c>
      <c r="E18" s="8">
        <v>78.277978907999994</v>
      </c>
      <c r="F18" s="11" t="str">
        <f t="shared" si="1"/>
        <v>N/A</v>
      </c>
      <c r="G18" s="8">
        <v>74.021827900999995</v>
      </c>
      <c r="H18" s="11" t="str">
        <f t="shared" si="2"/>
        <v>N/A</v>
      </c>
      <c r="I18" s="12">
        <v>-4.93</v>
      </c>
      <c r="J18" s="12">
        <v>-5.44</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94.534529590999995</v>
      </c>
      <c r="D20" s="11" t="str">
        <f t="shared" si="0"/>
        <v>N/A</v>
      </c>
      <c r="E20" s="8">
        <v>96.340311663999998</v>
      </c>
      <c r="F20" s="11" t="str">
        <f t="shared" si="1"/>
        <v>N/A</v>
      </c>
      <c r="G20" s="8">
        <v>95.196376865000005</v>
      </c>
      <c r="H20" s="11" t="str">
        <f t="shared" si="2"/>
        <v>N/A</v>
      </c>
      <c r="I20" s="12">
        <v>1.91</v>
      </c>
      <c r="J20" s="12">
        <v>-1.19</v>
      </c>
      <c r="K20" s="41" t="s">
        <v>732</v>
      </c>
      <c r="L20" s="9" t="str">
        <f t="shared" si="3"/>
        <v>Yes</v>
      </c>
    </row>
    <row r="21" spans="1:12" x14ac:dyDescent="0.25">
      <c r="A21" s="2" t="s">
        <v>968</v>
      </c>
      <c r="B21" s="33" t="s">
        <v>217</v>
      </c>
      <c r="C21" s="8">
        <v>5.4654704090999999</v>
      </c>
      <c r="D21" s="11" t="str">
        <f t="shared" si="0"/>
        <v>N/A</v>
      </c>
      <c r="E21" s="8">
        <v>3.6596883361999999</v>
      </c>
      <c r="F21" s="11" t="str">
        <f t="shared" si="1"/>
        <v>N/A</v>
      </c>
      <c r="G21" s="8">
        <v>4.8036231345999996</v>
      </c>
      <c r="H21" s="11" t="str">
        <f t="shared" si="2"/>
        <v>N/A</v>
      </c>
      <c r="I21" s="12">
        <v>-33</v>
      </c>
      <c r="J21" s="12">
        <v>31.26</v>
      </c>
      <c r="K21" s="41" t="s">
        <v>732</v>
      </c>
      <c r="L21" s="9" t="str">
        <f t="shared" si="3"/>
        <v>No</v>
      </c>
    </row>
    <row r="22" spans="1:12" x14ac:dyDescent="0.25">
      <c r="A22" s="3" t="s">
        <v>1727</v>
      </c>
      <c r="B22" s="33" t="s">
        <v>217</v>
      </c>
      <c r="C22" s="34">
        <v>7039</v>
      </c>
      <c r="D22" s="11" t="str">
        <f t="shared" si="0"/>
        <v>N/A</v>
      </c>
      <c r="E22" s="34">
        <v>7226</v>
      </c>
      <c r="F22" s="11" t="str">
        <f t="shared" si="1"/>
        <v>N/A</v>
      </c>
      <c r="G22" s="34">
        <v>7604</v>
      </c>
      <c r="H22" s="11" t="str">
        <f t="shared" si="2"/>
        <v>N/A</v>
      </c>
      <c r="I22" s="12">
        <v>2.657</v>
      </c>
      <c r="J22" s="12">
        <v>5.2309999999999999</v>
      </c>
      <c r="K22" s="41" t="s">
        <v>732</v>
      </c>
      <c r="L22" s="9" t="str">
        <f t="shared" si="3"/>
        <v>Yes</v>
      </c>
    </row>
    <row r="23" spans="1:12" x14ac:dyDescent="0.25">
      <c r="A23" s="3" t="s">
        <v>983</v>
      </c>
      <c r="B23" s="33" t="s">
        <v>217</v>
      </c>
      <c r="C23" s="34">
        <v>1581</v>
      </c>
      <c r="D23" s="11" t="str">
        <f t="shared" si="0"/>
        <v>N/A</v>
      </c>
      <c r="E23" s="34">
        <v>1517</v>
      </c>
      <c r="F23" s="11" t="str">
        <f t="shared" si="1"/>
        <v>N/A</v>
      </c>
      <c r="G23" s="34">
        <v>1473</v>
      </c>
      <c r="H23" s="11" t="str">
        <f t="shared" si="2"/>
        <v>N/A</v>
      </c>
      <c r="I23" s="12">
        <v>-4.05</v>
      </c>
      <c r="J23" s="12">
        <v>-2.9</v>
      </c>
      <c r="K23" s="41" t="s">
        <v>732</v>
      </c>
      <c r="L23" s="9" t="str">
        <f t="shared" si="3"/>
        <v>Yes</v>
      </c>
    </row>
    <row r="24" spans="1:12" x14ac:dyDescent="0.25">
      <c r="A24" s="3" t="s">
        <v>984</v>
      </c>
      <c r="B24" s="33" t="s">
        <v>217</v>
      </c>
      <c r="C24" s="34">
        <v>5143</v>
      </c>
      <c r="D24" s="11" t="str">
        <f t="shared" si="0"/>
        <v>N/A</v>
      </c>
      <c r="E24" s="34">
        <v>5505</v>
      </c>
      <c r="F24" s="11" t="str">
        <f t="shared" si="1"/>
        <v>N/A</v>
      </c>
      <c r="G24" s="34">
        <v>5839</v>
      </c>
      <c r="H24" s="11" t="str">
        <f t="shared" si="2"/>
        <v>N/A</v>
      </c>
      <c r="I24" s="12">
        <v>7.0389999999999997</v>
      </c>
      <c r="J24" s="12">
        <v>6.0670000000000002</v>
      </c>
      <c r="K24" s="41" t="s">
        <v>732</v>
      </c>
      <c r="L24" s="9" t="str">
        <f t="shared" si="3"/>
        <v>Yes</v>
      </c>
    </row>
    <row r="25" spans="1:12" x14ac:dyDescent="0.25">
      <c r="A25" s="3" t="s">
        <v>985</v>
      </c>
      <c r="B25" s="33" t="s">
        <v>217</v>
      </c>
      <c r="C25" s="34">
        <v>313</v>
      </c>
      <c r="D25" s="11" t="str">
        <f t="shared" si="0"/>
        <v>N/A</v>
      </c>
      <c r="E25" s="34">
        <v>203</v>
      </c>
      <c r="F25" s="11" t="str">
        <f t="shared" si="1"/>
        <v>N/A</v>
      </c>
      <c r="G25" s="34">
        <v>292</v>
      </c>
      <c r="H25" s="11" t="str">
        <f t="shared" si="2"/>
        <v>N/A</v>
      </c>
      <c r="I25" s="12">
        <v>-35.1</v>
      </c>
      <c r="J25" s="12">
        <v>43.84</v>
      </c>
      <c r="K25" s="41" t="s">
        <v>732</v>
      </c>
      <c r="L25" s="9" t="str">
        <f t="shared" si="3"/>
        <v>No</v>
      </c>
    </row>
    <row r="26" spans="1:12" x14ac:dyDescent="0.25">
      <c r="A26" s="3" t="s">
        <v>986</v>
      </c>
      <c r="B26" s="33" t="s">
        <v>217</v>
      </c>
      <c r="C26" s="34">
        <v>11</v>
      </c>
      <c r="D26" s="11" t="str">
        <f t="shared" si="0"/>
        <v>N/A</v>
      </c>
      <c r="E26" s="34">
        <v>11</v>
      </c>
      <c r="F26" s="11" t="str">
        <f t="shared" si="1"/>
        <v>N/A</v>
      </c>
      <c r="G26" s="34">
        <v>0</v>
      </c>
      <c r="H26" s="11" t="str">
        <f t="shared" si="2"/>
        <v>N/A</v>
      </c>
      <c r="I26" s="12">
        <v>-50</v>
      </c>
      <c r="J26" s="12">
        <v>-100</v>
      </c>
      <c r="K26" s="41" t="s">
        <v>732</v>
      </c>
      <c r="L26" s="9" t="str">
        <f t="shared" si="3"/>
        <v>No</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5033</v>
      </c>
      <c r="D28" s="11" t="str">
        <f t="shared" si="0"/>
        <v>N/A</v>
      </c>
      <c r="E28" s="34">
        <v>5409</v>
      </c>
      <c r="F28" s="11" t="str">
        <f t="shared" si="1"/>
        <v>N/A</v>
      </c>
      <c r="G28" s="34">
        <v>5805</v>
      </c>
      <c r="H28" s="11" t="str">
        <f t="shared" si="2"/>
        <v>N/A</v>
      </c>
      <c r="I28" s="12">
        <v>7.4710000000000001</v>
      </c>
      <c r="J28" s="12">
        <v>7.3209999999999997</v>
      </c>
      <c r="K28" s="41" t="s">
        <v>732</v>
      </c>
      <c r="L28" s="9" t="str">
        <f t="shared" si="3"/>
        <v>Yes</v>
      </c>
    </row>
    <row r="29" spans="1:12" x14ac:dyDescent="0.25">
      <c r="A29" s="3" t="s">
        <v>988</v>
      </c>
      <c r="B29" s="33" t="s">
        <v>217</v>
      </c>
      <c r="C29" s="34">
        <v>2392</v>
      </c>
      <c r="D29" s="11" t="str">
        <f t="shared" si="0"/>
        <v>N/A</v>
      </c>
      <c r="E29" s="34">
        <v>2357</v>
      </c>
      <c r="F29" s="11" t="str">
        <f t="shared" si="1"/>
        <v>N/A</v>
      </c>
      <c r="G29" s="34">
        <v>2380</v>
      </c>
      <c r="H29" s="11" t="str">
        <f t="shared" si="2"/>
        <v>N/A</v>
      </c>
      <c r="I29" s="12">
        <v>-1.46</v>
      </c>
      <c r="J29" s="12">
        <v>0.9758</v>
      </c>
      <c r="K29" s="41" t="s">
        <v>732</v>
      </c>
      <c r="L29" s="9" t="str">
        <f t="shared" si="3"/>
        <v>Yes</v>
      </c>
    </row>
    <row r="30" spans="1:12" x14ac:dyDescent="0.25">
      <c r="A30" s="3" t="s">
        <v>989</v>
      </c>
      <c r="B30" s="33" t="s">
        <v>217</v>
      </c>
      <c r="C30" s="34">
        <v>1746</v>
      </c>
      <c r="D30" s="11" t="str">
        <f t="shared" si="0"/>
        <v>N/A</v>
      </c>
      <c r="E30" s="34">
        <v>2241</v>
      </c>
      <c r="F30" s="11" t="str">
        <f t="shared" si="1"/>
        <v>N/A</v>
      </c>
      <c r="G30" s="34">
        <v>2531</v>
      </c>
      <c r="H30" s="11" t="str">
        <f t="shared" si="2"/>
        <v>N/A</v>
      </c>
      <c r="I30" s="12">
        <v>28.35</v>
      </c>
      <c r="J30" s="12">
        <v>12.94</v>
      </c>
      <c r="K30" s="41" t="s">
        <v>732</v>
      </c>
      <c r="L30" s="9" t="str">
        <f t="shared" si="3"/>
        <v>Yes</v>
      </c>
    </row>
    <row r="31" spans="1:12" x14ac:dyDescent="0.25">
      <c r="A31" s="3" t="s">
        <v>990</v>
      </c>
      <c r="B31" s="33" t="s">
        <v>217</v>
      </c>
      <c r="C31" s="34">
        <v>357</v>
      </c>
      <c r="D31" s="11" t="str">
        <f t="shared" si="0"/>
        <v>N/A</v>
      </c>
      <c r="E31" s="34">
        <v>263</v>
      </c>
      <c r="F31" s="11" t="str">
        <f t="shared" si="1"/>
        <v>N/A</v>
      </c>
      <c r="G31" s="34">
        <v>363</v>
      </c>
      <c r="H31" s="11" t="str">
        <f t="shared" si="2"/>
        <v>N/A</v>
      </c>
      <c r="I31" s="12">
        <v>-26.3</v>
      </c>
      <c r="J31" s="12">
        <v>38.020000000000003</v>
      </c>
      <c r="K31" s="41" t="s">
        <v>732</v>
      </c>
      <c r="L31" s="9" t="str">
        <f t="shared" si="3"/>
        <v>No</v>
      </c>
    </row>
    <row r="32" spans="1:12" x14ac:dyDescent="0.25">
      <c r="A32" s="3" t="s">
        <v>991</v>
      </c>
      <c r="B32" s="33" t="s">
        <v>217</v>
      </c>
      <c r="C32" s="34">
        <v>538</v>
      </c>
      <c r="D32" s="11" t="str">
        <f t="shared" si="0"/>
        <v>N/A</v>
      </c>
      <c r="E32" s="34">
        <v>548</v>
      </c>
      <c r="F32" s="11" t="str">
        <f t="shared" si="1"/>
        <v>N/A</v>
      </c>
      <c r="G32" s="34">
        <v>531</v>
      </c>
      <c r="H32" s="11" t="str">
        <f t="shared" si="2"/>
        <v>N/A</v>
      </c>
      <c r="I32" s="12">
        <v>1.859</v>
      </c>
      <c r="J32" s="12">
        <v>-3.1</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306981283</v>
      </c>
      <c r="D34" s="11" t="str">
        <f t="shared" si="0"/>
        <v>N/A</v>
      </c>
      <c r="E34" s="43">
        <v>334372862</v>
      </c>
      <c r="F34" s="11" t="str">
        <f t="shared" si="1"/>
        <v>N/A</v>
      </c>
      <c r="G34" s="43">
        <v>364937722</v>
      </c>
      <c r="H34" s="11" t="str">
        <f t="shared" si="2"/>
        <v>N/A</v>
      </c>
      <c r="I34" s="12">
        <v>8.923</v>
      </c>
      <c r="J34" s="12">
        <v>9.141</v>
      </c>
      <c r="K34" s="41" t="s">
        <v>732</v>
      </c>
      <c r="L34" s="9" t="str">
        <f t="shared" si="3"/>
        <v>Yes</v>
      </c>
    </row>
    <row r="35" spans="1:12" x14ac:dyDescent="0.25">
      <c r="A35" s="42" t="s">
        <v>1425</v>
      </c>
      <c r="B35" s="33" t="s">
        <v>217</v>
      </c>
      <c r="C35" s="43">
        <v>25268.028891000002</v>
      </c>
      <c r="D35" s="11" t="str">
        <f t="shared" si="0"/>
        <v>N/A</v>
      </c>
      <c r="E35" s="43">
        <v>26316.138988999999</v>
      </c>
      <c r="F35" s="11" t="str">
        <f t="shared" si="1"/>
        <v>N/A</v>
      </c>
      <c r="G35" s="43">
        <v>27094.641176000001</v>
      </c>
      <c r="H35" s="11" t="str">
        <f t="shared" si="2"/>
        <v>N/A</v>
      </c>
      <c r="I35" s="12">
        <v>4.1479999999999997</v>
      </c>
      <c r="J35" s="12">
        <v>2.9580000000000002</v>
      </c>
      <c r="K35" s="41" t="s">
        <v>732</v>
      </c>
      <c r="L35" s="9" t="str">
        <f t="shared" si="3"/>
        <v>Yes</v>
      </c>
    </row>
    <row r="36" spans="1:12" x14ac:dyDescent="0.25">
      <c r="A36" s="42" t="s">
        <v>1426</v>
      </c>
      <c r="B36" s="33" t="s">
        <v>217</v>
      </c>
      <c r="C36" s="43">
        <v>26181.772537000001</v>
      </c>
      <c r="D36" s="11" t="str">
        <f t="shared" si="0"/>
        <v>N/A</v>
      </c>
      <c r="E36" s="43">
        <v>27414.352874</v>
      </c>
      <c r="F36" s="11" t="str">
        <f t="shared" si="1"/>
        <v>N/A</v>
      </c>
      <c r="G36" s="43">
        <v>28239.396580000001</v>
      </c>
      <c r="H36" s="11" t="str">
        <f t="shared" si="2"/>
        <v>N/A</v>
      </c>
      <c r="I36" s="12">
        <v>4.7080000000000002</v>
      </c>
      <c r="J36" s="12">
        <v>3.01</v>
      </c>
      <c r="K36" s="41" t="s">
        <v>732</v>
      </c>
      <c r="L36" s="9" t="str">
        <f t="shared" si="3"/>
        <v>Yes</v>
      </c>
    </row>
    <row r="37" spans="1:12" x14ac:dyDescent="0.25">
      <c r="A37" s="4" t="s">
        <v>107</v>
      </c>
      <c r="B37" s="33" t="s">
        <v>217</v>
      </c>
      <c r="C37" s="43">
        <v>772</v>
      </c>
      <c r="D37" s="11" t="str">
        <f t="shared" si="0"/>
        <v>N/A</v>
      </c>
      <c r="E37" s="43">
        <v>678</v>
      </c>
      <c r="F37" s="11" t="str">
        <f t="shared" si="1"/>
        <v>N/A</v>
      </c>
      <c r="G37" s="43">
        <v>556</v>
      </c>
      <c r="H37" s="11" t="str">
        <f t="shared" si="2"/>
        <v>N/A</v>
      </c>
      <c r="I37" s="12">
        <v>-12.2</v>
      </c>
      <c r="J37" s="12">
        <v>-18</v>
      </c>
      <c r="K37" s="41" t="s">
        <v>732</v>
      </c>
      <c r="L37" s="9" t="str">
        <f t="shared" si="3"/>
        <v>Yes</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25154.453331000001</v>
      </c>
      <c r="D41" s="11" t="str">
        <f t="shared" ref="D41:D52" si="7">IF($B41="N/A","N/A",IF(C41&gt;10,"No",IF(C41&lt;-10,"No","Yes")))</f>
        <v>N/A</v>
      </c>
      <c r="E41" s="43">
        <v>26379.025602000002</v>
      </c>
      <c r="F41" s="11" t="str">
        <f t="shared" ref="F41:F52" si="8">IF($B41="N/A","N/A",IF(E41&gt;10,"No",IF(E41&lt;-10,"No","Yes")))</f>
        <v>N/A</v>
      </c>
      <c r="G41" s="43">
        <v>27488.67596</v>
      </c>
      <c r="H41" s="11" t="str">
        <f t="shared" ref="H41:H52" si="9">IF($B41="N/A","N/A",IF(G41&gt;10,"No",IF(G41&lt;-10,"No","Yes")))</f>
        <v>N/A</v>
      </c>
      <c r="I41" s="12">
        <v>4.8680000000000003</v>
      </c>
      <c r="J41" s="12">
        <v>4.2069999999999999</v>
      </c>
      <c r="K41" s="41" t="s">
        <v>732</v>
      </c>
      <c r="L41" s="9" t="str">
        <f t="shared" ref="L41:L52" si="10">IF(J41="Div by 0", "N/A", IF(K41="N/A","N/A", IF(J41&gt;VALUE(MID(K41,1,2)), "No", IF(J41&lt;-1*VALUE(MID(K41,1,2)), "No", "Yes"))))</f>
        <v>Yes</v>
      </c>
    </row>
    <row r="42" spans="1:12" x14ac:dyDescent="0.25">
      <c r="A42" s="3" t="s">
        <v>1428</v>
      </c>
      <c r="B42" s="33" t="s">
        <v>217</v>
      </c>
      <c r="C42" s="43">
        <v>8957.7128400000001</v>
      </c>
      <c r="D42" s="11" t="str">
        <f t="shared" si="7"/>
        <v>N/A</v>
      </c>
      <c r="E42" s="43">
        <v>9956.6288728</v>
      </c>
      <c r="F42" s="11" t="str">
        <f t="shared" si="8"/>
        <v>N/A</v>
      </c>
      <c r="G42" s="43">
        <v>11262.393754000001</v>
      </c>
      <c r="H42" s="11" t="str">
        <f t="shared" si="9"/>
        <v>N/A</v>
      </c>
      <c r="I42" s="12">
        <v>11.15</v>
      </c>
      <c r="J42" s="12">
        <v>13.11</v>
      </c>
      <c r="K42" s="41" t="s">
        <v>732</v>
      </c>
      <c r="L42" s="9" t="str">
        <f t="shared" si="10"/>
        <v>Yes</v>
      </c>
    </row>
    <row r="43" spans="1:12" x14ac:dyDescent="0.25">
      <c r="A43" s="3" t="s">
        <v>1429</v>
      </c>
      <c r="B43" s="33" t="s">
        <v>217</v>
      </c>
      <c r="C43" s="43">
        <v>31570.370017000001</v>
      </c>
      <c r="D43" s="11" t="str">
        <f t="shared" si="7"/>
        <v>N/A</v>
      </c>
      <c r="E43" s="43">
        <v>31809.965849</v>
      </c>
      <c r="F43" s="11" t="str">
        <f t="shared" si="8"/>
        <v>N/A</v>
      </c>
      <c r="G43" s="43">
        <v>32827.182566000003</v>
      </c>
      <c r="H43" s="11" t="str">
        <f t="shared" si="9"/>
        <v>N/A</v>
      </c>
      <c r="I43" s="12">
        <v>0.75890000000000002</v>
      </c>
      <c r="J43" s="12">
        <v>3.198</v>
      </c>
      <c r="K43" s="41" t="s">
        <v>732</v>
      </c>
      <c r="L43" s="9" t="str">
        <f t="shared" si="10"/>
        <v>Yes</v>
      </c>
    </row>
    <row r="44" spans="1:12" x14ac:dyDescent="0.25">
      <c r="A44" s="3" t="s">
        <v>1430</v>
      </c>
      <c r="B44" s="33" t="s">
        <v>217</v>
      </c>
      <c r="C44" s="43">
        <v>1555.3258785999999</v>
      </c>
      <c r="D44" s="11" t="str">
        <f t="shared" si="7"/>
        <v>N/A</v>
      </c>
      <c r="E44" s="43">
        <v>1629.0197043999999</v>
      </c>
      <c r="F44" s="11" t="str">
        <f t="shared" si="8"/>
        <v>N/A</v>
      </c>
      <c r="G44" s="43">
        <v>2590.6404109999999</v>
      </c>
      <c r="H44" s="11" t="str">
        <f t="shared" si="9"/>
        <v>N/A</v>
      </c>
      <c r="I44" s="12">
        <v>4.7380000000000004</v>
      </c>
      <c r="J44" s="12">
        <v>59.03</v>
      </c>
      <c r="K44" s="41" t="s">
        <v>732</v>
      </c>
      <c r="L44" s="9" t="str">
        <f t="shared" si="10"/>
        <v>No</v>
      </c>
    </row>
    <row r="45" spans="1:12" x14ac:dyDescent="0.25">
      <c r="A45" s="3" t="s">
        <v>1431</v>
      </c>
      <c r="B45" s="33" t="s">
        <v>217</v>
      </c>
      <c r="C45" s="43">
        <v>23411.5</v>
      </c>
      <c r="D45" s="11" t="str">
        <f t="shared" si="7"/>
        <v>N/A</v>
      </c>
      <c r="E45" s="43">
        <v>66080</v>
      </c>
      <c r="F45" s="11" t="str">
        <f t="shared" si="8"/>
        <v>N/A</v>
      </c>
      <c r="G45" s="43" t="s">
        <v>1742</v>
      </c>
      <c r="H45" s="11" t="str">
        <f t="shared" si="9"/>
        <v>N/A</v>
      </c>
      <c r="I45" s="12">
        <v>182.3</v>
      </c>
      <c r="J45" s="12" t="s">
        <v>1742</v>
      </c>
      <c r="K45" s="41" t="s">
        <v>732</v>
      </c>
      <c r="L45" s="9" t="str">
        <f t="shared" si="10"/>
        <v>N/A</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25731.101729000002</v>
      </c>
      <c r="D47" s="11" t="str">
        <f t="shared" si="7"/>
        <v>N/A</v>
      </c>
      <c r="E47" s="43">
        <v>26421.546866000001</v>
      </c>
      <c r="F47" s="11" t="str">
        <f t="shared" si="8"/>
        <v>N/A</v>
      </c>
      <c r="G47" s="43">
        <v>26766.848923000001</v>
      </c>
      <c r="H47" s="11" t="str">
        <f t="shared" si="9"/>
        <v>N/A</v>
      </c>
      <c r="I47" s="12">
        <v>2.6829999999999998</v>
      </c>
      <c r="J47" s="12">
        <v>1.3069999999999999</v>
      </c>
      <c r="K47" s="41" t="s">
        <v>732</v>
      </c>
      <c r="L47" s="9" t="str">
        <f t="shared" si="10"/>
        <v>Yes</v>
      </c>
    </row>
    <row r="48" spans="1:12" x14ac:dyDescent="0.25">
      <c r="A48" s="3" t="s">
        <v>1434</v>
      </c>
      <c r="B48" s="41" t="s">
        <v>217</v>
      </c>
      <c r="C48" s="14">
        <v>15010.086538</v>
      </c>
      <c r="D48" s="11" t="str">
        <f t="shared" si="7"/>
        <v>N/A</v>
      </c>
      <c r="E48" s="14">
        <v>15913.371659</v>
      </c>
      <c r="F48" s="11" t="str">
        <f t="shared" si="8"/>
        <v>N/A</v>
      </c>
      <c r="G48" s="14">
        <v>17182.326471</v>
      </c>
      <c r="H48" s="11" t="str">
        <f t="shared" si="9"/>
        <v>N/A</v>
      </c>
      <c r="I48" s="12">
        <v>6.0179999999999998</v>
      </c>
      <c r="J48" s="12">
        <v>7.9740000000000002</v>
      </c>
      <c r="K48" s="41" t="s">
        <v>732</v>
      </c>
      <c r="L48" s="9" t="str">
        <f t="shared" si="10"/>
        <v>Yes</v>
      </c>
    </row>
    <row r="49" spans="1:12" x14ac:dyDescent="0.25">
      <c r="A49" s="3" t="s">
        <v>1435</v>
      </c>
      <c r="B49" s="41" t="s">
        <v>217</v>
      </c>
      <c r="C49" s="14">
        <v>46705.956471999998</v>
      </c>
      <c r="D49" s="11" t="str">
        <f t="shared" si="7"/>
        <v>N/A</v>
      </c>
      <c r="E49" s="14">
        <v>41203.975011000002</v>
      </c>
      <c r="F49" s="11" t="str">
        <f t="shared" si="8"/>
        <v>N/A</v>
      </c>
      <c r="G49" s="14">
        <v>39384.990517999999</v>
      </c>
      <c r="H49" s="11" t="str">
        <f t="shared" si="9"/>
        <v>N/A</v>
      </c>
      <c r="I49" s="12">
        <v>-11.8</v>
      </c>
      <c r="J49" s="12">
        <v>-4.41</v>
      </c>
      <c r="K49" s="41" t="s">
        <v>732</v>
      </c>
      <c r="L49" s="9" t="str">
        <f t="shared" si="10"/>
        <v>Yes</v>
      </c>
    </row>
    <row r="50" spans="1:12" x14ac:dyDescent="0.25">
      <c r="A50" s="3" t="s">
        <v>1436</v>
      </c>
      <c r="B50" s="41" t="s">
        <v>217</v>
      </c>
      <c r="C50" s="14">
        <v>3530.7394958</v>
      </c>
      <c r="D50" s="11" t="str">
        <f t="shared" si="7"/>
        <v>N/A</v>
      </c>
      <c r="E50" s="14">
        <v>2688.4372623999998</v>
      </c>
      <c r="F50" s="11" t="str">
        <f t="shared" si="8"/>
        <v>N/A</v>
      </c>
      <c r="G50" s="14">
        <v>2416.4628099000001</v>
      </c>
      <c r="H50" s="11" t="str">
        <f t="shared" si="9"/>
        <v>N/A</v>
      </c>
      <c r="I50" s="12">
        <v>-23.9</v>
      </c>
      <c r="J50" s="12">
        <v>-10.1</v>
      </c>
      <c r="K50" s="41" t="s">
        <v>732</v>
      </c>
      <c r="L50" s="9" t="str">
        <f t="shared" si="10"/>
        <v>Yes</v>
      </c>
    </row>
    <row r="51" spans="1:12" x14ac:dyDescent="0.25">
      <c r="A51" s="3" t="s">
        <v>1437</v>
      </c>
      <c r="B51" s="41" t="s">
        <v>217</v>
      </c>
      <c r="C51" s="14">
        <v>20058.427509000001</v>
      </c>
      <c r="D51" s="11" t="str">
        <f t="shared" si="7"/>
        <v>N/A</v>
      </c>
      <c r="E51" s="14">
        <v>22556.866787999999</v>
      </c>
      <c r="F51" s="11" t="str">
        <f t="shared" si="8"/>
        <v>N/A</v>
      </c>
      <c r="G51" s="14">
        <v>26227.935969999999</v>
      </c>
      <c r="H51" s="11" t="str">
        <f t="shared" si="9"/>
        <v>N/A</v>
      </c>
      <c r="I51" s="12">
        <v>12.46</v>
      </c>
      <c r="J51" s="12">
        <v>16.27</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4134938</v>
      </c>
      <c r="D53" s="11" t="str">
        <f t="shared" ref="D53:D122" si="11">IF($B53="N/A","N/A",IF(C53&gt;10,"No",IF(C53&lt;-10,"No","Yes")))</f>
        <v>N/A</v>
      </c>
      <c r="E53" s="43">
        <v>3893967</v>
      </c>
      <c r="F53" s="11" t="str">
        <f t="shared" ref="F53:F122" si="12">IF($B53="N/A","N/A",IF(E53&gt;10,"No",IF(E53&lt;-10,"No","Yes")))</f>
        <v>N/A</v>
      </c>
      <c r="G53" s="43">
        <v>4174571</v>
      </c>
      <c r="H53" s="11" t="str">
        <f t="shared" ref="H53:H122" si="13">IF($B53="N/A","N/A",IF(G53&gt;10,"No",IF(G53&lt;-10,"No","Yes")))</f>
        <v>N/A</v>
      </c>
      <c r="I53" s="12">
        <v>-5.83</v>
      </c>
      <c r="J53" s="12">
        <v>7.2060000000000004</v>
      </c>
      <c r="K53" s="41" t="s">
        <v>732</v>
      </c>
      <c r="L53" s="9" t="str">
        <f t="shared" ref="L53:L113" si="14">IF(J53="Div by 0", "N/A", IF(K53="N/A","N/A", IF(J53&gt;VALUE(MID(K53,1,2)), "No", IF(J53&lt;-1*VALUE(MID(K53,1,2)), "No", "Yes"))))</f>
        <v>Yes</v>
      </c>
    </row>
    <row r="54" spans="1:12" x14ac:dyDescent="0.25">
      <c r="A54" s="42" t="s">
        <v>598</v>
      </c>
      <c r="B54" s="33" t="s">
        <v>217</v>
      </c>
      <c r="C54" s="34">
        <v>1397</v>
      </c>
      <c r="D54" s="11" t="str">
        <f t="shared" si="11"/>
        <v>N/A</v>
      </c>
      <c r="E54" s="34">
        <v>1481</v>
      </c>
      <c r="F54" s="11" t="str">
        <f t="shared" si="12"/>
        <v>N/A</v>
      </c>
      <c r="G54" s="34">
        <v>1562</v>
      </c>
      <c r="H54" s="11" t="str">
        <f t="shared" si="13"/>
        <v>N/A</v>
      </c>
      <c r="I54" s="12">
        <v>6.0129999999999999</v>
      </c>
      <c r="J54" s="12">
        <v>5.4690000000000003</v>
      </c>
      <c r="K54" s="41" t="s">
        <v>732</v>
      </c>
      <c r="L54" s="9" t="str">
        <f t="shared" si="14"/>
        <v>Yes</v>
      </c>
    </row>
    <row r="55" spans="1:12" x14ac:dyDescent="0.25">
      <c r="A55" s="42" t="s">
        <v>1439</v>
      </c>
      <c r="B55" s="33" t="s">
        <v>217</v>
      </c>
      <c r="C55" s="43">
        <v>2959.8697207999999</v>
      </c>
      <c r="D55" s="11" t="str">
        <f t="shared" si="11"/>
        <v>N/A</v>
      </c>
      <c r="E55" s="43">
        <v>2629.2822417000002</v>
      </c>
      <c r="F55" s="11" t="str">
        <f t="shared" si="12"/>
        <v>N/A</v>
      </c>
      <c r="G55" s="43">
        <v>2672.5806658000001</v>
      </c>
      <c r="H55" s="11" t="str">
        <f t="shared" si="13"/>
        <v>N/A</v>
      </c>
      <c r="I55" s="12">
        <v>-11.2</v>
      </c>
      <c r="J55" s="12">
        <v>1.647</v>
      </c>
      <c r="K55" s="41" t="s">
        <v>732</v>
      </c>
      <c r="L55" s="9" t="str">
        <f t="shared" si="14"/>
        <v>Yes</v>
      </c>
    </row>
    <row r="56" spans="1:12" x14ac:dyDescent="0.25">
      <c r="A56" s="42" t="s">
        <v>1440</v>
      </c>
      <c r="B56" s="33" t="s">
        <v>217</v>
      </c>
      <c r="C56" s="34">
        <v>0.7151037938</v>
      </c>
      <c r="D56" s="11" t="str">
        <f t="shared" si="11"/>
        <v>N/A</v>
      </c>
      <c r="E56" s="34">
        <v>0.62390276840000003</v>
      </c>
      <c r="F56" s="11" t="str">
        <f t="shared" si="12"/>
        <v>N/A</v>
      </c>
      <c r="G56" s="34">
        <v>0.4212548015</v>
      </c>
      <c r="H56" s="11" t="str">
        <f t="shared" si="13"/>
        <v>N/A</v>
      </c>
      <c r="I56" s="12">
        <v>-12.8</v>
      </c>
      <c r="J56" s="12">
        <v>-32.5</v>
      </c>
      <c r="K56" s="41" t="s">
        <v>732</v>
      </c>
      <c r="L56" s="9" t="str">
        <f t="shared" si="14"/>
        <v>No</v>
      </c>
    </row>
    <row r="57" spans="1:12" x14ac:dyDescent="0.25">
      <c r="A57" s="42" t="s">
        <v>599</v>
      </c>
      <c r="B57" s="33" t="s">
        <v>217</v>
      </c>
      <c r="C57" s="43">
        <v>129393</v>
      </c>
      <c r="D57" s="11" t="str">
        <f t="shared" si="11"/>
        <v>N/A</v>
      </c>
      <c r="E57" s="43">
        <v>194011</v>
      </c>
      <c r="F57" s="11" t="str">
        <f t="shared" si="12"/>
        <v>N/A</v>
      </c>
      <c r="G57" s="43">
        <v>294096</v>
      </c>
      <c r="H57" s="11" t="str">
        <f t="shared" si="13"/>
        <v>N/A</v>
      </c>
      <c r="I57" s="12">
        <v>49.94</v>
      </c>
      <c r="J57" s="12">
        <v>51.59</v>
      </c>
      <c r="K57" s="41" t="s">
        <v>732</v>
      </c>
      <c r="L57" s="9" t="str">
        <f t="shared" si="14"/>
        <v>No</v>
      </c>
    </row>
    <row r="58" spans="1:12" x14ac:dyDescent="0.25">
      <c r="A58" s="42" t="s">
        <v>600</v>
      </c>
      <c r="B58" s="33" t="s">
        <v>217</v>
      </c>
      <c r="C58" s="34">
        <v>11</v>
      </c>
      <c r="D58" s="11" t="str">
        <f t="shared" si="11"/>
        <v>N/A</v>
      </c>
      <c r="E58" s="34">
        <v>11</v>
      </c>
      <c r="F58" s="11" t="str">
        <f t="shared" si="12"/>
        <v>N/A</v>
      </c>
      <c r="G58" s="34">
        <v>11</v>
      </c>
      <c r="H58" s="11" t="str">
        <f t="shared" si="13"/>
        <v>N/A</v>
      </c>
      <c r="I58" s="12">
        <v>0</v>
      </c>
      <c r="J58" s="12">
        <v>120</v>
      </c>
      <c r="K58" s="41" t="s">
        <v>732</v>
      </c>
      <c r="L58" s="9" t="str">
        <f t="shared" si="14"/>
        <v>No</v>
      </c>
    </row>
    <row r="59" spans="1:12" x14ac:dyDescent="0.25">
      <c r="A59" s="42" t="s">
        <v>1441</v>
      </c>
      <c r="B59" s="33" t="s">
        <v>217</v>
      </c>
      <c r="C59" s="43">
        <v>25878.6</v>
      </c>
      <c r="D59" s="11" t="str">
        <f t="shared" si="11"/>
        <v>N/A</v>
      </c>
      <c r="E59" s="43">
        <v>38802.199999999997</v>
      </c>
      <c r="F59" s="11" t="str">
        <f t="shared" si="12"/>
        <v>N/A</v>
      </c>
      <c r="G59" s="43">
        <v>26736</v>
      </c>
      <c r="H59" s="11" t="str">
        <f t="shared" si="13"/>
        <v>N/A</v>
      </c>
      <c r="I59" s="12">
        <v>49.94</v>
      </c>
      <c r="J59" s="12">
        <v>-31.1</v>
      </c>
      <c r="K59" s="41" t="s">
        <v>732</v>
      </c>
      <c r="L59" s="9" t="str">
        <f t="shared" si="14"/>
        <v>No</v>
      </c>
    </row>
    <row r="60" spans="1:12" ht="25" x14ac:dyDescent="0.25">
      <c r="A60" s="42" t="s">
        <v>601</v>
      </c>
      <c r="B60" s="33" t="s">
        <v>217</v>
      </c>
      <c r="C60" s="43">
        <v>0</v>
      </c>
      <c r="D60" s="11" t="str">
        <f t="shared" si="11"/>
        <v>N/A</v>
      </c>
      <c r="E60" s="43">
        <v>0</v>
      </c>
      <c r="F60" s="11" t="str">
        <f t="shared" si="12"/>
        <v>N/A</v>
      </c>
      <c r="G60" s="43">
        <v>2719</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11</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v>2719</v>
      </c>
      <c r="H62" s="11" t="str">
        <f t="shared" si="13"/>
        <v>N/A</v>
      </c>
      <c r="I62" s="12" t="s">
        <v>1742</v>
      </c>
      <c r="J62" s="12" t="s">
        <v>1742</v>
      </c>
      <c r="K62" s="41" t="s">
        <v>732</v>
      </c>
      <c r="L62" s="9" t="str">
        <f t="shared" si="14"/>
        <v>N/A</v>
      </c>
    </row>
    <row r="63" spans="1:12" x14ac:dyDescent="0.25">
      <c r="A63" s="4" t="s">
        <v>603</v>
      </c>
      <c r="B63" s="41" t="s">
        <v>217</v>
      </c>
      <c r="C63" s="14">
        <v>43567344</v>
      </c>
      <c r="D63" s="11" t="str">
        <f t="shared" si="11"/>
        <v>N/A</v>
      </c>
      <c r="E63" s="14">
        <v>49520988</v>
      </c>
      <c r="F63" s="11" t="str">
        <f t="shared" si="12"/>
        <v>N/A</v>
      </c>
      <c r="G63" s="14">
        <v>51762700</v>
      </c>
      <c r="H63" s="11" t="str">
        <f t="shared" si="13"/>
        <v>N/A</v>
      </c>
      <c r="I63" s="12">
        <v>13.67</v>
      </c>
      <c r="J63" s="12">
        <v>4.5270000000000001</v>
      </c>
      <c r="K63" s="41" t="s">
        <v>732</v>
      </c>
      <c r="L63" s="9" t="str">
        <f t="shared" si="14"/>
        <v>Yes</v>
      </c>
    </row>
    <row r="64" spans="1:12" x14ac:dyDescent="0.25">
      <c r="A64" s="4" t="s">
        <v>604</v>
      </c>
      <c r="B64" s="41" t="s">
        <v>217</v>
      </c>
      <c r="C64" s="1">
        <v>395</v>
      </c>
      <c r="D64" s="11" t="str">
        <f t="shared" si="11"/>
        <v>N/A</v>
      </c>
      <c r="E64" s="1">
        <v>392</v>
      </c>
      <c r="F64" s="11" t="str">
        <f t="shared" si="12"/>
        <v>N/A</v>
      </c>
      <c r="G64" s="1">
        <v>390</v>
      </c>
      <c r="H64" s="11" t="str">
        <f t="shared" si="13"/>
        <v>N/A</v>
      </c>
      <c r="I64" s="12">
        <v>-0.75900000000000001</v>
      </c>
      <c r="J64" s="12">
        <v>-0.51</v>
      </c>
      <c r="K64" s="41" t="s">
        <v>732</v>
      </c>
      <c r="L64" s="9" t="str">
        <f t="shared" si="14"/>
        <v>Yes</v>
      </c>
    </row>
    <row r="65" spans="1:12" x14ac:dyDescent="0.25">
      <c r="A65" s="4" t="s">
        <v>1443</v>
      </c>
      <c r="B65" s="41" t="s">
        <v>217</v>
      </c>
      <c r="C65" s="14">
        <v>110297.07342</v>
      </c>
      <c r="D65" s="11" t="str">
        <f t="shared" si="11"/>
        <v>N/A</v>
      </c>
      <c r="E65" s="14">
        <v>126329.05102</v>
      </c>
      <c r="F65" s="11" t="str">
        <f t="shared" si="12"/>
        <v>N/A</v>
      </c>
      <c r="G65" s="14">
        <v>132724.87179</v>
      </c>
      <c r="H65" s="11" t="str">
        <f t="shared" si="13"/>
        <v>N/A</v>
      </c>
      <c r="I65" s="12">
        <v>14.54</v>
      </c>
      <c r="J65" s="12">
        <v>5.0629999999999997</v>
      </c>
      <c r="K65" s="41" t="s">
        <v>732</v>
      </c>
      <c r="L65" s="9" t="str">
        <f t="shared" si="14"/>
        <v>Yes</v>
      </c>
    </row>
    <row r="66" spans="1:12" x14ac:dyDescent="0.25">
      <c r="A66" s="4" t="s">
        <v>605</v>
      </c>
      <c r="B66" s="41" t="s">
        <v>217</v>
      </c>
      <c r="C66" s="14">
        <v>163824173</v>
      </c>
      <c r="D66" s="11" t="str">
        <f t="shared" si="11"/>
        <v>N/A</v>
      </c>
      <c r="E66" s="14">
        <v>173421918</v>
      </c>
      <c r="F66" s="11" t="str">
        <f t="shared" si="12"/>
        <v>N/A</v>
      </c>
      <c r="G66" s="14">
        <v>187461392</v>
      </c>
      <c r="H66" s="11" t="str">
        <f t="shared" si="13"/>
        <v>N/A</v>
      </c>
      <c r="I66" s="12">
        <v>5.859</v>
      </c>
      <c r="J66" s="12">
        <v>8.0960000000000001</v>
      </c>
      <c r="K66" s="41" t="s">
        <v>732</v>
      </c>
      <c r="L66" s="9" t="str">
        <f t="shared" si="14"/>
        <v>Yes</v>
      </c>
    </row>
    <row r="67" spans="1:12" x14ac:dyDescent="0.25">
      <c r="A67" s="4" t="s">
        <v>606</v>
      </c>
      <c r="B67" s="41" t="s">
        <v>217</v>
      </c>
      <c r="C67" s="1">
        <v>4573</v>
      </c>
      <c r="D67" s="11" t="str">
        <f t="shared" si="11"/>
        <v>N/A</v>
      </c>
      <c r="E67" s="1">
        <v>4539</v>
      </c>
      <c r="F67" s="11" t="str">
        <f t="shared" si="12"/>
        <v>N/A</v>
      </c>
      <c r="G67" s="1">
        <v>4524</v>
      </c>
      <c r="H67" s="11" t="str">
        <f t="shared" si="13"/>
        <v>N/A</v>
      </c>
      <c r="I67" s="12">
        <v>-0.74299999999999999</v>
      </c>
      <c r="J67" s="12">
        <v>-0.33</v>
      </c>
      <c r="K67" s="41" t="s">
        <v>732</v>
      </c>
      <c r="L67" s="9" t="str">
        <f t="shared" si="14"/>
        <v>Yes</v>
      </c>
    </row>
    <row r="68" spans="1:12" x14ac:dyDescent="0.25">
      <c r="A68" s="4" t="s">
        <v>1444</v>
      </c>
      <c r="B68" s="41" t="s">
        <v>217</v>
      </c>
      <c r="C68" s="14">
        <v>35824.223267000001</v>
      </c>
      <c r="D68" s="11" t="str">
        <f t="shared" si="11"/>
        <v>N/A</v>
      </c>
      <c r="E68" s="14">
        <v>38207.076008000004</v>
      </c>
      <c r="F68" s="11" t="str">
        <f t="shared" si="12"/>
        <v>N/A</v>
      </c>
      <c r="G68" s="14">
        <v>41437.089302</v>
      </c>
      <c r="H68" s="11" t="str">
        <f t="shared" si="13"/>
        <v>N/A</v>
      </c>
      <c r="I68" s="12">
        <v>6.6520000000000001</v>
      </c>
      <c r="J68" s="12">
        <v>8.4540000000000006</v>
      </c>
      <c r="K68" s="41" t="s">
        <v>732</v>
      </c>
      <c r="L68" s="9" t="str">
        <f t="shared" si="14"/>
        <v>Yes</v>
      </c>
    </row>
    <row r="69" spans="1:12" x14ac:dyDescent="0.25">
      <c r="A69" s="4" t="s">
        <v>607</v>
      </c>
      <c r="B69" s="41" t="s">
        <v>217</v>
      </c>
      <c r="C69" s="14">
        <v>2021932</v>
      </c>
      <c r="D69" s="11" t="str">
        <f t="shared" si="11"/>
        <v>N/A</v>
      </c>
      <c r="E69" s="14">
        <v>2423130</v>
      </c>
      <c r="F69" s="11" t="str">
        <f t="shared" si="12"/>
        <v>N/A</v>
      </c>
      <c r="G69" s="14">
        <v>2786457</v>
      </c>
      <c r="H69" s="11" t="str">
        <f t="shared" si="13"/>
        <v>N/A</v>
      </c>
      <c r="I69" s="12">
        <v>19.84</v>
      </c>
      <c r="J69" s="12">
        <v>14.99</v>
      </c>
      <c r="K69" s="41" t="s">
        <v>732</v>
      </c>
      <c r="L69" s="9" t="str">
        <f t="shared" si="14"/>
        <v>Yes</v>
      </c>
    </row>
    <row r="70" spans="1:12" x14ac:dyDescent="0.25">
      <c r="A70" s="4" t="s">
        <v>608</v>
      </c>
      <c r="B70" s="41" t="s">
        <v>217</v>
      </c>
      <c r="C70" s="1">
        <v>7592</v>
      </c>
      <c r="D70" s="11" t="str">
        <f t="shared" si="11"/>
        <v>N/A</v>
      </c>
      <c r="E70" s="1">
        <v>7976</v>
      </c>
      <c r="F70" s="11" t="str">
        <f t="shared" si="12"/>
        <v>N/A</v>
      </c>
      <c r="G70" s="1">
        <v>8408</v>
      </c>
      <c r="H70" s="11" t="str">
        <f t="shared" si="13"/>
        <v>N/A</v>
      </c>
      <c r="I70" s="12">
        <v>5.0579999999999998</v>
      </c>
      <c r="J70" s="12">
        <v>5.4160000000000004</v>
      </c>
      <c r="K70" s="41" t="s">
        <v>732</v>
      </c>
      <c r="L70" s="9" t="str">
        <f t="shared" si="14"/>
        <v>Yes</v>
      </c>
    </row>
    <row r="71" spans="1:12" x14ac:dyDescent="0.25">
      <c r="A71" s="4" t="s">
        <v>1445</v>
      </c>
      <c r="B71" s="41" t="s">
        <v>217</v>
      </c>
      <c r="C71" s="14">
        <v>266.32402529000001</v>
      </c>
      <c r="D71" s="11" t="str">
        <f t="shared" si="11"/>
        <v>N/A</v>
      </c>
      <c r="E71" s="14">
        <v>303.80265796999998</v>
      </c>
      <c r="F71" s="11" t="str">
        <f t="shared" si="12"/>
        <v>N/A</v>
      </c>
      <c r="G71" s="14">
        <v>331.40544719000002</v>
      </c>
      <c r="H71" s="11" t="str">
        <f t="shared" si="13"/>
        <v>N/A</v>
      </c>
      <c r="I71" s="12">
        <v>14.07</v>
      </c>
      <c r="J71" s="12">
        <v>9.0860000000000003</v>
      </c>
      <c r="K71" s="41" t="s">
        <v>732</v>
      </c>
      <c r="L71" s="9" t="str">
        <f t="shared" si="14"/>
        <v>Yes</v>
      </c>
    </row>
    <row r="72" spans="1:12" x14ac:dyDescent="0.25">
      <c r="A72" s="4" t="s">
        <v>609</v>
      </c>
      <c r="B72" s="41" t="s">
        <v>217</v>
      </c>
      <c r="C72" s="14">
        <v>1282968</v>
      </c>
      <c r="D72" s="11" t="str">
        <f t="shared" si="11"/>
        <v>N/A</v>
      </c>
      <c r="E72" s="14">
        <v>1645074</v>
      </c>
      <c r="F72" s="11" t="str">
        <f t="shared" si="12"/>
        <v>N/A</v>
      </c>
      <c r="G72" s="14">
        <v>2161385</v>
      </c>
      <c r="H72" s="11" t="str">
        <f t="shared" si="13"/>
        <v>N/A</v>
      </c>
      <c r="I72" s="12">
        <v>28.22</v>
      </c>
      <c r="J72" s="12">
        <v>31.39</v>
      </c>
      <c r="K72" s="41" t="s">
        <v>732</v>
      </c>
      <c r="L72" s="9" t="str">
        <f t="shared" si="14"/>
        <v>No</v>
      </c>
    </row>
    <row r="73" spans="1:12" x14ac:dyDescent="0.25">
      <c r="A73" s="4" t="s">
        <v>610</v>
      </c>
      <c r="B73" s="41" t="s">
        <v>217</v>
      </c>
      <c r="C73" s="1">
        <v>3981</v>
      </c>
      <c r="D73" s="11" t="str">
        <f t="shared" si="11"/>
        <v>N/A</v>
      </c>
      <c r="E73" s="1">
        <v>4042</v>
      </c>
      <c r="F73" s="11" t="str">
        <f t="shared" si="12"/>
        <v>N/A</v>
      </c>
      <c r="G73" s="1">
        <v>4342</v>
      </c>
      <c r="H73" s="11" t="str">
        <f t="shared" si="13"/>
        <v>N/A</v>
      </c>
      <c r="I73" s="12">
        <v>1.532</v>
      </c>
      <c r="J73" s="12">
        <v>7.4219999999999997</v>
      </c>
      <c r="K73" s="41" t="s">
        <v>732</v>
      </c>
      <c r="L73" s="9" t="str">
        <f t="shared" si="14"/>
        <v>Yes</v>
      </c>
    </row>
    <row r="74" spans="1:12" x14ac:dyDescent="0.25">
      <c r="A74" s="4" t="s">
        <v>1446</v>
      </c>
      <c r="B74" s="41" t="s">
        <v>217</v>
      </c>
      <c r="C74" s="14">
        <v>322.27279578000002</v>
      </c>
      <c r="D74" s="11" t="str">
        <f t="shared" si="11"/>
        <v>N/A</v>
      </c>
      <c r="E74" s="14">
        <v>406.99505195</v>
      </c>
      <c r="F74" s="11" t="str">
        <f t="shared" si="12"/>
        <v>N/A</v>
      </c>
      <c r="G74" s="14">
        <v>497.78558268</v>
      </c>
      <c r="H74" s="11" t="str">
        <f t="shared" si="13"/>
        <v>N/A</v>
      </c>
      <c r="I74" s="12">
        <v>26.29</v>
      </c>
      <c r="J74" s="12">
        <v>22.31</v>
      </c>
      <c r="K74" s="41" t="s">
        <v>732</v>
      </c>
      <c r="L74" s="9" t="str">
        <f t="shared" si="14"/>
        <v>Yes</v>
      </c>
    </row>
    <row r="75" spans="1:12" ht="25" x14ac:dyDescent="0.25">
      <c r="A75" s="4" t="s">
        <v>611</v>
      </c>
      <c r="B75" s="41" t="s">
        <v>217</v>
      </c>
      <c r="C75" s="14">
        <v>261688</v>
      </c>
      <c r="D75" s="11" t="str">
        <f t="shared" si="11"/>
        <v>N/A</v>
      </c>
      <c r="E75" s="14">
        <v>347771</v>
      </c>
      <c r="F75" s="11" t="str">
        <f t="shared" si="12"/>
        <v>N/A</v>
      </c>
      <c r="G75" s="14">
        <v>444213</v>
      </c>
      <c r="H75" s="11" t="str">
        <f t="shared" si="13"/>
        <v>N/A</v>
      </c>
      <c r="I75" s="12">
        <v>32.9</v>
      </c>
      <c r="J75" s="12">
        <v>27.73</v>
      </c>
      <c r="K75" s="41" t="s">
        <v>732</v>
      </c>
      <c r="L75" s="9" t="str">
        <f t="shared" si="14"/>
        <v>Yes</v>
      </c>
    </row>
    <row r="76" spans="1:12" x14ac:dyDescent="0.25">
      <c r="A76" s="42" t="s">
        <v>612</v>
      </c>
      <c r="B76" s="33" t="s">
        <v>217</v>
      </c>
      <c r="C76" s="34">
        <v>4315</v>
      </c>
      <c r="D76" s="11" t="str">
        <f t="shared" si="11"/>
        <v>N/A</v>
      </c>
      <c r="E76" s="34">
        <v>4758</v>
      </c>
      <c r="F76" s="11" t="str">
        <f t="shared" si="12"/>
        <v>N/A</v>
      </c>
      <c r="G76" s="34">
        <v>5117</v>
      </c>
      <c r="H76" s="11" t="str">
        <f t="shared" si="13"/>
        <v>N/A</v>
      </c>
      <c r="I76" s="12">
        <v>10.27</v>
      </c>
      <c r="J76" s="12">
        <v>7.5449999999999999</v>
      </c>
      <c r="K76" s="41" t="s">
        <v>732</v>
      </c>
      <c r="L76" s="9" t="str">
        <f t="shared" si="14"/>
        <v>Yes</v>
      </c>
    </row>
    <row r="77" spans="1:12" ht="25" x14ac:dyDescent="0.25">
      <c r="A77" s="42" t="s">
        <v>1447</v>
      </c>
      <c r="B77" s="33" t="s">
        <v>217</v>
      </c>
      <c r="C77" s="43">
        <v>60.646118192000003</v>
      </c>
      <c r="D77" s="11" t="str">
        <f t="shared" si="11"/>
        <v>N/A</v>
      </c>
      <c r="E77" s="43">
        <v>73.091845312999993</v>
      </c>
      <c r="F77" s="11" t="str">
        <f t="shared" si="12"/>
        <v>N/A</v>
      </c>
      <c r="G77" s="43">
        <v>86.811217510000006</v>
      </c>
      <c r="H77" s="11" t="str">
        <f t="shared" si="13"/>
        <v>N/A</v>
      </c>
      <c r="I77" s="12">
        <v>20.52</v>
      </c>
      <c r="J77" s="12">
        <v>18.77</v>
      </c>
      <c r="K77" s="41" t="s">
        <v>732</v>
      </c>
      <c r="L77" s="9" t="str">
        <f t="shared" si="14"/>
        <v>Yes</v>
      </c>
    </row>
    <row r="78" spans="1:12" ht="25" x14ac:dyDescent="0.25">
      <c r="A78" s="42" t="s">
        <v>613</v>
      </c>
      <c r="B78" s="33" t="s">
        <v>217</v>
      </c>
      <c r="C78" s="43">
        <v>1757194</v>
      </c>
      <c r="D78" s="11" t="str">
        <f t="shared" si="11"/>
        <v>N/A</v>
      </c>
      <c r="E78" s="43">
        <v>2223786</v>
      </c>
      <c r="F78" s="11" t="str">
        <f t="shared" si="12"/>
        <v>N/A</v>
      </c>
      <c r="G78" s="43">
        <v>2253332</v>
      </c>
      <c r="H78" s="11" t="str">
        <f t="shared" si="13"/>
        <v>N/A</v>
      </c>
      <c r="I78" s="12">
        <v>26.55</v>
      </c>
      <c r="J78" s="12">
        <v>1.329</v>
      </c>
      <c r="K78" s="41" t="s">
        <v>732</v>
      </c>
      <c r="L78" s="9" t="str">
        <f t="shared" si="14"/>
        <v>Yes</v>
      </c>
    </row>
    <row r="79" spans="1:12" x14ac:dyDescent="0.25">
      <c r="A79" s="42" t="s">
        <v>614</v>
      </c>
      <c r="B79" s="33" t="s">
        <v>217</v>
      </c>
      <c r="C79" s="34">
        <v>3891</v>
      </c>
      <c r="D79" s="11" t="str">
        <f t="shared" si="11"/>
        <v>N/A</v>
      </c>
      <c r="E79" s="34">
        <v>4279</v>
      </c>
      <c r="F79" s="11" t="str">
        <f t="shared" si="12"/>
        <v>N/A</v>
      </c>
      <c r="G79" s="34">
        <v>4645</v>
      </c>
      <c r="H79" s="11" t="str">
        <f t="shared" si="13"/>
        <v>N/A</v>
      </c>
      <c r="I79" s="12">
        <v>9.9719999999999995</v>
      </c>
      <c r="J79" s="12">
        <v>8.5530000000000008</v>
      </c>
      <c r="K79" s="41" t="s">
        <v>732</v>
      </c>
      <c r="L79" s="9" t="str">
        <f t="shared" si="14"/>
        <v>Yes</v>
      </c>
    </row>
    <row r="80" spans="1:12" x14ac:dyDescent="0.25">
      <c r="A80" s="42" t="s">
        <v>1448</v>
      </c>
      <c r="B80" s="33" t="s">
        <v>217</v>
      </c>
      <c r="C80" s="43">
        <v>451.60472886000002</v>
      </c>
      <c r="D80" s="11" t="str">
        <f t="shared" si="11"/>
        <v>N/A</v>
      </c>
      <c r="E80" s="43">
        <v>519.69759290000002</v>
      </c>
      <c r="F80" s="11" t="str">
        <f t="shared" si="12"/>
        <v>N/A</v>
      </c>
      <c r="G80" s="43">
        <v>485.10914961999998</v>
      </c>
      <c r="H80" s="11" t="str">
        <f t="shared" si="13"/>
        <v>N/A</v>
      </c>
      <c r="I80" s="12">
        <v>15.08</v>
      </c>
      <c r="J80" s="12">
        <v>-6.66</v>
      </c>
      <c r="K80" s="41" t="s">
        <v>732</v>
      </c>
      <c r="L80" s="9" t="str">
        <f t="shared" si="14"/>
        <v>Yes</v>
      </c>
    </row>
    <row r="81" spans="1:12" x14ac:dyDescent="0.25">
      <c r="A81" s="42" t="s">
        <v>615</v>
      </c>
      <c r="B81" s="33" t="s">
        <v>217</v>
      </c>
      <c r="C81" s="43">
        <v>1331894</v>
      </c>
      <c r="D81" s="11" t="str">
        <f t="shared" si="11"/>
        <v>N/A</v>
      </c>
      <c r="E81" s="43">
        <v>1364154</v>
      </c>
      <c r="F81" s="11" t="str">
        <f t="shared" si="12"/>
        <v>N/A</v>
      </c>
      <c r="G81" s="43">
        <v>1721792</v>
      </c>
      <c r="H81" s="11" t="str">
        <f t="shared" si="13"/>
        <v>N/A</v>
      </c>
      <c r="I81" s="12">
        <v>2.4220000000000002</v>
      </c>
      <c r="J81" s="12">
        <v>26.22</v>
      </c>
      <c r="K81" s="41" t="s">
        <v>732</v>
      </c>
      <c r="L81" s="9" t="str">
        <f t="shared" si="14"/>
        <v>Yes</v>
      </c>
    </row>
    <row r="82" spans="1:12" x14ac:dyDescent="0.25">
      <c r="A82" s="42" t="s">
        <v>616</v>
      </c>
      <c r="B82" s="33" t="s">
        <v>217</v>
      </c>
      <c r="C82" s="34">
        <v>3246</v>
      </c>
      <c r="D82" s="11" t="str">
        <f t="shared" si="11"/>
        <v>N/A</v>
      </c>
      <c r="E82" s="34">
        <v>3319</v>
      </c>
      <c r="F82" s="11" t="str">
        <f t="shared" si="12"/>
        <v>N/A</v>
      </c>
      <c r="G82" s="34">
        <v>3484</v>
      </c>
      <c r="H82" s="11" t="str">
        <f t="shared" si="13"/>
        <v>N/A</v>
      </c>
      <c r="I82" s="12">
        <v>2.2490000000000001</v>
      </c>
      <c r="J82" s="12">
        <v>4.9710000000000001</v>
      </c>
      <c r="K82" s="41" t="s">
        <v>732</v>
      </c>
      <c r="L82" s="9" t="str">
        <f t="shared" si="14"/>
        <v>Yes</v>
      </c>
    </row>
    <row r="83" spans="1:12" x14ac:dyDescent="0.25">
      <c r="A83" s="42" t="s">
        <v>1449</v>
      </c>
      <c r="B83" s="33" t="s">
        <v>217</v>
      </c>
      <c r="C83" s="43">
        <v>410.3185459</v>
      </c>
      <c r="D83" s="11" t="str">
        <f t="shared" si="11"/>
        <v>N/A</v>
      </c>
      <c r="E83" s="43">
        <v>411.0135583</v>
      </c>
      <c r="F83" s="11" t="str">
        <f t="shared" si="12"/>
        <v>N/A</v>
      </c>
      <c r="G83" s="43">
        <v>494.19977038000002</v>
      </c>
      <c r="H83" s="11" t="str">
        <f t="shared" si="13"/>
        <v>N/A</v>
      </c>
      <c r="I83" s="12">
        <v>0.1694</v>
      </c>
      <c r="J83" s="12">
        <v>20.239999999999998</v>
      </c>
      <c r="K83" s="41" t="s">
        <v>732</v>
      </c>
      <c r="L83" s="9" t="str">
        <f t="shared" si="14"/>
        <v>Yes</v>
      </c>
    </row>
    <row r="84" spans="1:12" ht="25" x14ac:dyDescent="0.25">
      <c r="A84" s="42" t="s">
        <v>617</v>
      </c>
      <c r="B84" s="33" t="s">
        <v>217</v>
      </c>
      <c r="C84" s="43">
        <v>626477</v>
      </c>
      <c r="D84" s="11" t="str">
        <f t="shared" si="11"/>
        <v>N/A</v>
      </c>
      <c r="E84" s="43">
        <v>618902</v>
      </c>
      <c r="F84" s="11" t="str">
        <f t="shared" si="12"/>
        <v>N/A</v>
      </c>
      <c r="G84" s="43">
        <v>627595</v>
      </c>
      <c r="H84" s="11" t="str">
        <f t="shared" si="13"/>
        <v>N/A</v>
      </c>
      <c r="I84" s="12">
        <v>-1.21</v>
      </c>
      <c r="J84" s="12">
        <v>1.405</v>
      </c>
      <c r="K84" s="41" t="s">
        <v>732</v>
      </c>
      <c r="L84" s="9" t="str">
        <f t="shared" si="14"/>
        <v>Yes</v>
      </c>
    </row>
    <row r="85" spans="1:12" x14ac:dyDescent="0.25">
      <c r="A85" s="42" t="s">
        <v>618</v>
      </c>
      <c r="B85" s="33" t="s">
        <v>217</v>
      </c>
      <c r="C85" s="34">
        <v>315</v>
      </c>
      <c r="D85" s="11" t="str">
        <f t="shared" si="11"/>
        <v>N/A</v>
      </c>
      <c r="E85" s="34">
        <v>244</v>
      </c>
      <c r="F85" s="11" t="str">
        <f t="shared" si="12"/>
        <v>N/A</v>
      </c>
      <c r="G85" s="34">
        <v>205</v>
      </c>
      <c r="H85" s="11" t="str">
        <f t="shared" si="13"/>
        <v>N/A</v>
      </c>
      <c r="I85" s="12">
        <v>-22.5</v>
      </c>
      <c r="J85" s="12">
        <v>-16</v>
      </c>
      <c r="K85" s="41" t="s">
        <v>732</v>
      </c>
      <c r="L85" s="9" t="str">
        <f t="shared" si="14"/>
        <v>Yes</v>
      </c>
    </row>
    <row r="86" spans="1:12" x14ac:dyDescent="0.25">
      <c r="A86" s="42" t="s">
        <v>1450</v>
      </c>
      <c r="B86" s="33" t="s">
        <v>217</v>
      </c>
      <c r="C86" s="43">
        <v>1988.815873</v>
      </c>
      <c r="D86" s="11" t="str">
        <f t="shared" si="11"/>
        <v>N/A</v>
      </c>
      <c r="E86" s="43">
        <v>2536.4836065999998</v>
      </c>
      <c r="F86" s="11" t="str">
        <f t="shared" si="12"/>
        <v>N/A</v>
      </c>
      <c r="G86" s="43">
        <v>3061.4390244000001</v>
      </c>
      <c r="H86" s="11" t="str">
        <f t="shared" si="13"/>
        <v>N/A</v>
      </c>
      <c r="I86" s="12">
        <v>27.54</v>
      </c>
      <c r="J86" s="12">
        <v>20.7</v>
      </c>
      <c r="K86" s="41" t="s">
        <v>732</v>
      </c>
      <c r="L86" s="9" t="str">
        <f t="shared" si="14"/>
        <v>Yes</v>
      </c>
    </row>
    <row r="87" spans="1:12" x14ac:dyDescent="0.25">
      <c r="A87" s="42" t="s">
        <v>619</v>
      </c>
      <c r="B87" s="33" t="s">
        <v>217</v>
      </c>
      <c r="C87" s="43">
        <v>1251514</v>
      </c>
      <c r="D87" s="11" t="str">
        <f t="shared" si="11"/>
        <v>N/A</v>
      </c>
      <c r="E87" s="43">
        <v>1420406</v>
      </c>
      <c r="F87" s="11" t="str">
        <f t="shared" si="12"/>
        <v>N/A</v>
      </c>
      <c r="G87" s="43">
        <v>1656017</v>
      </c>
      <c r="H87" s="11" t="str">
        <f t="shared" si="13"/>
        <v>N/A</v>
      </c>
      <c r="I87" s="12">
        <v>13.5</v>
      </c>
      <c r="J87" s="12">
        <v>16.59</v>
      </c>
      <c r="K87" s="41" t="s">
        <v>732</v>
      </c>
      <c r="L87" s="9" t="str">
        <f t="shared" si="14"/>
        <v>Yes</v>
      </c>
    </row>
    <row r="88" spans="1:12" x14ac:dyDescent="0.25">
      <c r="A88" s="42" t="s">
        <v>620</v>
      </c>
      <c r="B88" s="33" t="s">
        <v>217</v>
      </c>
      <c r="C88" s="34">
        <v>6160</v>
      </c>
      <c r="D88" s="11" t="str">
        <f t="shared" si="11"/>
        <v>N/A</v>
      </c>
      <c r="E88" s="34">
        <v>6432</v>
      </c>
      <c r="F88" s="11" t="str">
        <f t="shared" si="12"/>
        <v>N/A</v>
      </c>
      <c r="G88" s="34">
        <v>6906</v>
      </c>
      <c r="H88" s="11" t="str">
        <f t="shared" si="13"/>
        <v>N/A</v>
      </c>
      <c r="I88" s="12">
        <v>4.4160000000000004</v>
      </c>
      <c r="J88" s="12">
        <v>7.3689999999999998</v>
      </c>
      <c r="K88" s="41" t="s">
        <v>732</v>
      </c>
      <c r="L88" s="9" t="str">
        <f t="shared" si="14"/>
        <v>Yes</v>
      </c>
    </row>
    <row r="89" spans="1:12" x14ac:dyDescent="0.25">
      <c r="A89" s="42" t="s">
        <v>1451</v>
      </c>
      <c r="B89" s="33" t="s">
        <v>217</v>
      </c>
      <c r="C89" s="43">
        <v>203.16785714</v>
      </c>
      <c r="D89" s="11" t="str">
        <f t="shared" si="11"/>
        <v>N/A</v>
      </c>
      <c r="E89" s="43">
        <v>220.83426617000001</v>
      </c>
      <c r="F89" s="11" t="str">
        <f t="shared" si="12"/>
        <v>N/A</v>
      </c>
      <c r="G89" s="43">
        <v>239.79394729000001</v>
      </c>
      <c r="H89" s="11" t="str">
        <f t="shared" si="13"/>
        <v>N/A</v>
      </c>
      <c r="I89" s="12">
        <v>8.6950000000000003</v>
      </c>
      <c r="J89" s="12">
        <v>8.5850000000000009</v>
      </c>
      <c r="K89" s="41" t="s">
        <v>732</v>
      </c>
      <c r="L89" s="9" t="str">
        <f t="shared" si="14"/>
        <v>Yes</v>
      </c>
    </row>
    <row r="90" spans="1:12" x14ac:dyDescent="0.25">
      <c r="A90" s="42" t="s">
        <v>621</v>
      </c>
      <c r="B90" s="33" t="s">
        <v>217</v>
      </c>
      <c r="C90" s="43">
        <v>1834248</v>
      </c>
      <c r="D90" s="11" t="str">
        <f t="shared" si="11"/>
        <v>N/A</v>
      </c>
      <c r="E90" s="43">
        <v>1699381</v>
      </c>
      <c r="F90" s="11" t="str">
        <f t="shared" si="12"/>
        <v>N/A</v>
      </c>
      <c r="G90" s="43">
        <v>1216238</v>
      </c>
      <c r="H90" s="11" t="str">
        <f t="shared" si="13"/>
        <v>N/A</v>
      </c>
      <c r="I90" s="12">
        <v>-7.35</v>
      </c>
      <c r="J90" s="12">
        <v>-28.4</v>
      </c>
      <c r="K90" s="41" t="s">
        <v>732</v>
      </c>
      <c r="L90" s="9" t="str">
        <f t="shared" si="14"/>
        <v>Yes</v>
      </c>
    </row>
    <row r="91" spans="1:12" x14ac:dyDescent="0.25">
      <c r="A91" s="42" t="s">
        <v>622</v>
      </c>
      <c r="B91" s="33" t="s">
        <v>217</v>
      </c>
      <c r="C91" s="34">
        <v>4265</v>
      </c>
      <c r="D91" s="11" t="str">
        <f t="shared" si="11"/>
        <v>N/A</v>
      </c>
      <c r="E91" s="34">
        <v>4168</v>
      </c>
      <c r="F91" s="11" t="str">
        <f t="shared" si="12"/>
        <v>N/A</v>
      </c>
      <c r="G91" s="34">
        <v>4370</v>
      </c>
      <c r="H91" s="11" t="str">
        <f t="shared" si="13"/>
        <v>N/A</v>
      </c>
      <c r="I91" s="12">
        <v>-2.27</v>
      </c>
      <c r="J91" s="12">
        <v>4.8460000000000001</v>
      </c>
      <c r="K91" s="41" t="s">
        <v>732</v>
      </c>
      <c r="L91" s="9" t="str">
        <f t="shared" si="14"/>
        <v>Yes</v>
      </c>
    </row>
    <row r="92" spans="1:12" x14ac:dyDescent="0.25">
      <c r="A92" s="42" t="s">
        <v>1452</v>
      </c>
      <c r="B92" s="33" t="s">
        <v>217</v>
      </c>
      <c r="C92" s="43">
        <v>430.06987104000001</v>
      </c>
      <c r="D92" s="11" t="str">
        <f t="shared" si="11"/>
        <v>N/A</v>
      </c>
      <c r="E92" s="43">
        <v>407.72096929000003</v>
      </c>
      <c r="F92" s="11" t="str">
        <f t="shared" si="12"/>
        <v>N/A</v>
      </c>
      <c r="G92" s="43">
        <v>278.31533180999998</v>
      </c>
      <c r="H92" s="11" t="str">
        <f t="shared" si="13"/>
        <v>N/A</v>
      </c>
      <c r="I92" s="12">
        <v>-5.2</v>
      </c>
      <c r="J92" s="12">
        <v>-31.7</v>
      </c>
      <c r="K92" s="41" t="s">
        <v>732</v>
      </c>
      <c r="L92" s="9" t="str">
        <f t="shared" si="14"/>
        <v>No</v>
      </c>
    </row>
    <row r="93" spans="1:12" ht="25" x14ac:dyDescent="0.25">
      <c r="A93" s="42" t="s">
        <v>623</v>
      </c>
      <c r="B93" s="33" t="s">
        <v>217</v>
      </c>
      <c r="C93" s="43">
        <v>28913504</v>
      </c>
      <c r="D93" s="11" t="str">
        <f t="shared" si="11"/>
        <v>N/A</v>
      </c>
      <c r="E93" s="43">
        <v>32042241</v>
      </c>
      <c r="F93" s="11" t="str">
        <f t="shared" si="12"/>
        <v>N/A</v>
      </c>
      <c r="G93" s="43">
        <v>39307256</v>
      </c>
      <c r="H93" s="11" t="str">
        <f t="shared" si="13"/>
        <v>N/A</v>
      </c>
      <c r="I93" s="12">
        <v>10.82</v>
      </c>
      <c r="J93" s="12">
        <v>22.67</v>
      </c>
      <c r="K93" s="41" t="s">
        <v>732</v>
      </c>
      <c r="L93" s="9" t="str">
        <f t="shared" si="14"/>
        <v>Yes</v>
      </c>
    </row>
    <row r="94" spans="1:12" x14ac:dyDescent="0.25">
      <c r="A94" s="44" t="s">
        <v>624</v>
      </c>
      <c r="B94" s="34" t="s">
        <v>217</v>
      </c>
      <c r="C94" s="34">
        <v>3134</v>
      </c>
      <c r="D94" s="11" t="str">
        <f t="shared" si="11"/>
        <v>N/A</v>
      </c>
      <c r="E94" s="34">
        <v>3348</v>
      </c>
      <c r="F94" s="11" t="str">
        <f t="shared" si="12"/>
        <v>N/A</v>
      </c>
      <c r="G94" s="34">
        <v>3624</v>
      </c>
      <c r="H94" s="11" t="str">
        <f t="shared" si="13"/>
        <v>N/A</v>
      </c>
      <c r="I94" s="12">
        <v>6.8280000000000003</v>
      </c>
      <c r="J94" s="12">
        <v>8.2439999999999998</v>
      </c>
      <c r="K94" s="1" t="s">
        <v>732</v>
      </c>
      <c r="L94" s="9" t="str">
        <f t="shared" si="14"/>
        <v>Yes</v>
      </c>
    </row>
    <row r="95" spans="1:12" x14ac:dyDescent="0.25">
      <c r="A95" s="42" t="s">
        <v>1453</v>
      </c>
      <c r="B95" s="33" t="s">
        <v>217</v>
      </c>
      <c r="C95" s="43">
        <v>9225.7511168000001</v>
      </c>
      <c r="D95" s="11" t="str">
        <f t="shared" si="11"/>
        <v>N/A</v>
      </c>
      <c r="E95" s="43">
        <v>9570.5618279999999</v>
      </c>
      <c r="F95" s="11" t="str">
        <f t="shared" si="12"/>
        <v>N/A</v>
      </c>
      <c r="G95" s="43">
        <v>10846.373068000001</v>
      </c>
      <c r="H95" s="11" t="str">
        <f t="shared" si="13"/>
        <v>N/A</v>
      </c>
      <c r="I95" s="12">
        <v>3.7370000000000001</v>
      </c>
      <c r="J95" s="12">
        <v>13.33</v>
      </c>
      <c r="K95" s="41" t="s">
        <v>732</v>
      </c>
      <c r="L95" s="9" t="str">
        <f t="shared" si="14"/>
        <v>Yes</v>
      </c>
    </row>
    <row r="96" spans="1:12" ht="25" x14ac:dyDescent="0.25">
      <c r="A96" s="42" t="s">
        <v>625</v>
      </c>
      <c r="B96" s="33" t="s">
        <v>217</v>
      </c>
      <c r="C96" s="43">
        <v>397444</v>
      </c>
      <c r="D96" s="11" t="str">
        <f t="shared" si="11"/>
        <v>N/A</v>
      </c>
      <c r="E96" s="43">
        <v>440063</v>
      </c>
      <c r="F96" s="11" t="str">
        <f t="shared" si="12"/>
        <v>N/A</v>
      </c>
      <c r="G96" s="43">
        <v>618547</v>
      </c>
      <c r="H96" s="11" t="str">
        <f t="shared" si="13"/>
        <v>N/A</v>
      </c>
      <c r="I96" s="12">
        <v>10.72</v>
      </c>
      <c r="J96" s="12">
        <v>40.56</v>
      </c>
      <c r="K96" s="41" t="s">
        <v>732</v>
      </c>
      <c r="L96" s="9" t="str">
        <f t="shared" si="14"/>
        <v>No</v>
      </c>
    </row>
    <row r="97" spans="1:12" x14ac:dyDescent="0.25">
      <c r="A97" s="42" t="s">
        <v>626</v>
      </c>
      <c r="B97" s="33" t="s">
        <v>217</v>
      </c>
      <c r="C97" s="34">
        <v>1426</v>
      </c>
      <c r="D97" s="11" t="str">
        <f t="shared" si="11"/>
        <v>N/A</v>
      </c>
      <c r="E97" s="34">
        <v>1681</v>
      </c>
      <c r="F97" s="11" t="str">
        <f t="shared" si="12"/>
        <v>N/A</v>
      </c>
      <c r="G97" s="34">
        <v>2142</v>
      </c>
      <c r="H97" s="11" t="str">
        <f t="shared" si="13"/>
        <v>N/A</v>
      </c>
      <c r="I97" s="12">
        <v>17.88</v>
      </c>
      <c r="J97" s="12">
        <v>27.42</v>
      </c>
      <c r="K97" s="41" t="s">
        <v>732</v>
      </c>
      <c r="L97" s="9" t="str">
        <f t="shared" si="14"/>
        <v>Yes</v>
      </c>
    </row>
    <row r="98" spans="1:12" x14ac:dyDescent="0.25">
      <c r="A98" s="42" t="s">
        <v>1454</v>
      </c>
      <c r="B98" s="33" t="s">
        <v>217</v>
      </c>
      <c r="C98" s="43">
        <v>278.71248247</v>
      </c>
      <c r="D98" s="11" t="str">
        <f t="shared" si="11"/>
        <v>N/A</v>
      </c>
      <c r="E98" s="43">
        <v>261.78643663999998</v>
      </c>
      <c r="F98" s="11" t="str">
        <f t="shared" si="12"/>
        <v>N/A</v>
      </c>
      <c r="G98" s="43">
        <v>288.77077498</v>
      </c>
      <c r="H98" s="11" t="str">
        <f t="shared" si="13"/>
        <v>N/A</v>
      </c>
      <c r="I98" s="12">
        <v>-6.07</v>
      </c>
      <c r="J98" s="12">
        <v>10.31</v>
      </c>
      <c r="K98" s="41" t="s">
        <v>732</v>
      </c>
      <c r="L98" s="9" t="str">
        <f t="shared" si="14"/>
        <v>Yes</v>
      </c>
    </row>
    <row r="99" spans="1:12" ht="25" x14ac:dyDescent="0.25">
      <c r="A99" s="42" t="s">
        <v>627</v>
      </c>
      <c r="B99" s="33" t="s">
        <v>217</v>
      </c>
      <c r="C99" s="43">
        <v>10243025</v>
      </c>
      <c r="D99" s="11" t="str">
        <f t="shared" si="11"/>
        <v>N/A</v>
      </c>
      <c r="E99" s="43">
        <v>10720690</v>
      </c>
      <c r="F99" s="11" t="str">
        <f t="shared" si="12"/>
        <v>N/A</v>
      </c>
      <c r="G99" s="43">
        <v>8772216</v>
      </c>
      <c r="H99" s="11" t="str">
        <f t="shared" si="13"/>
        <v>N/A</v>
      </c>
      <c r="I99" s="12">
        <v>4.6630000000000003</v>
      </c>
      <c r="J99" s="12">
        <v>-18.2</v>
      </c>
      <c r="K99" s="41" t="s">
        <v>732</v>
      </c>
      <c r="L99" s="9" t="str">
        <f t="shared" si="14"/>
        <v>Yes</v>
      </c>
    </row>
    <row r="100" spans="1:12" x14ac:dyDescent="0.25">
      <c r="A100" s="42" t="s">
        <v>628</v>
      </c>
      <c r="B100" s="33" t="s">
        <v>217</v>
      </c>
      <c r="C100" s="34">
        <v>615</v>
      </c>
      <c r="D100" s="11" t="str">
        <f t="shared" si="11"/>
        <v>N/A</v>
      </c>
      <c r="E100" s="34">
        <v>657</v>
      </c>
      <c r="F100" s="11" t="str">
        <f t="shared" si="12"/>
        <v>N/A</v>
      </c>
      <c r="G100" s="34">
        <v>645</v>
      </c>
      <c r="H100" s="11" t="str">
        <f t="shared" si="13"/>
        <v>N/A</v>
      </c>
      <c r="I100" s="12">
        <v>6.8289999999999997</v>
      </c>
      <c r="J100" s="12">
        <v>-1.83</v>
      </c>
      <c r="K100" s="41" t="s">
        <v>732</v>
      </c>
      <c r="L100" s="9" t="str">
        <f t="shared" si="14"/>
        <v>Yes</v>
      </c>
    </row>
    <row r="101" spans="1:12" ht="25" x14ac:dyDescent="0.25">
      <c r="A101" s="42" t="s">
        <v>1455</v>
      </c>
      <c r="B101" s="33" t="s">
        <v>217</v>
      </c>
      <c r="C101" s="43">
        <v>16655.325203</v>
      </c>
      <c r="D101" s="11" t="str">
        <f t="shared" si="11"/>
        <v>N/A</v>
      </c>
      <c r="E101" s="43">
        <v>16317.640791</v>
      </c>
      <c r="F101" s="11" t="str">
        <f t="shared" si="12"/>
        <v>N/A</v>
      </c>
      <c r="G101" s="43">
        <v>13600.334884</v>
      </c>
      <c r="H101" s="11" t="str">
        <f t="shared" si="13"/>
        <v>N/A</v>
      </c>
      <c r="I101" s="12">
        <v>-2.0299999999999998</v>
      </c>
      <c r="J101" s="12">
        <v>-16.7</v>
      </c>
      <c r="K101" s="41" t="s">
        <v>732</v>
      </c>
      <c r="L101" s="9" t="str">
        <f t="shared" si="14"/>
        <v>Yes</v>
      </c>
    </row>
    <row r="102" spans="1:12" ht="25" x14ac:dyDescent="0.25">
      <c r="A102" s="42" t="s">
        <v>629</v>
      </c>
      <c r="B102" s="33" t="s">
        <v>217</v>
      </c>
      <c r="C102" s="43">
        <v>1768058</v>
      </c>
      <c r="D102" s="11" t="str">
        <f t="shared" si="11"/>
        <v>N/A</v>
      </c>
      <c r="E102" s="43">
        <v>505602</v>
      </c>
      <c r="F102" s="11" t="str">
        <f t="shared" si="12"/>
        <v>N/A</v>
      </c>
      <c r="G102" s="43">
        <v>207660</v>
      </c>
      <c r="H102" s="11" t="str">
        <f t="shared" si="13"/>
        <v>N/A</v>
      </c>
      <c r="I102" s="12">
        <v>-71.400000000000006</v>
      </c>
      <c r="J102" s="12">
        <v>-58.9</v>
      </c>
      <c r="K102" s="41" t="s">
        <v>732</v>
      </c>
      <c r="L102" s="9" t="str">
        <f t="shared" si="14"/>
        <v>No</v>
      </c>
    </row>
    <row r="103" spans="1:12" x14ac:dyDescent="0.25">
      <c r="A103" s="42" t="s">
        <v>630</v>
      </c>
      <c r="B103" s="33" t="s">
        <v>217</v>
      </c>
      <c r="C103" s="34">
        <v>1487</v>
      </c>
      <c r="D103" s="11" t="str">
        <f t="shared" si="11"/>
        <v>N/A</v>
      </c>
      <c r="E103" s="34">
        <v>1433</v>
      </c>
      <c r="F103" s="11" t="str">
        <f t="shared" si="12"/>
        <v>N/A</v>
      </c>
      <c r="G103" s="34">
        <v>234</v>
      </c>
      <c r="H103" s="11" t="str">
        <f t="shared" si="13"/>
        <v>N/A</v>
      </c>
      <c r="I103" s="12">
        <v>-3.63</v>
      </c>
      <c r="J103" s="12">
        <v>-83.7</v>
      </c>
      <c r="K103" s="41" t="s">
        <v>732</v>
      </c>
      <c r="L103" s="9" t="str">
        <f t="shared" si="14"/>
        <v>No</v>
      </c>
    </row>
    <row r="104" spans="1:12" ht="25" x14ac:dyDescent="0.25">
      <c r="A104" s="42" t="s">
        <v>1456</v>
      </c>
      <c r="B104" s="33" t="s">
        <v>217</v>
      </c>
      <c r="C104" s="43">
        <v>1189.0100874</v>
      </c>
      <c r="D104" s="11" t="str">
        <f t="shared" si="11"/>
        <v>N/A</v>
      </c>
      <c r="E104" s="43">
        <v>352.82763433000002</v>
      </c>
      <c r="F104" s="11" t="str">
        <f t="shared" si="12"/>
        <v>N/A</v>
      </c>
      <c r="G104" s="43">
        <v>887.43589743999996</v>
      </c>
      <c r="H104" s="11" t="str">
        <f t="shared" si="13"/>
        <v>N/A</v>
      </c>
      <c r="I104" s="12">
        <v>-70.3</v>
      </c>
      <c r="J104" s="12">
        <v>151.5</v>
      </c>
      <c r="K104" s="41" t="s">
        <v>732</v>
      </c>
      <c r="L104" s="9" t="str">
        <f t="shared" si="14"/>
        <v>No</v>
      </c>
    </row>
    <row r="105" spans="1:12" ht="25" x14ac:dyDescent="0.25">
      <c r="A105" s="42" t="s">
        <v>631</v>
      </c>
      <c r="B105" s="33" t="s">
        <v>217</v>
      </c>
      <c r="C105" s="43">
        <v>3046042</v>
      </c>
      <c r="D105" s="11" t="str">
        <f t="shared" si="11"/>
        <v>N/A</v>
      </c>
      <c r="E105" s="43">
        <v>3326846</v>
      </c>
      <c r="F105" s="11" t="str">
        <f t="shared" si="12"/>
        <v>N/A</v>
      </c>
      <c r="G105" s="43">
        <v>4051474</v>
      </c>
      <c r="H105" s="11" t="str">
        <f t="shared" si="13"/>
        <v>N/A</v>
      </c>
      <c r="I105" s="12">
        <v>9.2189999999999994</v>
      </c>
      <c r="J105" s="12">
        <v>21.78</v>
      </c>
      <c r="K105" s="41" t="s">
        <v>732</v>
      </c>
      <c r="L105" s="9" t="str">
        <f t="shared" si="14"/>
        <v>Yes</v>
      </c>
    </row>
    <row r="106" spans="1:12" x14ac:dyDescent="0.25">
      <c r="A106" s="42" t="s">
        <v>632</v>
      </c>
      <c r="B106" s="33" t="s">
        <v>217</v>
      </c>
      <c r="C106" s="34">
        <v>1202</v>
      </c>
      <c r="D106" s="11" t="str">
        <f t="shared" si="11"/>
        <v>N/A</v>
      </c>
      <c r="E106" s="34">
        <v>1297</v>
      </c>
      <c r="F106" s="11" t="str">
        <f t="shared" si="12"/>
        <v>N/A</v>
      </c>
      <c r="G106" s="34">
        <v>1389</v>
      </c>
      <c r="H106" s="11" t="str">
        <f t="shared" si="13"/>
        <v>N/A</v>
      </c>
      <c r="I106" s="12">
        <v>7.9029999999999996</v>
      </c>
      <c r="J106" s="12">
        <v>7.093</v>
      </c>
      <c r="K106" s="41" t="s">
        <v>732</v>
      </c>
      <c r="L106" s="9" t="str">
        <f t="shared" si="14"/>
        <v>Yes</v>
      </c>
    </row>
    <row r="107" spans="1:12" ht="25" x14ac:dyDescent="0.25">
      <c r="A107" s="42" t="s">
        <v>1457</v>
      </c>
      <c r="B107" s="33" t="s">
        <v>217</v>
      </c>
      <c r="C107" s="43">
        <v>2534.1447586999998</v>
      </c>
      <c r="D107" s="11" t="str">
        <f t="shared" si="11"/>
        <v>N/A</v>
      </c>
      <c r="E107" s="43">
        <v>2565.0316114000002</v>
      </c>
      <c r="F107" s="11" t="str">
        <f t="shared" si="12"/>
        <v>N/A</v>
      </c>
      <c r="G107" s="43">
        <v>2916.8279338000002</v>
      </c>
      <c r="H107" s="11" t="str">
        <f t="shared" si="13"/>
        <v>N/A</v>
      </c>
      <c r="I107" s="12">
        <v>1.2190000000000001</v>
      </c>
      <c r="J107" s="12">
        <v>13.72</v>
      </c>
      <c r="K107" s="41" t="s">
        <v>732</v>
      </c>
      <c r="L107" s="9" t="str">
        <f t="shared" si="14"/>
        <v>Yes</v>
      </c>
    </row>
    <row r="108" spans="1:12" ht="25" x14ac:dyDescent="0.25">
      <c r="A108" s="42" t="s">
        <v>633</v>
      </c>
      <c r="B108" s="33" t="s">
        <v>217</v>
      </c>
      <c r="C108" s="43">
        <v>97142</v>
      </c>
      <c r="D108" s="11" t="str">
        <f t="shared" si="11"/>
        <v>N/A</v>
      </c>
      <c r="E108" s="43">
        <v>106714</v>
      </c>
      <c r="F108" s="11" t="str">
        <f t="shared" si="12"/>
        <v>N/A</v>
      </c>
      <c r="G108" s="43">
        <v>113769</v>
      </c>
      <c r="H108" s="11" t="str">
        <f t="shared" si="13"/>
        <v>N/A</v>
      </c>
      <c r="I108" s="12">
        <v>9.8539999999999992</v>
      </c>
      <c r="J108" s="12">
        <v>6.6109999999999998</v>
      </c>
      <c r="K108" s="41" t="s">
        <v>732</v>
      </c>
      <c r="L108" s="9" t="str">
        <f t="shared" si="14"/>
        <v>Yes</v>
      </c>
    </row>
    <row r="109" spans="1:12" x14ac:dyDescent="0.25">
      <c r="A109" s="42" t="s">
        <v>634</v>
      </c>
      <c r="B109" s="33" t="s">
        <v>217</v>
      </c>
      <c r="C109" s="34">
        <v>526</v>
      </c>
      <c r="D109" s="11" t="str">
        <f t="shared" si="11"/>
        <v>N/A</v>
      </c>
      <c r="E109" s="34">
        <v>619</v>
      </c>
      <c r="F109" s="11" t="str">
        <f t="shared" si="12"/>
        <v>N/A</v>
      </c>
      <c r="G109" s="34">
        <v>654</v>
      </c>
      <c r="H109" s="11" t="str">
        <f t="shared" si="13"/>
        <v>N/A</v>
      </c>
      <c r="I109" s="12">
        <v>17.68</v>
      </c>
      <c r="J109" s="12">
        <v>5.6539999999999999</v>
      </c>
      <c r="K109" s="41" t="s">
        <v>732</v>
      </c>
      <c r="L109" s="9" t="str">
        <f t="shared" si="14"/>
        <v>Yes</v>
      </c>
    </row>
    <row r="110" spans="1:12" ht="25" x14ac:dyDescent="0.25">
      <c r="A110" s="42" t="s">
        <v>1458</v>
      </c>
      <c r="B110" s="33" t="s">
        <v>217</v>
      </c>
      <c r="C110" s="43">
        <v>184.68060836999999</v>
      </c>
      <c r="D110" s="11" t="str">
        <f t="shared" si="11"/>
        <v>N/A</v>
      </c>
      <c r="E110" s="43">
        <v>172.39741519</v>
      </c>
      <c r="F110" s="11" t="str">
        <f t="shared" si="12"/>
        <v>N/A</v>
      </c>
      <c r="G110" s="43">
        <v>173.9587156</v>
      </c>
      <c r="H110" s="11" t="str">
        <f t="shared" si="13"/>
        <v>N/A</v>
      </c>
      <c r="I110" s="12">
        <v>-6.65</v>
      </c>
      <c r="J110" s="12">
        <v>0.90559999999999996</v>
      </c>
      <c r="K110" s="41" t="s">
        <v>732</v>
      </c>
      <c r="L110" s="9" t="str">
        <f t="shared" si="14"/>
        <v>Yes</v>
      </c>
    </row>
    <row r="111" spans="1:12" x14ac:dyDescent="0.25">
      <c r="A111" s="42" t="s">
        <v>635</v>
      </c>
      <c r="B111" s="33" t="s">
        <v>217</v>
      </c>
      <c r="C111" s="43">
        <v>4341283</v>
      </c>
      <c r="D111" s="11" t="str">
        <f t="shared" si="11"/>
        <v>N/A</v>
      </c>
      <c r="E111" s="43">
        <v>4766593</v>
      </c>
      <c r="F111" s="11" t="str">
        <f t="shared" si="12"/>
        <v>N/A</v>
      </c>
      <c r="G111" s="43">
        <v>5812807</v>
      </c>
      <c r="H111" s="11" t="str">
        <f t="shared" si="13"/>
        <v>N/A</v>
      </c>
      <c r="I111" s="12">
        <v>9.7970000000000006</v>
      </c>
      <c r="J111" s="12">
        <v>21.95</v>
      </c>
      <c r="K111" s="41" t="s">
        <v>732</v>
      </c>
      <c r="L111" s="9" t="str">
        <f t="shared" si="14"/>
        <v>Yes</v>
      </c>
    </row>
    <row r="112" spans="1:12" x14ac:dyDescent="0.25">
      <c r="A112" s="42" t="s">
        <v>636</v>
      </c>
      <c r="B112" s="33" t="s">
        <v>217</v>
      </c>
      <c r="C112" s="34">
        <v>357</v>
      </c>
      <c r="D112" s="11" t="str">
        <f t="shared" si="11"/>
        <v>N/A</v>
      </c>
      <c r="E112" s="34">
        <v>378</v>
      </c>
      <c r="F112" s="11" t="str">
        <f t="shared" si="12"/>
        <v>N/A</v>
      </c>
      <c r="G112" s="34">
        <v>414</v>
      </c>
      <c r="H112" s="11" t="str">
        <f t="shared" si="13"/>
        <v>N/A</v>
      </c>
      <c r="I112" s="12">
        <v>5.8819999999999997</v>
      </c>
      <c r="J112" s="12">
        <v>9.5239999999999991</v>
      </c>
      <c r="K112" s="41" t="s">
        <v>732</v>
      </c>
      <c r="L112" s="9" t="str">
        <f t="shared" si="14"/>
        <v>Yes</v>
      </c>
    </row>
    <row r="113" spans="1:12" x14ac:dyDescent="0.25">
      <c r="A113" s="42" t="s">
        <v>1459</v>
      </c>
      <c r="B113" s="33" t="s">
        <v>217</v>
      </c>
      <c r="C113" s="43">
        <v>12160.456582999999</v>
      </c>
      <c r="D113" s="11" t="str">
        <f t="shared" si="11"/>
        <v>N/A</v>
      </c>
      <c r="E113" s="43">
        <v>12610.034392</v>
      </c>
      <c r="F113" s="11" t="str">
        <f t="shared" si="12"/>
        <v>N/A</v>
      </c>
      <c r="G113" s="43">
        <v>14040.596618</v>
      </c>
      <c r="H113" s="11" t="str">
        <f t="shared" si="13"/>
        <v>N/A</v>
      </c>
      <c r="I113" s="12">
        <v>3.6970000000000001</v>
      </c>
      <c r="J113" s="12">
        <v>11.34</v>
      </c>
      <c r="K113" s="41" t="s">
        <v>732</v>
      </c>
      <c r="L113" s="9" t="str">
        <f t="shared" si="14"/>
        <v>Yes</v>
      </c>
    </row>
    <row r="114" spans="1:12" ht="25" x14ac:dyDescent="0.25">
      <c r="A114" s="42" t="s">
        <v>637</v>
      </c>
      <c r="B114" s="33" t="s">
        <v>217</v>
      </c>
      <c r="C114" s="43">
        <v>69744</v>
      </c>
      <c r="D114" s="11" t="str">
        <f t="shared" si="11"/>
        <v>N/A</v>
      </c>
      <c r="E114" s="43">
        <v>99732</v>
      </c>
      <c r="F114" s="11" t="str">
        <f t="shared" si="12"/>
        <v>N/A</v>
      </c>
      <c r="G114" s="43">
        <v>165499</v>
      </c>
      <c r="H114" s="11" t="str">
        <f t="shared" si="13"/>
        <v>N/A</v>
      </c>
      <c r="I114" s="12">
        <v>43</v>
      </c>
      <c r="J114" s="12">
        <v>65.94</v>
      </c>
      <c r="K114" s="41" t="s">
        <v>732</v>
      </c>
      <c r="L114" s="9" t="str">
        <f>IF(J114="Div by 0", "N/A", IF(OR(J114="N/A",K114="N/A"),"N/A", IF(J114&gt;VALUE(MID(K114,1,2)), "No", IF(J114&lt;-1*VALUE(MID(K114,1,2)), "No", "Yes"))))</f>
        <v>No</v>
      </c>
    </row>
    <row r="115" spans="1:12" x14ac:dyDescent="0.25">
      <c r="A115" s="42" t="s">
        <v>638</v>
      </c>
      <c r="B115" s="33" t="s">
        <v>217</v>
      </c>
      <c r="C115" s="34">
        <v>1858</v>
      </c>
      <c r="D115" s="11" t="str">
        <f t="shared" si="11"/>
        <v>N/A</v>
      </c>
      <c r="E115" s="34">
        <v>2274</v>
      </c>
      <c r="F115" s="11" t="str">
        <f t="shared" si="12"/>
        <v>N/A</v>
      </c>
      <c r="G115" s="34">
        <v>2595</v>
      </c>
      <c r="H115" s="11" t="str">
        <f t="shared" si="13"/>
        <v>N/A</v>
      </c>
      <c r="I115" s="12">
        <v>22.39</v>
      </c>
      <c r="J115" s="12">
        <v>14.12</v>
      </c>
      <c r="K115" s="41" t="s">
        <v>732</v>
      </c>
      <c r="L115" s="9" t="str">
        <f t="shared" ref="L115:L119" si="15">IF(J115="Div by 0", "N/A", IF(OR(J115="N/A",K115="N/A"),"N/A", IF(J115&gt;VALUE(MID(K115,1,2)), "No", IF(J115&lt;-1*VALUE(MID(K115,1,2)), "No", "Yes"))))</f>
        <v>Yes</v>
      </c>
    </row>
    <row r="116" spans="1:12" ht="25" x14ac:dyDescent="0.25">
      <c r="A116" s="42" t="s">
        <v>1460</v>
      </c>
      <c r="B116" s="33" t="s">
        <v>217</v>
      </c>
      <c r="C116" s="43">
        <v>37.537136705999998</v>
      </c>
      <c r="D116" s="11" t="str">
        <f t="shared" si="11"/>
        <v>N/A</v>
      </c>
      <c r="E116" s="43">
        <v>43.857519789000001</v>
      </c>
      <c r="F116" s="11" t="str">
        <f t="shared" si="12"/>
        <v>N/A</v>
      </c>
      <c r="G116" s="43">
        <v>63.7761079</v>
      </c>
      <c r="H116" s="11" t="str">
        <f t="shared" si="13"/>
        <v>N/A</v>
      </c>
      <c r="I116" s="12">
        <v>16.84</v>
      </c>
      <c r="J116" s="12">
        <v>45.42</v>
      </c>
      <c r="K116" s="41" t="s">
        <v>732</v>
      </c>
      <c r="L116" s="9" t="str">
        <f t="shared" si="15"/>
        <v>No</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915248</v>
      </c>
      <c r="D120" s="11" t="str">
        <f t="shared" si="11"/>
        <v>N/A</v>
      </c>
      <c r="E120" s="43">
        <v>968567</v>
      </c>
      <c r="F120" s="11" t="str">
        <f t="shared" si="12"/>
        <v>N/A</v>
      </c>
      <c r="G120" s="43">
        <v>1124544</v>
      </c>
      <c r="H120" s="11" t="str">
        <f t="shared" si="13"/>
        <v>N/A</v>
      </c>
      <c r="I120" s="12">
        <v>5.8259999999999996</v>
      </c>
      <c r="J120" s="12">
        <v>16.100000000000001</v>
      </c>
      <c r="K120" s="41" t="s">
        <v>732</v>
      </c>
      <c r="L120" s="9" t="str">
        <f t="shared" ref="L120:L131" si="16">IF(J120="Div by 0", "N/A", IF(K120="N/A","N/A", IF(J120&gt;VALUE(MID(K120,1,2)), "No", IF(J120&lt;-1*VALUE(MID(K120,1,2)), "No", "Yes"))))</f>
        <v>Yes</v>
      </c>
    </row>
    <row r="121" spans="1:12" x14ac:dyDescent="0.25">
      <c r="A121" s="42" t="s">
        <v>642</v>
      </c>
      <c r="B121" s="33" t="s">
        <v>217</v>
      </c>
      <c r="C121" s="34">
        <v>4144</v>
      </c>
      <c r="D121" s="11" t="str">
        <f t="shared" si="11"/>
        <v>N/A</v>
      </c>
      <c r="E121" s="34">
        <v>4657</v>
      </c>
      <c r="F121" s="11" t="str">
        <f t="shared" si="12"/>
        <v>N/A</v>
      </c>
      <c r="G121" s="34">
        <v>5067</v>
      </c>
      <c r="H121" s="11" t="str">
        <f t="shared" si="13"/>
        <v>N/A</v>
      </c>
      <c r="I121" s="12">
        <v>12.38</v>
      </c>
      <c r="J121" s="12">
        <v>8.8040000000000003</v>
      </c>
      <c r="K121" s="41" t="s">
        <v>732</v>
      </c>
      <c r="L121" s="9" t="str">
        <f t="shared" si="16"/>
        <v>Yes</v>
      </c>
    </row>
    <row r="122" spans="1:12" ht="25" x14ac:dyDescent="0.25">
      <c r="A122" s="42" t="s">
        <v>1462</v>
      </c>
      <c r="B122" s="33" t="s">
        <v>217</v>
      </c>
      <c r="C122" s="43">
        <v>220.86100386000001</v>
      </c>
      <c r="D122" s="11" t="str">
        <f t="shared" si="11"/>
        <v>N/A</v>
      </c>
      <c r="E122" s="43">
        <v>207.98088898</v>
      </c>
      <c r="F122" s="11" t="str">
        <f t="shared" si="12"/>
        <v>N/A</v>
      </c>
      <c r="G122" s="43">
        <v>221.93487271000001</v>
      </c>
      <c r="H122" s="11" t="str">
        <f t="shared" si="13"/>
        <v>N/A</v>
      </c>
      <c r="I122" s="12">
        <v>-5.83</v>
      </c>
      <c r="J122" s="12">
        <v>6.7089999999999996</v>
      </c>
      <c r="K122" s="41" t="s">
        <v>732</v>
      </c>
      <c r="L122" s="9" t="str">
        <f t="shared" si="16"/>
        <v>Yes</v>
      </c>
    </row>
    <row r="123" spans="1:12" ht="25" x14ac:dyDescent="0.25">
      <c r="A123" s="42" t="s">
        <v>643</v>
      </c>
      <c r="B123" s="33" t="s">
        <v>217</v>
      </c>
      <c r="C123" s="43">
        <v>15390622</v>
      </c>
      <c r="D123" s="11" t="str">
        <f t="shared" ref="D123:D131" si="17">IF($B123="N/A","N/A",IF(C123&gt;10,"No",IF(C123&lt;-10,"No","Yes")))</f>
        <v>N/A</v>
      </c>
      <c r="E123" s="43">
        <v>20581187</v>
      </c>
      <c r="F123" s="11" t="str">
        <f t="shared" ref="F123:F131" si="18">IF($B123="N/A","N/A",IF(E123&gt;10,"No",IF(E123&lt;-10,"No","Yes")))</f>
        <v>N/A</v>
      </c>
      <c r="G123" s="43">
        <v>23299961</v>
      </c>
      <c r="H123" s="11" t="str">
        <f t="shared" ref="H123:H131" si="19">IF($B123="N/A","N/A",IF(G123&gt;10,"No",IF(G123&lt;-10,"No","Yes")))</f>
        <v>N/A</v>
      </c>
      <c r="I123" s="12">
        <v>33.729999999999997</v>
      </c>
      <c r="J123" s="12">
        <v>13.21</v>
      </c>
      <c r="K123" s="41" t="s">
        <v>732</v>
      </c>
      <c r="L123" s="9" t="str">
        <f t="shared" si="16"/>
        <v>Yes</v>
      </c>
    </row>
    <row r="124" spans="1:12" x14ac:dyDescent="0.25">
      <c r="A124" s="42" t="s">
        <v>644</v>
      </c>
      <c r="B124" s="33" t="s">
        <v>217</v>
      </c>
      <c r="C124" s="34">
        <v>469</v>
      </c>
      <c r="D124" s="11" t="str">
        <f t="shared" si="17"/>
        <v>N/A</v>
      </c>
      <c r="E124" s="34">
        <v>598</v>
      </c>
      <c r="F124" s="11" t="str">
        <f t="shared" si="18"/>
        <v>N/A</v>
      </c>
      <c r="G124" s="34">
        <v>599</v>
      </c>
      <c r="H124" s="11" t="str">
        <f t="shared" si="19"/>
        <v>N/A</v>
      </c>
      <c r="I124" s="12">
        <v>27.51</v>
      </c>
      <c r="J124" s="12">
        <v>0.16719999999999999</v>
      </c>
      <c r="K124" s="41" t="s">
        <v>732</v>
      </c>
      <c r="L124" s="9" t="str">
        <f t="shared" si="16"/>
        <v>Yes</v>
      </c>
    </row>
    <row r="125" spans="1:12" ht="25" x14ac:dyDescent="0.25">
      <c r="A125" s="42" t="s">
        <v>1463</v>
      </c>
      <c r="B125" s="33" t="s">
        <v>217</v>
      </c>
      <c r="C125" s="43">
        <v>32815.82516</v>
      </c>
      <c r="D125" s="11" t="str">
        <f t="shared" si="17"/>
        <v>N/A</v>
      </c>
      <c r="E125" s="43">
        <v>34416.700668999998</v>
      </c>
      <c r="F125" s="11" t="str">
        <f t="shared" si="18"/>
        <v>N/A</v>
      </c>
      <c r="G125" s="43">
        <v>38898.098496999999</v>
      </c>
      <c r="H125" s="11" t="str">
        <f t="shared" si="19"/>
        <v>N/A</v>
      </c>
      <c r="I125" s="12">
        <v>4.8780000000000001</v>
      </c>
      <c r="J125" s="12">
        <v>13.02</v>
      </c>
      <c r="K125" s="41" t="s">
        <v>732</v>
      </c>
      <c r="L125" s="9" t="str">
        <f t="shared" si="16"/>
        <v>Yes</v>
      </c>
    </row>
    <row r="126" spans="1:12" ht="25" x14ac:dyDescent="0.25">
      <c r="A126" s="42" t="s">
        <v>645</v>
      </c>
      <c r="B126" s="33" t="s">
        <v>217</v>
      </c>
      <c r="C126" s="43">
        <v>3309525</v>
      </c>
      <c r="D126" s="11" t="str">
        <f t="shared" si="17"/>
        <v>N/A</v>
      </c>
      <c r="E126" s="43">
        <v>3546062</v>
      </c>
      <c r="F126" s="11" t="str">
        <f t="shared" si="18"/>
        <v>N/A</v>
      </c>
      <c r="G126" s="43">
        <v>3619627</v>
      </c>
      <c r="H126" s="11" t="str">
        <f t="shared" si="19"/>
        <v>N/A</v>
      </c>
      <c r="I126" s="12">
        <v>7.1470000000000002</v>
      </c>
      <c r="J126" s="12">
        <v>2.0750000000000002</v>
      </c>
      <c r="K126" s="41" t="s">
        <v>732</v>
      </c>
      <c r="L126" s="9" t="str">
        <f t="shared" si="16"/>
        <v>Yes</v>
      </c>
    </row>
    <row r="127" spans="1:12" x14ac:dyDescent="0.25">
      <c r="A127" s="42" t="s">
        <v>646</v>
      </c>
      <c r="B127" s="33" t="s">
        <v>217</v>
      </c>
      <c r="C127" s="34">
        <v>3606</v>
      </c>
      <c r="D127" s="11" t="str">
        <f t="shared" si="17"/>
        <v>N/A</v>
      </c>
      <c r="E127" s="34">
        <v>3813</v>
      </c>
      <c r="F127" s="11" t="str">
        <f t="shared" si="18"/>
        <v>N/A</v>
      </c>
      <c r="G127" s="34">
        <v>3379</v>
      </c>
      <c r="H127" s="11" t="str">
        <f t="shared" si="19"/>
        <v>N/A</v>
      </c>
      <c r="I127" s="12">
        <v>5.74</v>
      </c>
      <c r="J127" s="12">
        <v>-11.4</v>
      </c>
      <c r="K127" s="41" t="s">
        <v>732</v>
      </c>
      <c r="L127" s="9" t="str">
        <f t="shared" si="16"/>
        <v>Yes</v>
      </c>
    </row>
    <row r="128" spans="1:12" ht="25" x14ac:dyDescent="0.25">
      <c r="A128" s="42" t="s">
        <v>1464</v>
      </c>
      <c r="B128" s="33" t="s">
        <v>217</v>
      </c>
      <c r="C128" s="43">
        <v>917.78286189999994</v>
      </c>
      <c r="D128" s="11" t="str">
        <f t="shared" si="17"/>
        <v>N/A</v>
      </c>
      <c r="E128" s="43">
        <v>929.9926567</v>
      </c>
      <c r="F128" s="11" t="str">
        <f t="shared" si="18"/>
        <v>N/A</v>
      </c>
      <c r="G128" s="43">
        <v>1071.2124888999999</v>
      </c>
      <c r="H128" s="11" t="str">
        <f t="shared" si="19"/>
        <v>N/A</v>
      </c>
      <c r="I128" s="12">
        <v>1.33</v>
      </c>
      <c r="J128" s="12">
        <v>15.19</v>
      </c>
      <c r="K128" s="41" t="s">
        <v>732</v>
      </c>
      <c r="L128" s="9" t="str">
        <f t="shared" si="16"/>
        <v>Yes</v>
      </c>
    </row>
    <row r="129" spans="1:12" ht="25" x14ac:dyDescent="0.25">
      <c r="A129" s="42" t="s">
        <v>647</v>
      </c>
      <c r="B129" s="33" t="s">
        <v>217</v>
      </c>
      <c r="C129" s="43">
        <v>16462197</v>
      </c>
      <c r="D129" s="11" t="str">
        <f t="shared" si="17"/>
        <v>N/A</v>
      </c>
      <c r="E129" s="43">
        <v>18487480</v>
      </c>
      <c r="F129" s="11" t="str">
        <f t="shared" si="18"/>
        <v>N/A</v>
      </c>
      <c r="G129" s="43">
        <v>21271571</v>
      </c>
      <c r="H129" s="11" t="str">
        <f t="shared" si="19"/>
        <v>N/A</v>
      </c>
      <c r="I129" s="12">
        <v>12.3</v>
      </c>
      <c r="J129" s="12">
        <v>15.06</v>
      </c>
      <c r="K129" s="41" t="s">
        <v>732</v>
      </c>
      <c r="L129" s="9" t="str">
        <f t="shared" si="16"/>
        <v>Yes</v>
      </c>
    </row>
    <row r="130" spans="1:12" x14ac:dyDescent="0.25">
      <c r="A130" s="42" t="s">
        <v>648</v>
      </c>
      <c r="B130" s="33" t="s">
        <v>217</v>
      </c>
      <c r="C130" s="34">
        <v>821</v>
      </c>
      <c r="D130" s="11" t="str">
        <f t="shared" si="17"/>
        <v>N/A</v>
      </c>
      <c r="E130" s="34">
        <v>852</v>
      </c>
      <c r="F130" s="11" t="str">
        <f t="shared" si="18"/>
        <v>N/A</v>
      </c>
      <c r="G130" s="34">
        <v>876</v>
      </c>
      <c r="H130" s="11" t="str">
        <f t="shared" si="19"/>
        <v>N/A</v>
      </c>
      <c r="I130" s="12">
        <v>3.7759999999999998</v>
      </c>
      <c r="J130" s="12">
        <v>2.8170000000000002</v>
      </c>
      <c r="K130" s="41" t="s">
        <v>732</v>
      </c>
      <c r="L130" s="9" t="str">
        <f t="shared" si="16"/>
        <v>Yes</v>
      </c>
    </row>
    <row r="131" spans="1:12" ht="25" x14ac:dyDescent="0.25">
      <c r="A131" s="42" t="s">
        <v>1465</v>
      </c>
      <c r="B131" s="33" t="s">
        <v>217</v>
      </c>
      <c r="C131" s="43">
        <v>20051.397077000001</v>
      </c>
      <c r="D131" s="11" t="str">
        <f t="shared" si="17"/>
        <v>N/A</v>
      </c>
      <c r="E131" s="43">
        <v>21698.920188</v>
      </c>
      <c r="F131" s="11" t="str">
        <f t="shared" si="18"/>
        <v>N/A</v>
      </c>
      <c r="G131" s="43">
        <v>24282.615297</v>
      </c>
      <c r="H131" s="11" t="str">
        <f t="shared" si="19"/>
        <v>N/A</v>
      </c>
      <c r="I131" s="12">
        <v>8.2170000000000005</v>
      </c>
      <c r="J131" s="12">
        <v>11.91</v>
      </c>
      <c r="K131" s="41" t="s">
        <v>732</v>
      </c>
      <c r="L131" s="9" t="str">
        <f t="shared" si="16"/>
        <v>Yes</v>
      </c>
    </row>
    <row r="132" spans="1:12" x14ac:dyDescent="0.25">
      <c r="A132" s="42" t="s">
        <v>1466</v>
      </c>
      <c r="B132" s="33" t="s">
        <v>217</v>
      </c>
      <c r="C132" s="43">
        <v>340.35212775000002</v>
      </c>
      <c r="D132" s="11" t="str">
        <f t="shared" ref="D132:D143" si="20">IF($B132="N/A","N/A",IF(C132&gt;10,"No",IF(C132&lt;-10,"No","Yes")))</f>
        <v>N/A</v>
      </c>
      <c r="E132" s="43">
        <v>306.46678734</v>
      </c>
      <c r="F132" s="11" t="str">
        <f t="shared" ref="F132:F143" si="21">IF($B132="N/A","N/A",IF(E132&gt;10,"No",IF(E132&lt;-10,"No","Yes")))</f>
        <v>N/A</v>
      </c>
      <c r="G132" s="43">
        <v>309.93919369999998</v>
      </c>
      <c r="H132" s="11" t="str">
        <f t="shared" ref="H132:H143" si="22">IF($B132="N/A","N/A",IF(G132&gt;10,"No",IF(G132&lt;-10,"No","Yes")))</f>
        <v>N/A</v>
      </c>
      <c r="I132" s="12">
        <v>-9.9600000000000009</v>
      </c>
      <c r="J132" s="12">
        <v>1.133</v>
      </c>
      <c r="K132" s="41" t="s">
        <v>732</v>
      </c>
      <c r="L132" s="9" t="str">
        <f t="shared" ref="L132:L143" si="23">IF(J132="Div by 0", "N/A", IF(K132="N/A","N/A", IF(J132&gt;VALUE(MID(K132,1,2)), "No", IF(J132&lt;-1*VALUE(MID(K132,1,2)), "No", "Yes"))))</f>
        <v>Yes</v>
      </c>
    </row>
    <row r="133" spans="1:12" x14ac:dyDescent="0.25">
      <c r="A133" s="42" t="s">
        <v>1467</v>
      </c>
      <c r="B133" s="33" t="s">
        <v>217</v>
      </c>
      <c r="C133" s="43">
        <v>304.39451627</v>
      </c>
      <c r="D133" s="11" t="str">
        <f t="shared" si="20"/>
        <v>N/A</v>
      </c>
      <c r="E133" s="43">
        <v>235.16758926</v>
      </c>
      <c r="F133" s="11" t="str">
        <f t="shared" si="21"/>
        <v>N/A</v>
      </c>
      <c r="G133" s="43">
        <v>252.21804313999999</v>
      </c>
      <c r="H133" s="11" t="str">
        <f t="shared" si="22"/>
        <v>N/A</v>
      </c>
      <c r="I133" s="12">
        <v>-22.7</v>
      </c>
      <c r="J133" s="12">
        <v>7.25</v>
      </c>
      <c r="K133" s="41" t="s">
        <v>732</v>
      </c>
      <c r="L133" s="9" t="str">
        <f t="shared" si="23"/>
        <v>Yes</v>
      </c>
    </row>
    <row r="134" spans="1:12" x14ac:dyDescent="0.25">
      <c r="A134" s="42" t="s">
        <v>1468</v>
      </c>
      <c r="B134" s="33" t="s">
        <v>217</v>
      </c>
      <c r="C134" s="43">
        <v>383.53169084000001</v>
      </c>
      <c r="D134" s="11" t="str">
        <f t="shared" si="20"/>
        <v>N/A</v>
      </c>
      <c r="E134" s="43">
        <v>382.74542429000002</v>
      </c>
      <c r="F134" s="11" t="str">
        <f t="shared" si="21"/>
        <v>N/A</v>
      </c>
      <c r="G134" s="43">
        <v>377.49354004999998</v>
      </c>
      <c r="H134" s="11" t="str">
        <f t="shared" si="22"/>
        <v>N/A</v>
      </c>
      <c r="I134" s="12">
        <v>-0.20499999999999999</v>
      </c>
      <c r="J134" s="12">
        <v>-1.37</v>
      </c>
      <c r="K134" s="41" t="s">
        <v>732</v>
      </c>
      <c r="L134" s="9" t="str">
        <f t="shared" si="23"/>
        <v>Yes</v>
      </c>
    </row>
    <row r="135" spans="1:12" x14ac:dyDescent="0.25">
      <c r="A135" s="42" t="s">
        <v>1469</v>
      </c>
      <c r="B135" s="33" t="s">
        <v>217</v>
      </c>
      <c r="C135" s="43">
        <v>17081.316158000001</v>
      </c>
      <c r="D135" s="11" t="str">
        <f t="shared" si="20"/>
        <v>N/A</v>
      </c>
      <c r="E135" s="43">
        <v>17561.539194000001</v>
      </c>
      <c r="F135" s="11" t="str">
        <f t="shared" si="21"/>
        <v>N/A</v>
      </c>
      <c r="G135" s="43">
        <v>17783.124731</v>
      </c>
      <c r="H135" s="11" t="str">
        <f t="shared" si="22"/>
        <v>N/A</v>
      </c>
      <c r="I135" s="12">
        <v>2.8109999999999999</v>
      </c>
      <c r="J135" s="12">
        <v>1.262</v>
      </c>
      <c r="K135" s="41" t="s">
        <v>732</v>
      </c>
      <c r="L135" s="9" t="str">
        <f t="shared" si="23"/>
        <v>Yes</v>
      </c>
    </row>
    <row r="136" spans="1:12" x14ac:dyDescent="0.25">
      <c r="A136" s="42" t="s">
        <v>1470</v>
      </c>
      <c r="B136" s="33" t="s">
        <v>217</v>
      </c>
      <c r="C136" s="43">
        <v>21861.597669999999</v>
      </c>
      <c r="D136" s="11" t="str">
        <f t="shared" si="20"/>
        <v>N/A</v>
      </c>
      <c r="E136" s="43">
        <v>22480.812344000002</v>
      </c>
      <c r="F136" s="11" t="str">
        <f t="shared" si="21"/>
        <v>N/A</v>
      </c>
      <c r="G136" s="43">
        <v>23123.447396</v>
      </c>
      <c r="H136" s="11" t="str">
        <f t="shared" si="22"/>
        <v>N/A</v>
      </c>
      <c r="I136" s="12">
        <v>2.8319999999999999</v>
      </c>
      <c r="J136" s="12">
        <v>2.859</v>
      </c>
      <c r="K136" s="41" t="s">
        <v>732</v>
      </c>
      <c r="L136" s="9" t="str">
        <f t="shared" si="23"/>
        <v>Yes</v>
      </c>
    </row>
    <row r="137" spans="1:12" x14ac:dyDescent="0.25">
      <c r="A137" s="42" t="s">
        <v>1471</v>
      </c>
      <c r="B137" s="33" t="s">
        <v>217</v>
      </c>
      <c r="C137" s="43">
        <v>10657.088019000001</v>
      </c>
      <c r="D137" s="11" t="str">
        <f t="shared" si="20"/>
        <v>N/A</v>
      </c>
      <c r="E137" s="43">
        <v>11186.359770999999</v>
      </c>
      <c r="F137" s="11" t="str">
        <f t="shared" si="21"/>
        <v>N/A</v>
      </c>
      <c r="G137" s="43">
        <v>10970.798966</v>
      </c>
      <c r="H137" s="11" t="str">
        <f t="shared" si="22"/>
        <v>N/A</v>
      </c>
      <c r="I137" s="12">
        <v>4.9660000000000002</v>
      </c>
      <c r="J137" s="12">
        <v>-1.93</v>
      </c>
      <c r="K137" s="41" t="s">
        <v>732</v>
      </c>
      <c r="L137" s="9" t="str">
        <f t="shared" si="23"/>
        <v>Yes</v>
      </c>
    </row>
    <row r="138" spans="1:12" x14ac:dyDescent="0.25">
      <c r="A138" s="42" t="s">
        <v>1472</v>
      </c>
      <c r="B138" s="33" t="s">
        <v>217</v>
      </c>
      <c r="C138" s="43">
        <v>150.97933986000001</v>
      </c>
      <c r="D138" s="11" t="str">
        <f t="shared" si="20"/>
        <v>N/A</v>
      </c>
      <c r="E138" s="43">
        <v>133.74634030999999</v>
      </c>
      <c r="F138" s="11" t="str">
        <f t="shared" si="21"/>
        <v>N/A</v>
      </c>
      <c r="G138" s="43">
        <v>90.299057094000005</v>
      </c>
      <c r="H138" s="11" t="str">
        <f t="shared" si="22"/>
        <v>N/A</v>
      </c>
      <c r="I138" s="12">
        <v>-11.4</v>
      </c>
      <c r="J138" s="12">
        <v>-32.5</v>
      </c>
      <c r="K138" s="41" t="s">
        <v>732</v>
      </c>
      <c r="L138" s="9" t="str">
        <f t="shared" si="23"/>
        <v>No</v>
      </c>
    </row>
    <row r="139" spans="1:12" x14ac:dyDescent="0.25">
      <c r="A139" s="42" t="s">
        <v>1473</v>
      </c>
      <c r="B139" s="33" t="s">
        <v>217</v>
      </c>
      <c r="C139" s="43">
        <v>43.246768007</v>
      </c>
      <c r="D139" s="11" t="str">
        <f t="shared" si="20"/>
        <v>N/A</v>
      </c>
      <c r="E139" s="43">
        <v>33.934265154000002</v>
      </c>
      <c r="F139" s="11" t="str">
        <f t="shared" si="21"/>
        <v>N/A</v>
      </c>
      <c r="G139" s="43">
        <v>39.690426092000003</v>
      </c>
      <c r="H139" s="11" t="str">
        <f t="shared" si="22"/>
        <v>N/A</v>
      </c>
      <c r="I139" s="12">
        <v>-21.5</v>
      </c>
      <c r="J139" s="12">
        <v>16.96</v>
      </c>
      <c r="K139" s="41" t="s">
        <v>732</v>
      </c>
      <c r="L139" s="9" t="str">
        <f t="shared" si="23"/>
        <v>Yes</v>
      </c>
    </row>
    <row r="140" spans="1:12" x14ac:dyDescent="0.25">
      <c r="A140" s="42" t="s">
        <v>1474</v>
      </c>
      <c r="B140" s="33" t="s">
        <v>217</v>
      </c>
      <c r="C140" s="43">
        <v>280.32286906000002</v>
      </c>
      <c r="D140" s="11" t="str">
        <f t="shared" si="20"/>
        <v>N/A</v>
      </c>
      <c r="E140" s="43">
        <v>241.28729895000001</v>
      </c>
      <c r="F140" s="11" t="str">
        <f t="shared" si="21"/>
        <v>N/A</v>
      </c>
      <c r="G140" s="43">
        <v>141.42308355</v>
      </c>
      <c r="H140" s="11" t="str">
        <f t="shared" si="22"/>
        <v>N/A</v>
      </c>
      <c r="I140" s="12">
        <v>-13.9</v>
      </c>
      <c r="J140" s="12">
        <v>-41.4</v>
      </c>
      <c r="K140" s="41" t="s">
        <v>732</v>
      </c>
      <c r="L140" s="9" t="str">
        <f t="shared" si="23"/>
        <v>No</v>
      </c>
    </row>
    <row r="141" spans="1:12" x14ac:dyDescent="0.25">
      <c r="A141" s="42" t="s">
        <v>1475</v>
      </c>
      <c r="B141" s="33" t="s">
        <v>217</v>
      </c>
      <c r="C141" s="43">
        <v>7695.3812658999996</v>
      </c>
      <c r="D141" s="11" t="str">
        <f t="shared" si="20"/>
        <v>N/A</v>
      </c>
      <c r="E141" s="43">
        <v>8314.3866677000005</v>
      </c>
      <c r="F141" s="11" t="str">
        <f t="shared" si="21"/>
        <v>N/A</v>
      </c>
      <c r="G141" s="43">
        <v>8911.2781943999998</v>
      </c>
      <c r="H141" s="11" t="str">
        <f t="shared" si="22"/>
        <v>N/A</v>
      </c>
      <c r="I141" s="12">
        <v>8.0440000000000005</v>
      </c>
      <c r="J141" s="12">
        <v>7.1790000000000003</v>
      </c>
      <c r="K141" s="41" t="s">
        <v>732</v>
      </c>
      <c r="L141" s="9" t="str">
        <f t="shared" si="23"/>
        <v>Yes</v>
      </c>
    </row>
    <row r="142" spans="1:12" x14ac:dyDescent="0.25">
      <c r="A142" s="42" t="s">
        <v>1476</v>
      </c>
      <c r="B142" s="33" t="s">
        <v>217</v>
      </c>
      <c r="C142" s="43">
        <v>2945.2143769999998</v>
      </c>
      <c r="D142" s="11" t="str">
        <f t="shared" si="20"/>
        <v>N/A</v>
      </c>
      <c r="E142" s="43">
        <v>3629.1114032999999</v>
      </c>
      <c r="F142" s="11" t="str">
        <f t="shared" si="21"/>
        <v>N/A</v>
      </c>
      <c r="G142" s="43">
        <v>4073.3200947</v>
      </c>
      <c r="H142" s="11" t="str">
        <f t="shared" si="22"/>
        <v>N/A</v>
      </c>
      <c r="I142" s="12">
        <v>23.22</v>
      </c>
      <c r="J142" s="12">
        <v>12.24</v>
      </c>
      <c r="K142" s="41" t="s">
        <v>732</v>
      </c>
      <c r="L142" s="9" t="str">
        <f t="shared" si="23"/>
        <v>Yes</v>
      </c>
    </row>
    <row r="143" spans="1:12" x14ac:dyDescent="0.25">
      <c r="A143" s="42" t="s">
        <v>1477</v>
      </c>
      <c r="B143" s="33" t="s">
        <v>217</v>
      </c>
      <c r="C143" s="43">
        <v>14410.159149999999</v>
      </c>
      <c r="D143" s="11" t="str">
        <f t="shared" si="20"/>
        <v>N/A</v>
      </c>
      <c r="E143" s="43">
        <v>14611.154372000001</v>
      </c>
      <c r="F143" s="11" t="str">
        <f t="shared" si="21"/>
        <v>N/A</v>
      </c>
      <c r="G143" s="43">
        <v>15277.133333</v>
      </c>
      <c r="H143" s="11" t="str">
        <f t="shared" si="22"/>
        <v>N/A</v>
      </c>
      <c r="I143" s="12">
        <v>1.395</v>
      </c>
      <c r="J143" s="12">
        <v>4.5579999999999998</v>
      </c>
      <c r="K143" s="41" t="s">
        <v>732</v>
      </c>
      <c r="L143" s="9" t="str">
        <f t="shared" si="23"/>
        <v>Yes</v>
      </c>
    </row>
    <row r="144" spans="1:12" x14ac:dyDescent="0.25">
      <c r="A144" s="42" t="s">
        <v>89</v>
      </c>
      <c r="B144" s="33" t="s">
        <v>217</v>
      </c>
      <c r="C144" s="8">
        <v>11.498888796999999</v>
      </c>
      <c r="D144" s="11" t="str">
        <f t="shared" ref="D144:D161" si="24">IF($B144="N/A","N/A",IF(C144&gt;10,"No",IF(C144&lt;-10,"No","Yes")))</f>
        <v>N/A</v>
      </c>
      <c r="E144" s="8">
        <v>11.655910593</v>
      </c>
      <c r="F144" s="11" t="str">
        <f t="shared" ref="F144:F161" si="25">IF($B144="N/A","N/A",IF(E144&gt;10,"No",IF(E144&lt;-10,"No","Yes")))</f>
        <v>N/A</v>
      </c>
      <c r="G144" s="8">
        <v>11.59700052</v>
      </c>
      <c r="H144" s="11" t="str">
        <f t="shared" ref="H144:H161" si="26">IF($B144="N/A","N/A",IF(G144&gt;10,"No",IF(G144&lt;-10,"No","Yes")))</f>
        <v>N/A</v>
      </c>
      <c r="I144" s="12">
        <v>1.3660000000000001</v>
      </c>
      <c r="J144" s="12">
        <v>-0.505</v>
      </c>
      <c r="K144" s="41" t="s">
        <v>732</v>
      </c>
      <c r="L144" s="9" t="str">
        <f t="shared" ref="L144:L161" si="27">IF(J144="Div by 0", "N/A", IF(K144="N/A","N/A", IF(J144&gt;VALUE(MID(K144,1,2)), "No", IF(J144&lt;-1*VALUE(MID(K144,1,2)), "No", "Yes"))))</f>
        <v>Yes</v>
      </c>
    </row>
    <row r="145" spans="1:12" x14ac:dyDescent="0.25">
      <c r="A145" s="42" t="s">
        <v>477</v>
      </c>
      <c r="B145" s="33" t="s">
        <v>217</v>
      </c>
      <c r="C145" s="8">
        <v>11.265804802</v>
      </c>
      <c r="D145" s="11" t="str">
        <f t="shared" si="24"/>
        <v>N/A</v>
      </c>
      <c r="E145" s="8">
        <v>11.015776363000001</v>
      </c>
      <c r="F145" s="11" t="str">
        <f t="shared" si="25"/>
        <v>N/A</v>
      </c>
      <c r="G145" s="8">
        <v>10.731194108</v>
      </c>
      <c r="H145" s="11" t="str">
        <f t="shared" si="26"/>
        <v>N/A</v>
      </c>
      <c r="I145" s="12">
        <v>-2.2200000000000002</v>
      </c>
      <c r="J145" s="12">
        <v>-2.58</v>
      </c>
      <c r="K145" s="41" t="s">
        <v>732</v>
      </c>
      <c r="L145" s="9" t="str">
        <f t="shared" si="27"/>
        <v>Yes</v>
      </c>
    </row>
    <row r="146" spans="1:12" x14ac:dyDescent="0.25">
      <c r="A146" s="42" t="s">
        <v>478</v>
      </c>
      <c r="B146" s="33" t="s">
        <v>217</v>
      </c>
      <c r="C146" s="8">
        <v>11.682892906999999</v>
      </c>
      <c r="D146" s="11" t="str">
        <f t="shared" si="24"/>
        <v>N/A</v>
      </c>
      <c r="E146" s="8">
        <v>12.386762803</v>
      </c>
      <c r="F146" s="11" t="str">
        <f t="shared" si="25"/>
        <v>N/A</v>
      </c>
      <c r="G146" s="8">
        <v>12.661498708</v>
      </c>
      <c r="H146" s="11" t="str">
        <f t="shared" si="26"/>
        <v>N/A</v>
      </c>
      <c r="I146" s="12">
        <v>6.0250000000000004</v>
      </c>
      <c r="J146" s="12">
        <v>2.218</v>
      </c>
      <c r="K146" s="41" t="s">
        <v>732</v>
      </c>
      <c r="L146" s="9" t="str">
        <f t="shared" si="27"/>
        <v>Yes</v>
      </c>
    </row>
    <row r="147" spans="1:12" x14ac:dyDescent="0.25">
      <c r="A147" s="42" t="s">
        <v>1478</v>
      </c>
      <c r="B147" s="33" t="s">
        <v>217</v>
      </c>
      <c r="C147" s="8">
        <v>40.809943205000003</v>
      </c>
      <c r="D147" s="11" t="str">
        <f t="shared" si="24"/>
        <v>N/A</v>
      </c>
      <c r="E147" s="8">
        <v>38.761215174</v>
      </c>
      <c r="F147" s="11" t="str">
        <f t="shared" si="25"/>
        <v>N/A</v>
      </c>
      <c r="G147" s="8">
        <v>36.446655282999998</v>
      </c>
      <c r="H147" s="11" t="str">
        <f t="shared" si="26"/>
        <v>N/A</v>
      </c>
      <c r="I147" s="12">
        <v>-5.0199999999999996</v>
      </c>
      <c r="J147" s="12">
        <v>-5.97</v>
      </c>
      <c r="K147" s="41" t="s">
        <v>732</v>
      </c>
      <c r="L147" s="9" t="str">
        <f t="shared" si="27"/>
        <v>Yes</v>
      </c>
    </row>
    <row r="148" spans="1:12" x14ac:dyDescent="0.25">
      <c r="A148" s="42" t="s">
        <v>1479</v>
      </c>
      <c r="B148" s="33" t="s">
        <v>217</v>
      </c>
      <c r="C148" s="8">
        <v>59.994317375000001</v>
      </c>
      <c r="D148" s="11" t="str">
        <f t="shared" si="24"/>
        <v>N/A</v>
      </c>
      <c r="E148" s="8">
        <v>57.500691946000003</v>
      </c>
      <c r="F148" s="11" t="str">
        <f t="shared" si="25"/>
        <v>N/A</v>
      </c>
      <c r="G148" s="8">
        <v>54.642293530000003</v>
      </c>
      <c r="H148" s="11" t="str">
        <f t="shared" si="26"/>
        <v>N/A</v>
      </c>
      <c r="I148" s="12">
        <v>-4.16</v>
      </c>
      <c r="J148" s="12">
        <v>-4.97</v>
      </c>
      <c r="K148" s="41" t="s">
        <v>732</v>
      </c>
      <c r="L148" s="9" t="str">
        <f t="shared" si="27"/>
        <v>Yes</v>
      </c>
    </row>
    <row r="149" spans="1:12" x14ac:dyDescent="0.25">
      <c r="A149" s="42" t="s">
        <v>1480</v>
      </c>
      <c r="B149" s="33" t="s">
        <v>217</v>
      </c>
      <c r="C149" s="8">
        <v>14.603616133999999</v>
      </c>
      <c r="D149" s="11" t="str">
        <f t="shared" si="24"/>
        <v>N/A</v>
      </c>
      <c r="E149" s="8">
        <v>14.217045665000001</v>
      </c>
      <c r="F149" s="11" t="str">
        <f t="shared" si="25"/>
        <v>N/A</v>
      </c>
      <c r="G149" s="8">
        <v>12.971576227</v>
      </c>
      <c r="H149" s="11" t="str">
        <f t="shared" si="26"/>
        <v>N/A</v>
      </c>
      <c r="I149" s="12">
        <v>-2.65</v>
      </c>
      <c r="J149" s="12">
        <v>-8.76</v>
      </c>
      <c r="K149" s="41" t="s">
        <v>732</v>
      </c>
      <c r="L149" s="9" t="str">
        <f t="shared" si="27"/>
        <v>Yes</v>
      </c>
    </row>
    <row r="150" spans="1:12" x14ac:dyDescent="0.25">
      <c r="A150" s="42" t="s">
        <v>90</v>
      </c>
      <c r="B150" s="33" t="s">
        <v>217</v>
      </c>
      <c r="C150" s="8">
        <v>35.105770022000002</v>
      </c>
      <c r="D150" s="11" t="str">
        <f t="shared" si="24"/>
        <v>N/A</v>
      </c>
      <c r="E150" s="8">
        <v>32.803399968999997</v>
      </c>
      <c r="F150" s="11" t="str">
        <f t="shared" si="25"/>
        <v>N/A</v>
      </c>
      <c r="G150" s="8">
        <v>32.444873413000003</v>
      </c>
      <c r="H150" s="11" t="str">
        <f t="shared" si="26"/>
        <v>N/A</v>
      </c>
      <c r="I150" s="12">
        <v>-6.56</v>
      </c>
      <c r="J150" s="12">
        <v>-1.0900000000000001</v>
      </c>
      <c r="K150" s="41" t="s">
        <v>732</v>
      </c>
      <c r="L150" s="9" t="str">
        <f t="shared" si="27"/>
        <v>Yes</v>
      </c>
    </row>
    <row r="151" spans="1:12" x14ac:dyDescent="0.25">
      <c r="A151" s="42" t="s">
        <v>479</v>
      </c>
      <c r="B151" s="33" t="s">
        <v>217</v>
      </c>
      <c r="C151" s="8">
        <v>33.570109391000003</v>
      </c>
      <c r="D151" s="11" t="str">
        <f t="shared" si="24"/>
        <v>N/A</v>
      </c>
      <c r="E151" s="8">
        <v>31.704954332</v>
      </c>
      <c r="F151" s="11" t="str">
        <f t="shared" si="25"/>
        <v>N/A</v>
      </c>
      <c r="G151" s="8">
        <v>31.075749604999999</v>
      </c>
      <c r="H151" s="11" t="str">
        <f t="shared" si="26"/>
        <v>N/A</v>
      </c>
      <c r="I151" s="12">
        <v>-5.56</v>
      </c>
      <c r="J151" s="12">
        <v>-1.98</v>
      </c>
      <c r="K151" s="41" t="s">
        <v>732</v>
      </c>
      <c r="L151" s="9" t="str">
        <f t="shared" si="27"/>
        <v>Yes</v>
      </c>
    </row>
    <row r="152" spans="1:12" x14ac:dyDescent="0.25">
      <c r="A152" s="42" t="s">
        <v>480</v>
      </c>
      <c r="B152" s="33" t="s">
        <v>217</v>
      </c>
      <c r="C152" s="8">
        <v>36.956089806999998</v>
      </c>
      <c r="D152" s="11" t="str">
        <f t="shared" si="24"/>
        <v>N/A</v>
      </c>
      <c r="E152" s="8">
        <v>33.980403031999998</v>
      </c>
      <c r="F152" s="11" t="str">
        <f t="shared" si="25"/>
        <v>N/A</v>
      </c>
      <c r="G152" s="8">
        <v>34.005167958999998</v>
      </c>
      <c r="H152" s="11" t="str">
        <f t="shared" si="26"/>
        <v>N/A</v>
      </c>
      <c r="I152" s="12">
        <v>-8.0500000000000007</v>
      </c>
      <c r="J152" s="12">
        <v>7.2900000000000006E-2</v>
      </c>
      <c r="K152" s="41" t="s">
        <v>732</v>
      </c>
      <c r="L152" s="9" t="str">
        <f t="shared" si="27"/>
        <v>Yes</v>
      </c>
    </row>
    <row r="153" spans="1:12" x14ac:dyDescent="0.25">
      <c r="A153" s="42" t="s">
        <v>117</v>
      </c>
      <c r="B153" s="33" t="s">
        <v>217</v>
      </c>
      <c r="C153" s="8">
        <v>86.550333361</v>
      </c>
      <c r="D153" s="11" t="str">
        <f t="shared" si="24"/>
        <v>N/A</v>
      </c>
      <c r="E153" s="8">
        <v>86.683456634999999</v>
      </c>
      <c r="F153" s="11" t="str">
        <f t="shared" si="25"/>
        <v>N/A</v>
      </c>
      <c r="G153" s="8">
        <v>87.096295196</v>
      </c>
      <c r="H153" s="11" t="str">
        <f t="shared" si="26"/>
        <v>N/A</v>
      </c>
      <c r="I153" s="12">
        <v>0.15379999999999999</v>
      </c>
      <c r="J153" s="12">
        <v>0.4763</v>
      </c>
      <c r="K153" s="41" t="s">
        <v>732</v>
      </c>
      <c r="L153" s="9" t="str">
        <f t="shared" si="27"/>
        <v>Yes</v>
      </c>
    </row>
    <row r="154" spans="1:12" x14ac:dyDescent="0.25">
      <c r="A154" s="42" t="s">
        <v>481</v>
      </c>
      <c r="B154" s="33" t="s">
        <v>217</v>
      </c>
      <c r="C154" s="8">
        <v>79.542548656999998</v>
      </c>
      <c r="D154" s="11" t="str">
        <f t="shared" si="24"/>
        <v>N/A</v>
      </c>
      <c r="E154" s="8">
        <v>79.712150566999995</v>
      </c>
      <c r="F154" s="11" t="str">
        <f t="shared" si="25"/>
        <v>N/A</v>
      </c>
      <c r="G154" s="8">
        <v>80.115728563999994</v>
      </c>
      <c r="H154" s="11" t="str">
        <f t="shared" si="26"/>
        <v>N/A</v>
      </c>
      <c r="I154" s="12">
        <v>0.2132</v>
      </c>
      <c r="J154" s="12">
        <v>0.50629999999999997</v>
      </c>
      <c r="K154" s="41" t="s">
        <v>732</v>
      </c>
      <c r="L154" s="9" t="str">
        <f t="shared" si="27"/>
        <v>Yes</v>
      </c>
    </row>
    <row r="155" spans="1:12" x14ac:dyDescent="0.25">
      <c r="A155" s="42" t="s">
        <v>482</v>
      </c>
      <c r="B155" s="33" t="s">
        <v>217</v>
      </c>
      <c r="C155" s="8">
        <v>96.244784422999999</v>
      </c>
      <c r="D155" s="11" t="str">
        <f t="shared" si="24"/>
        <v>N/A</v>
      </c>
      <c r="E155" s="8">
        <v>95.932704751000003</v>
      </c>
      <c r="F155" s="11" t="str">
        <f t="shared" si="25"/>
        <v>N/A</v>
      </c>
      <c r="G155" s="8">
        <v>96.158484064999996</v>
      </c>
      <c r="H155" s="11" t="str">
        <f t="shared" si="26"/>
        <v>N/A</v>
      </c>
      <c r="I155" s="12">
        <v>-0.32400000000000001</v>
      </c>
      <c r="J155" s="12">
        <v>0.2354</v>
      </c>
      <c r="K155" s="41" t="s">
        <v>732</v>
      </c>
      <c r="L155" s="9" t="str">
        <f t="shared" si="27"/>
        <v>Yes</v>
      </c>
    </row>
    <row r="156" spans="1:12" x14ac:dyDescent="0.25">
      <c r="A156" s="42" t="s">
        <v>1481</v>
      </c>
      <c r="B156" s="33" t="s">
        <v>217</v>
      </c>
      <c r="C156" s="34">
        <v>0.7151037938</v>
      </c>
      <c r="D156" s="11" t="str">
        <f t="shared" si="24"/>
        <v>N/A</v>
      </c>
      <c r="E156" s="34">
        <v>0.62390276840000003</v>
      </c>
      <c r="F156" s="11" t="str">
        <f t="shared" si="25"/>
        <v>N/A</v>
      </c>
      <c r="G156" s="34">
        <v>0.4212548015</v>
      </c>
      <c r="H156" s="11" t="str">
        <f t="shared" si="26"/>
        <v>N/A</v>
      </c>
      <c r="I156" s="12">
        <v>-12.8</v>
      </c>
      <c r="J156" s="12">
        <v>-32.5</v>
      </c>
      <c r="K156" s="41" t="s">
        <v>732</v>
      </c>
      <c r="L156" s="9" t="str">
        <f t="shared" si="27"/>
        <v>No</v>
      </c>
    </row>
    <row r="157" spans="1:12" x14ac:dyDescent="0.25">
      <c r="A157" s="42" t="s">
        <v>1482</v>
      </c>
      <c r="B157" s="33" t="s">
        <v>217</v>
      </c>
      <c r="C157" s="34">
        <v>0.29634300130000002</v>
      </c>
      <c r="D157" s="11" t="str">
        <f t="shared" si="24"/>
        <v>N/A</v>
      </c>
      <c r="E157" s="34">
        <v>0.31783919599999999</v>
      </c>
      <c r="F157" s="11" t="str">
        <f t="shared" si="25"/>
        <v>N/A</v>
      </c>
      <c r="G157" s="34">
        <v>0.2389705882</v>
      </c>
      <c r="H157" s="11" t="str">
        <f t="shared" si="26"/>
        <v>N/A</v>
      </c>
      <c r="I157" s="12">
        <v>7.2539999999999996</v>
      </c>
      <c r="J157" s="12">
        <v>-24.8</v>
      </c>
      <c r="K157" s="41" t="s">
        <v>732</v>
      </c>
      <c r="L157" s="9" t="str">
        <f t="shared" si="27"/>
        <v>Yes</v>
      </c>
    </row>
    <row r="158" spans="1:12" x14ac:dyDescent="0.25">
      <c r="A158" s="42" t="s">
        <v>1483</v>
      </c>
      <c r="B158" s="33" t="s">
        <v>217</v>
      </c>
      <c r="C158" s="34">
        <v>1.2244897959000001</v>
      </c>
      <c r="D158" s="11" t="str">
        <f t="shared" si="24"/>
        <v>N/A</v>
      </c>
      <c r="E158" s="34">
        <v>0.92388059700000003</v>
      </c>
      <c r="F158" s="11" t="str">
        <f t="shared" si="25"/>
        <v>N/A</v>
      </c>
      <c r="G158" s="34">
        <v>0.60136054419999996</v>
      </c>
      <c r="H158" s="11" t="str">
        <f t="shared" si="26"/>
        <v>N/A</v>
      </c>
      <c r="I158" s="12">
        <v>-24.5</v>
      </c>
      <c r="J158" s="12">
        <v>-34.9</v>
      </c>
      <c r="K158" s="41" t="s">
        <v>732</v>
      </c>
      <c r="L158" s="9" t="str">
        <f t="shared" si="27"/>
        <v>No</v>
      </c>
    </row>
    <row r="159" spans="1:12" x14ac:dyDescent="0.25">
      <c r="A159" s="42" t="s">
        <v>1484</v>
      </c>
      <c r="B159" s="33" t="s">
        <v>217</v>
      </c>
      <c r="C159" s="34">
        <v>259.54517951000003</v>
      </c>
      <c r="D159" s="11" t="str">
        <f t="shared" si="24"/>
        <v>N/A</v>
      </c>
      <c r="E159" s="34">
        <v>255.06680202999999</v>
      </c>
      <c r="F159" s="11" t="str">
        <f t="shared" si="25"/>
        <v>N/A</v>
      </c>
      <c r="G159" s="34">
        <v>252.95905479999999</v>
      </c>
      <c r="H159" s="11" t="str">
        <f t="shared" si="26"/>
        <v>N/A</v>
      </c>
      <c r="I159" s="12">
        <v>-1.73</v>
      </c>
      <c r="J159" s="12">
        <v>-0.82599999999999996</v>
      </c>
      <c r="K159" s="41" t="s">
        <v>732</v>
      </c>
      <c r="L159" s="9" t="str">
        <f t="shared" si="27"/>
        <v>Yes</v>
      </c>
    </row>
    <row r="160" spans="1:12" x14ac:dyDescent="0.25">
      <c r="A160" s="42" t="s">
        <v>1485</v>
      </c>
      <c r="B160" s="33" t="s">
        <v>217</v>
      </c>
      <c r="C160" s="34">
        <v>254.23111531999999</v>
      </c>
      <c r="D160" s="11" t="str">
        <f t="shared" si="24"/>
        <v>N/A</v>
      </c>
      <c r="E160" s="34">
        <v>249.73092659</v>
      </c>
      <c r="F160" s="11" t="str">
        <f t="shared" si="25"/>
        <v>N/A</v>
      </c>
      <c r="G160" s="34">
        <v>246.69987965999999</v>
      </c>
      <c r="H160" s="11" t="str">
        <f t="shared" si="26"/>
        <v>N/A</v>
      </c>
      <c r="I160" s="12">
        <v>-1.77</v>
      </c>
      <c r="J160" s="12">
        <v>-1.21</v>
      </c>
      <c r="K160" s="41" t="s">
        <v>732</v>
      </c>
      <c r="L160" s="9" t="str">
        <f t="shared" si="27"/>
        <v>Yes</v>
      </c>
    </row>
    <row r="161" spans="1:12" x14ac:dyDescent="0.25">
      <c r="A161" s="42" t="s">
        <v>1486</v>
      </c>
      <c r="B161" s="33" t="s">
        <v>217</v>
      </c>
      <c r="C161" s="34">
        <v>290.07755101999999</v>
      </c>
      <c r="D161" s="11" t="str">
        <f t="shared" si="24"/>
        <v>N/A</v>
      </c>
      <c r="E161" s="34">
        <v>283.75422627</v>
      </c>
      <c r="F161" s="11" t="str">
        <f t="shared" si="25"/>
        <v>N/A</v>
      </c>
      <c r="G161" s="34">
        <v>287.80876494</v>
      </c>
      <c r="H161" s="11" t="str">
        <f t="shared" si="26"/>
        <v>N/A</v>
      </c>
      <c r="I161" s="12">
        <v>-2.1800000000000002</v>
      </c>
      <c r="J161" s="12">
        <v>1.429</v>
      </c>
      <c r="K161" s="41" t="s">
        <v>732</v>
      </c>
      <c r="L161" s="9" t="str">
        <f t="shared" si="27"/>
        <v>Yes</v>
      </c>
    </row>
    <row r="162" spans="1:12" x14ac:dyDescent="0.25">
      <c r="A162" s="42" t="s">
        <v>1619</v>
      </c>
      <c r="B162" s="33" t="s">
        <v>217</v>
      </c>
      <c r="C162" s="34">
        <v>11</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v>-100</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-25</v>
      </c>
      <c r="J163" s="12">
        <v>-66.7</v>
      </c>
      <c r="K163" s="14" t="s">
        <v>217</v>
      </c>
      <c r="L163" s="9" t="str">
        <f t="shared" si="31"/>
        <v>N/A</v>
      </c>
    </row>
    <row r="164" spans="1:12" ht="25" x14ac:dyDescent="0.25">
      <c r="A164" s="42" t="s">
        <v>1620</v>
      </c>
      <c r="B164" s="33" t="s">
        <v>217</v>
      </c>
      <c r="C164" s="34">
        <v>11</v>
      </c>
      <c r="D164" s="11" t="str">
        <f t="shared" si="28"/>
        <v>N/A</v>
      </c>
      <c r="E164" s="34">
        <v>0</v>
      </c>
      <c r="F164" s="11" t="str">
        <f t="shared" si="29"/>
        <v>N/A</v>
      </c>
      <c r="G164" s="34">
        <v>0</v>
      </c>
      <c r="H164" s="11" t="str">
        <f t="shared" si="30"/>
        <v>N/A</v>
      </c>
      <c r="I164" s="12">
        <v>-100</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11</v>
      </c>
      <c r="H165" s="11" t="str">
        <f t="shared" si="30"/>
        <v>N/A</v>
      </c>
      <c r="I165" s="12" t="s">
        <v>1742</v>
      </c>
      <c r="J165" s="12" t="s">
        <v>1742</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0</v>
      </c>
      <c r="H166" s="11" t="str">
        <f t="shared" si="30"/>
        <v>N/A</v>
      </c>
      <c r="I166" s="12">
        <v>0</v>
      </c>
      <c r="J166" s="12">
        <v>-100</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42.86</v>
      </c>
      <c r="J167" s="12">
        <v>-10</v>
      </c>
      <c r="K167" s="14" t="s">
        <v>217</v>
      </c>
      <c r="L167" s="9" t="str">
        <f t="shared" si="31"/>
        <v>N/A</v>
      </c>
    </row>
    <row r="168" spans="1:12" x14ac:dyDescent="0.25">
      <c r="A168" s="42" t="s">
        <v>125</v>
      </c>
      <c r="B168" s="33" t="s">
        <v>217</v>
      </c>
      <c r="C168" s="43">
        <v>1398124</v>
      </c>
      <c r="D168" s="11" t="str">
        <f t="shared" si="28"/>
        <v>N/A</v>
      </c>
      <c r="E168" s="43">
        <v>769626</v>
      </c>
      <c r="F168" s="11" t="str">
        <f t="shared" si="29"/>
        <v>N/A</v>
      </c>
      <c r="G168" s="43">
        <v>587906</v>
      </c>
      <c r="H168" s="11" t="str">
        <f t="shared" si="30"/>
        <v>N/A</v>
      </c>
      <c r="I168" s="12">
        <v>-45</v>
      </c>
      <c r="J168" s="12">
        <v>-23.6</v>
      </c>
      <c r="K168" s="14" t="s">
        <v>217</v>
      </c>
      <c r="L168" s="9" t="str">
        <f t="shared" si="31"/>
        <v>N/A</v>
      </c>
    </row>
    <row r="169" spans="1:12" x14ac:dyDescent="0.25">
      <c r="A169" s="42" t="s">
        <v>1623</v>
      </c>
      <c r="B169" s="33" t="s">
        <v>217</v>
      </c>
      <c r="C169" s="43">
        <v>558794</v>
      </c>
      <c r="D169" s="11" t="str">
        <f t="shared" si="28"/>
        <v>N/A</v>
      </c>
      <c r="E169" s="43">
        <v>121095</v>
      </c>
      <c r="F169" s="11" t="str">
        <f t="shared" si="29"/>
        <v>N/A</v>
      </c>
      <c r="G169" s="43">
        <v>273866</v>
      </c>
      <c r="H169" s="11" t="str">
        <f t="shared" si="30"/>
        <v>N/A</v>
      </c>
      <c r="I169" s="12">
        <v>-78.3</v>
      </c>
      <c r="J169" s="12">
        <v>126.2</v>
      </c>
      <c r="K169" s="14" t="s">
        <v>217</v>
      </c>
      <c r="L169" s="9" t="str">
        <f t="shared" si="31"/>
        <v>N/A</v>
      </c>
    </row>
    <row r="170" spans="1:12" x14ac:dyDescent="0.25">
      <c r="A170" s="42" t="s">
        <v>1380</v>
      </c>
      <c r="B170" s="33" t="s">
        <v>217</v>
      </c>
      <c r="C170" s="43">
        <v>182622</v>
      </c>
      <c r="D170" s="11" t="str">
        <f t="shared" si="28"/>
        <v>N/A</v>
      </c>
      <c r="E170" s="43">
        <v>195969</v>
      </c>
      <c r="F170" s="11" t="str">
        <f t="shared" si="29"/>
        <v>N/A</v>
      </c>
      <c r="G170" s="43">
        <v>230094</v>
      </c>
      <c r="H170" s="11" t="str">
        <f t="shared" si="30"/>
        <v>N/A</v>
      </c>
      <c r="I170" s="12">
        <v>7.3090000000000002</v>
      </c>
      <c r="J170" s="12">
        <v>17.41</v>
      </c>
      <c r="K170" s="14" t="s">
        <v>217</v>
      </c>
      <c r="L170" s="9" t="str">
        <f t="shared" si="31"/>
        <v>N/A</v>
      </c>
    </row>
    <row r="171" spans="1:12" x14ac:dyDescent="0.25">
      <c r="A171" s="42" t="s">
        <v>1617</v>
      </c>
      <c r="B171" s="33" t="s">
        <v>217</v>
      </c>
      <c r="C171" s="43">
        <v>568869</v>
      </c>
      <c r="D171" s="11" t="str">
        <f t="shared" si="28"/>
        <v>N/A</v>
      </c>
      <c r="E171" s="43">
        <v>557490</v>
      </c>
      <c r="F171" s="11" t="str">
        <f t="shared" si="29"/>
        <v>N/A</v>
      </c>
      <c r="G171" s="43">
        <v>39538</v>
      </c>
      <c r="H171" s="11" t="str">
        <f t="shared" si="30"/>
        <v>N/A</v>
      </c>
      <c r="I171" s="12">
        <v>-2</v>
      </c>
      <c r="J171" s="12">
        <v>-92.9</v>
      </c>
      <c r="K171" s="14" t="s">
        <v>217</v>
      </c>
      <c r="L171" s="9" t="str">
        <f t="shared" si="31"/>
        <v>N/A</v>
      </c>
    </row>
    <row r="172" spans="1:12" x14ac:dyDescent="0.25">
      <c r="A172" s="42" t="s">
        <v>1618</v>
      </c>
      <c r="B172" s="33" t="s">
        <v>217</v>
      </c>
      <c r="C172" s="43">
        <v>1398020</v>
      </c>
      <c r="D172" s="11" t="str">
        <f t="shared" si="28"/>
        <v>N/A</v>
      </c>
      <c r="E172" s="43">
        <v>744080</v>
      </c>
      <c r="F172" s="11" t="str">
        <f t="shared" si="29"/>
        <v>N/A</v>
      </c>
      <c r="G172" s="43">
        <v>558519</v>
      </c>
      <c r="H172" s="11" t="str">
        <f t="shared" si="30"/>
        <v>N/A</v>
      </c>
      <c r="I172" s="12">
        <v>-46.8</v>
      </c>
      <c r="J172" s="12">
        <v>-24.9</v>
      </c>
      <c r="K172" s="14" t="s">
        <v>217</v>
      </c>
      <c r="L172" s="9" t="str">
        <f t="shared" si="31"/>
        <v>N/A</v>
      </c>
    </row>
    <row r="173" spans="1:12" ht="25" x14ac:dyDescent="0.25">
      <c r="A173" s="42" t="s">
        <v>1381</v>
      </c>
      <c r="B173" s="33" t="s">
        <v>217</v>
      </c>
      <c r="C173" s="43">
        <v>5958</v>
      </c>
      <c r="D173" s="11" t="str">
        <f t="shared" ref="D173:D187" si="32">IF($B173="N/A","N/A",IF(C173&gt;10,"No",IF(C173&lt;-10,"No","Yes")))</f>
        <v>N/A</v>
      </c>
      <c r="E173" s="43">
        <v>8179</v>
      </c>
      <c r="F173" s="11" t="str">
        <f t="shared" ref="F173:F187" si="33">IF($B173="N/A","N/A",IF(E173&gt;10,"No",IF(E173&lt;-10,"No","Yes")))</f>
        <v>N/A</v>
      </c>
      <c r="G173" s="43">
        <v>5564</v>
      </c>
      <c r="H173" s="11" t="str">
        <f t="shared" ref="H173:H187" si="34">IF($B173="N/A","N/A",IF(G173&gt;10,"No",IF(G173&lt;-10,"No","Yes")))</f>
        <v>N/A</v>
      </c>
      <c r="I173" s="12">
        <v>37.28</v>
      </c>
      <c r="J173" s="12">
        <v>-32</v>
      </c>
      <c r="K173" s="41" t="s">
        <v>732</v>
      </c>
      <c r="L173" s="9" t="str">
        <f t="shared" ref="L173:L187" si="35">IF(J173="Div by 0", "N/A", IF(K173="N/A","N/A", IF(J173&gt;VALUE(MID(K173,1,2)), "No", IF(J173&lt;-1*VALUE(MID(K173,1,2)), "No", "Yes"))))</f>
        <v>No</v>
      </c>
    </row>
    <row r="174" spans="1:12" x14ac:dyDescent="0.25">
      <c r="A174" s="42" t="s">
        <v>649</v>
      </c>
      <c r="B174" s="33" t="s">
        <v>217</v>
      </c>
      <c r="C174" s="34">
        <v>37</v>
      </c>
      <c r="D174" s="11" t="str">
        <f t="shared" si="32"/>
        <v>N/A</v>
      </c>
      <c r="E174" s="34">
        <v>29</v>
      </c>
      <c r="F174" s="11" t="str">
        <f t="shared" si="33"/>
        <v>N/A</v>
      </c>
      <c r="G174" s="34">
        <v>39</v>
      </c>
      <c r="H174" s="11" t="str">
        <f t="shared" si="34"/>
        <v>N/A</v>
      </c>
      <c r="I174" s="12">
        <v>-21.6</v>
      </c>
      <c r="J174" s="12">
        <v>34.479999999999997</v>
      </c>
      <c r="K174" s="41" t="s">
        <v>732</v>
      </c>
      <c r="L174" s="9" t="str">
        <f t="shared" si="35"/>
        <v>No</v>
      </c>
    </row>
    <row r="175" spans="1:12" x14ac:dyDescent="0.25">
      <c r="A175" s="42" t="s">
        <v>1382</v>
      </c>
      <c r="B175" s="33" t="s">
        <v>217</v>
      </c>
      <c r="C175" s="43">
        <v>161.02702703</v>
      </c>
      <c r="D175" s="11" t="str">
        <f t="shared" si="32"/>
        <v>N/A</v>
      </c>
      <c r="E175" s="43">
        <v>282.03448276</v>
      </c>
      <c r="F175" s="11" t="str">
        <f t="shared" si="33"/>
        <v>N/A</v>
      </c>
      <c r="G175" s="43">
        <v>142.66666667000001</v>
      </c>
      <c r="H175" s="11" t="str">
        <f t="shared" si="34"/>
        <v>N/A</v>
      </c>
      <c r="I175" s="12">
        <v>75.150000000000006</v>
      </c>
      <c r="J175" s="12">
        <v>-49.4</v>
      </c>
      <c r="K175" s="41" t="s">
        <v>732</v>
      </c>
      <c r="L175" s="9" t="str">
        <f t="shared" si="35"/>
        <v>No</v>
      </c>
    </row>
    <row r="176" spans="1:12" ht="25" x14ac:dyDescent="0.25">
      <c r="A176" s="42" t="s">
        <v>1383</v>
      </c>
      <c r="B176" s="33" t="s">
        <v>217</v>
      </c>
      <c r="C176" s="43">
        <v>128678</v>
      </c>
      <c r="D176" s="11" t="str">
        <f t="shared" si="32"/>
        <v>N/A</v>
      </c>
      <c r="E176" s="43">
        <v>145120</v>
      </c>
      <c r="F176" s="11" t="str">
        <f t="shared" si="33"/>
        <v>N/A</v>
      </c>
      <c r="G176" s="43">
        <v>112959</v>
      </c>
      <c r="H176" s="11" t="str">
        <f t="shared" si="34"/>
        <v>N/A</v>
      </c>
      <c r="I176" s="12">
        <v>12.78</v>
      </c>
      <c r="J176" s="12">
        <v>-22.2</v>
      </c>
      <c r="K176" s="41" t="s">
        <v>732</v>
      </c>
      <c r="L176" s="9" t="str">
        <f t="shared" si="35"/>
        <v>Yes</v>
      </c>
    </row>
    <row r="177" spans="1:12" x14ac:dyDescent="0.25">
      <c r="A177" s="42" t="s">
        <v>516</v>
      </c>
      <c r="B177" s="33" t="s">
        <v>217</v>
      </c>
      <c r="C177" s="34">
        <v>1422</v>
      </c>
      <c r="D177" s="11" t="str">
        <f t="shared" si="32"/>
        <v>N/A</v>
      </c>
      <c r="E177" s="34">
        <v>1480</v>
      </c>
      <c r="F177" s="11" t="str">
        <f t="shared" si="33"/>
        <v>N/A</v>
      </c>
      <c r="G177" s="34">
        <v>1194</v>
      </c>
      <c r="H177" s="11" t="str">
        <f t="shared" si="34"/>
        <v>N/A</v>
      </c>
      <c r="I177" s="12">
        <v>4.0789999999999997</v>
      </c>
      <c r="J177" s="12">
        <v>-19.3</v>
      </c>
      <c r="K177" s="41" t="s">
        <v>732</v>
      </c>
      <c r="L177" s="9" t="str">
        <f t="shared" si="35"/>
        <v>Yes</v>
      </c>
    </row>
    <row r="178" spans="1:12" x14ac:dyDescent="0.25">
      <c r="A178" s="42" t="s">
        <v>1384</v>
      </c>
      <c r="B178" s="33" t="s">
        <v>217</v>
      </c>
      <c r="C178" s="43">
        <v>90.490857946999995</v>
      </c>
      <c r="D178" s="11" t="str">
        <f t="shared" si="32"/>
        <v>N/A</v>
      </c>
      <c r="E178" s="43">
        <v>98.054054054000005</v>
      </c>
      <c r="F178" s="11" t="str">
        <f t="shared" si="33"/>
        <v>N/A</v>
      </c>
      <c r="G178" s="43">
        <v>94.605527637999998</v>
      </c>
      <c r="H178" s="11" t="str">
        <f t="shared" si="34"/>
        <v>N/A</v>
      </c>
      <c r="I178" s="12">
        <v>8.3580000000000005</v>
      </c>
      <c r="J178" s="12">
        <v>-3.52</v>
      </c>
      <c r="K178" s="41" t="s">
        <v>732</v>
      </c>
      <c r="L178" s="9" t="str">
        <f t="shared" si="35"/>
        <v>Yes</v>
      </c>
    </row>
    <row r="179" spans="1:12" ht="25" x14ac:dyDescent="0.25">
      <c r="A179" s="42" t="s">
        <v>1385</v>
      </c>
      <c r="B179" s="33" t="s">
        <v>217</v>
      </c>
      <c r="C179" s="43">
        <v>37302</v>
      </c>
      <c r="D179" s="11" t="str">
        <f t="shared" si="32"/>
        <v>N/A</v>
      </c>
      <c r="E179" s="43">
        <v>72148</v>
      </c>
      <c r="F179" s="11" t="str">
        <f t="shared" si="33"/>
        <v>N/A</v>
      </c>
      <c r="G179" s="43">
        <v>126616</v>
      </c>
      <c r="H179" s="11" t="str">
        <f t="shared" si="34"/>
        <v>N/A</v>
      </c>
      <c r="I179" s="12">
        <v>93.42</v>
      </c>
      <c r="J179" s="12">
        <v>75.489999999999995</v>
      </c>
      <c r="K179" s="41" t="s">
        <v>732</v>
      </c>
      <c r="L179" s="9" t="str">
        <f t="shared" si="35"/>
        <v>No</v>
      </c>
    </row>
    <row r="180" spans="1:12" x14ac:dyDescent="0.25">
      <c r="A180" s="42" t="s">
        <v>517</v>
      </c>
      <c r="B180" s="33" t="s">
        <v>217</v>
      </c>
      <c r="C180" s="34">
        <v>332</v>
      </c>
      <c r="D180" s="11" t="str">
        <f t="shared" si="32"/>
        <v>N/A</v>
      </c>
      <c r="E180" s="34">
        <v>433</v>
      </c>
      <c r="F180" s="11" t="str">
        <f t="shared" si="33"/>
        <v>N/A</v>
      </c>
      <c r="G180" s="34">
        <v>722</v>
      </c>
      <c r="H180" s="11" t="str">
        <f t="shared" si="34"/>
        <v>N/A</v>
      </c>
      <c r="I180" s="12">
        <v>30.42</v>
      </c>
      <c r="J180" s="12">
        <v>66.739999999999995</v>
      </c>
      <c r="K180" s="41" t="s">
        <v>732</v>
      </c>
      <c r="L180" s="9" t="str">
        <f t="shared" si="35"/>
        <v>No</v>
      </c>
    </row>
    <row r="181" spans="1:12" ht="25" x14ac:dyDescent="0.25">
      <c r="A181" s="42" t="s">
        <v>1386</v>
      </c>
      <c r="B181" s="33" t="s">
        <v>217</v>
      </c>
      <c r="C181" s="43">
        <v>112.35542169</v>
      </c>
      <c r="D181" s="11" t="str">
        <f t="shared" si="32"/>
        <v>N/A</v>
      </c>
      <c r="E181" s="43">
        <v>166.62355658000001</v>
      </c>
      <c r="F181" s="11" t="str">
        <f t="shared" si="33"/>
        <v>N/A</v>
      </c>
      <c r="G181" s="43">
        <v>175.36842104999999</v>
      </c>
      <c r="H181" s="11" t="str">
        <f t="shared" si="34"/>
        <v>N/A</v>
      </c>
      <c r="I181" s="12">
        <v>48.3</v>
      </c>
      <c r="J181" s="12">
        <v>5.2480000000000002</v>
      </c>
      <c r="K181" s="41" t="s">
        <v>732</v>
      </c>
      <c r="L181" s="9" t="str">
        <f t="shared" si="35"/>
        <v>Yes</v>
      </c>
    </row>
    <row r="182" spans="1:12" ht="25" x14ac:dyDescent="0.25">
      <c r="A182" s="42" t="s">
        <v>1387</v>
      </c>
      <c r="B182" s="33" t="s">
        <v>217</v>
      </c>
      <c r="C182" s="43">
        <v>132898</v>
      </c>
      <c r="D182" s="11" t="str">
        <f t="shared" si="32"/>
        <v>N/A</v>
      </c>
      <c r="E182" s="43">
        <v>196050</v>
      </c>
      <c r="F182" s="11" t="str">
        <f t="shared" si="33"/>
        <v>N/A</v>
      </c>
      <c r="G182" s="43">
        <v>419138</v>
      </c>
      <c r="H182" s="11" t="str">
        <f t="shared" si="34"/>
        <v>N/A</v>
      </c>
      <c r="I182" s="12">
        <v>47.52</v>
      </c>
      <c r="J182" s="12">
        <v>113.8</v>
      </c>
      <c r="K182" s="41" t="s">
        <v>732</v>
      </c>
      <c r="L182" s="9" t="str">
        <f t="shared" si="35"/>
        <v>No</v>
      </c>
    </row>
    <row r="183" spans="1:12" x14ac:dyDescent="0.25">
      <c r="A183" s="42" t="s">
        <v>518</v>
      </c>
      <c r="B183" s="33" t="s">
        <v>217</v>
      </c>
      <c r="C183" s="34">
        <v>203</v>
      </c>
      <c r="D183" s="11" t="str">
        <f t="shared" si="32"/>
        <v>N/A</v>
      </c>
      <c r="E183" s="34">
        <v>336</v>
      </c>
      <c r="F183" s="11" t="str">
        <f t="shared" si="33"/>
        <v>N/A</v>
      </c>
      <c r="G183" s="34">
        <v>414</v>
      </c>
      <c r="H183" s="11" t="str">
        <f t="shared" si="34"/>
        <v>N/A</v>
      </c>
      <c r="I183" s="12">
        <v>65.52</v>
      </c>
      <c r="J183" s="12">
        <v>23.21</v>
      </c>
      <c r="K183" s="41" t="s">
        <v>732</v>
      </c>
      <c r="L183" s="9" t="str">
        <f t="shared" si="35"/>
        <v>Yes</v>
      </c>
    </row>
    <row r="184" spans="1:12" x14ac:dyDescent="0.25">
      <c r="A184" s="42" t="s">
        <v>1388</v>
      </c>
      <c r="B184" s="33" t="s">
        <v>217</v>
      </c>
      <c r="C184" s="43">
        <v>654.66995073999999</v>
      </c>
      <c r="D184" s="11" t="str">
        <f t="shared" si="32"/>
        <v>N/A</v>
      </c>
      <c r="E184" s="43">
        <v>583.48214285999995</v>
      </c>
      <c r="F184" s="11" t="str">
        <f t="shared" si="33"/>
        <v>N/A</v>
      </c>
      <c r="G184" s="43">
        <v>1012.410628</v>
      </c>
      <c r="H184" s="11" t="str">
        <f t="shared" si="34"/>
        <v>N/A</v>
      </c>
      <c r="I184" s="12">
        <v>-10.9</v>
      </c>
      <c r="J184" s="12">
        <v>73.510000000000005</v>
      </c>
      <c r="K184" s="41" t="s">
        <v>732</v>
      </c>
      <c r="L184" s="9" t="str">
        <f t="shared" si="35"/>
        <v>No</v>
      </c>
    </row>
    <row r="185" spans="1:12" ht="25" x14ac:dyDescent="0.25">
      <c r="A185" s="42" t="s">
        <v>1389</v>
      </c>
      <c r="B185" s="33" t="s">
        <v>217</v>
      </c>
      <c r="C185" s="43">
        <v>68469133</v>
      </c>
      <c r="D185" s="11" t="str">
        <f t="shared" si="32"/>
        <v>N/A</v>
      </c>
      <c r="E185" s="43">
        <v>76965151</v>
      </c>
      <c r="F185" s="11" t="str">
        <f t="shared" si="33"/>
        <v>N/A</v>
      </c>
      <c r="G185" s="43">
        <v>87232788</v>
      </c>
      <c r="H185" s="11" t="str">
        <f t="shared" si="34"/>
        <v>N/A</v>
      </c>
      <c r="I185" s="12">
        <v>12.41</v>
      </c>
      <c r="J185" s="12">
        <v>13.34</v>
      </c>
      <c r="K185" s="41" t="s">
        <v>732</v>
      </c>
      <c r="L185" s="9" t="str">
        <f t="shared" si="35"/>
        <v>Yes</v>
      </c>
    </row>
    <row r="186" spans="1:12" ht="25" x14ac:dyDescent="0.25">
      <c r="A186" s="42" t="s">
        <v>519</v>
      </c>
      <c r="B186" s="33" t="s">
        <v>217</v>
      </c>
      <c r="C186" s="34">
        <v>2895</v>
      </c>
      <c r="D186" s="11" t="str">
        <f t="shared" si="32"/>
        <v>N/A</v>
      </c>
      <c r="E186" s="34">
        <v>3092</v>
      </c>
      <c r="F186" s="11" t="str">
        <f t="shared" si="33"/>
        <v>N/A</v>
      </c>
      <c r="G186" s="34">
        <v>3275</v>
      </c>
      <c r="H186" s="11" t="str">
        <f t="shared" si="34"/>
        <v>N/A</v>
      </c>
      <c r="I186" s="12">
        <v>6.8049999999999997</v>
      </c>
      <c r="J186" s="12">
        <v>5.9180000000000001</v>
      </c>
      <c r="K186" s="41" t="s">
        <v>732</v>
      </c>
      <c r="L186" s="9" t="str">
        <f t="shared" si="35"/>
        <v>Yes</v>
      </c>
    </row>
    <row r="187" spans="1:12" ht="25" x14ac:dyDescent="0.25">
      <c r="A187" s="42" t="s">
        <v>1390</v>
      </c>
      <c r="B187" s="33" t="s">
        <v>217</v>
      </c>
      <c r="C187" s="43">
        <v>23650.823143000001</v>
      </c>
      <c r="D187" s="11" t="str">
        <f t="shared" si="32"/>
        <v>N/A</v>
      </c>
      <c r="E187" s="43">
        <v>24891.704721999999</v>
      </c>
      <c r="F187" s="11" t="str">
        <f t="shared" si="33"/>
        <v>N/A</v>
      </c>
      <c r="G187" s="43">
        <v>26635.965801999999</v>
      </c>
      <c r="H187" s="11" t="str">
        <f t="shared" si="34"/>
        <v>N/A</v>
      </c>
      <c r="I187" s="12">
        <v>5.2469999999999999</v>
      </c>
      <c r="J187" s="12">
        <v>7.0069999999999997</v>
      </c>
      <c r="K187" s="41" t="s">
        <v>732</v>
      </c>
      <c r="L187" s="9" t="str">
        <f t="shared" si="35"/>
        <v>Yes</v>
      </c>
    </row>
    <row r="188" spans="1:12" x14ac:dyDescent="0.25">
      <c r="A188" s="4" t="s">
        <v>1391</v>
      </c>
      <c r="B188" s="33" t="s">
        <v>217</v>
      </c>
      <c r="C188" s="43">
        <v>72956429</v>
      </c>
      <c r="D188" s="11" t="str">
        <f t="shared" ref="D188:D203" si="36">IF($B188="N/A","N/A",IF(C188&gt;10,"No",IF(C188&lt;-10,"No","Yes")))</f>
        <v>N/A</v>
      </c>
      <c r="E188" s="43">
        <v>80864469</v>
      </c>
      <c r="F188" s="11" t="str">
        <f t="shared" ref="F188:F203" si="37">IF($B188="N/A","N/A",IF(E188&gt;10,"No",IF(E188&lt;-10,"No","Yes")))</f>
        <v>N/A</v>
      </c>
      <c r="G188" s="43">
        <v>87860383</v>
      </c>
      <c r="H188" s="11" t="str">
        <f t="shared" ref="H188:H203" si="38">IF($B188="N/A","N/A",IF(G188&gt;10,"No",IF(G188&lt;-10,"No","Yes")))</f>
        <v>N/A</v>
      </c>
      <c r="I188" s="12">
        <v>10.84</v>
      </c>
      <c r="J188" s="12">
        <v>8.6509999999999998</v>
      </c>
      <c r="K188" s="41" t="s">
        <v>732</v>
      </c>
      <c r="L188" s="9" t="str">
        <f t="shared" ref="L188:L203" si="39">IF(J188="Div by 0", "N/A", IF(K188="N/A","N/A", IF(J188&gt;VALUE(MID(K188,1,2)), "No", IF(J188&lt;-1*VALUE(MID(K188,1,2)), "No", "Yes"))))</f>
        <v>Yes</v>
      </c>
    </row>
    <row r="189" spans="1:12" x14ac:dyDescent="0.25">
      <c r="A189" s="4" t="s">
        <v>1488</v>
      </c>
      <c r="B189" s="33" t="s">
        <v>217</v>
      </c>
      <c r="C189" s="34">
        <v>3061</v>
      </c>
      <c r="D189" s="11" t="str">
        <f t="shared" si="36"/>
        <v>N/A</v>
      </c>
      <c r="E189" s="34">
        <v>3200</v>
      </c>
      <c r="F189" s="11" t="str">
        <f t="shared" si="37"/>
        <v>N/A</v>
      </c>
      <c r="G189" s="34">
        <v>3338</v>
      </c>
      <c r="H189" s="11" t="str">
        <f t="shared" si="38"/>
        <v>N/A</v>
      </c>
      <c r="I189" s="12">
        <v>4.5410000000000004</v>
      </c>
      <c r="J189" s="12">
        <v>4.3129999999999997</v>
      </c>
      <c r="K189" s="41" t="s">
        <v>732</v>
      </c>
      <c r="L189" s="9" t="str">
        <f t="shared" si="39"/>
        <v>Yes</v>
      </c>
    </row>
    <row r="190" spans="1:12" x14ac:dyDescent="0.25">
      <c r="A190" s="4" t="s">
        <v>1489</v>
      </c>
      <c r="B190" s="33" t="s">
        <v>217</v>
      </c>
      <c r="C190" s="43">
        <v>23834.181313000001</v>
      </c>
      <c r="D190" s="11" t="str">
        <f t="shared" si="36"/>
        <v>N/A</v>
      </c>
      <c r="E190" s="43">
        <v>25270.146562999998</v>
      </c>
      <c r="F190" s="11" t="str">
        <f t="shared" si="37"/>
        <v>N/A</v>
      </c>
      <c r="G190" s="43">
        <v>26321.265128999999</v>
      </c>
      <c r="H190" s="11" t="str">
        <f t="shared" si="38"/>
        <v>N/A</v>
      </c>
      <c r="I190" s="12">
        <v>6.0250000000000004</v>
      </c>
      <c r="J190" s="12">
        <v>4.16</v>
      </c>
      <c r="K190" s="41" t="s">
        <v>732</v>
      </c>
      <c r="L190" s="9" t="str">
        <f t="shared" si="39"/>
        <v>Yes</v>
      </c>
    </row>
    <row r="191" spans="1:12" x14ac:dyDescent="0.25">
      <c r="A191" s="4" t="s">
        <v>1490</v>
      </c>
      <c r="B191" s="33" t="s">
        <v>217</v>
      </c>
      <c r="C191" s="43">
        <v>9516.4088888999995</v>
      </c>
      <c r="D191" s="11" t="str">
        <f t="shared" si="36"/>
        <v>N/A</v>
      </c>
      <c r="E191" s="43">
        <v>10918.762943</v>
      </c>
      <c r="F191" s="11" t="str">
        <f t="shared" si="37"/>
        <v>N/A</v>
      </c>
      <c r="G191" s="43">
        <v>10057.911877</v>
      </c>
      <c r="H191" s="11" t="str">
        <f t="shared" si="38"/>
        <v>N/A</v>
      </c>
      <c r="I191" s="12">
        <v>14.74</v>
      </c>
      <c r="J191" s="12">
        <v>-7.88</v>
      </c>
      <c r="K191" s="41" t="s">
        <v>732</v>
      </c>
      <c r="L191" s="9" t="str">
        <f t="shared" si="39"/>
        <v>Yes</v>
      </c>
    </row>
    <row r="192" spans="1:12" x14ac:dyDescent="0.25">
      <c r="A192" s="4" t="s">
        <v>1491</v>
      </c>
      <c r="B192" s="33" t="s">
        <v>217</v>
      </c>
      <c r="C192" s="43">
        <v>35211.394845000003</v>
      </c>
      <c r="D192" s="11" t="str">
        <f t="shared" si="36"/>
        <v>N/A</v>
      </c>
      <c r="E192" s="43">
        <v>37520.308048999999</v>
      </c>
      <c r="F192" s="11" t="str">
        <f t="shared" si="37"/>
        <v>N/A</v>
      </c>
      <c r="G192" s="43">
        <v>40763.528878999998</v>
      </c>
      <c r="H192" s="11" t="str">
        <f t="shared" si="38"/>
        <v>N/A</v>
      </c>
      <c r="I192" s="12">
        <v>6.5570000000000004</v>
      </c>
      <c r="J192" s="12">
        <v>8.6440000000000001</v>
      </c>
      <c r="K192" s="41" t="s">
        <v>732</v>
      </c>
      <c r="L192" s="9" t="str">
        <f t="shared" si="39"/>
        <v>Yes</v>
      </c>
    </row>
    <row r="193" spans="1:12" x14ac:dyDescent="0.25">
      <c r="A193" s="42" t="s">
        <v>1492</v>
      </c>
      <c r="B193" s="33" t="s">
        <v>217</v>
      </c>
      <c r="C193" s="9">
        <v>25.195489340999998</v>
      </c>
      <c r="D193" s="11" t="str">
        <f t="shared" si="36"/>
        <v>N/A</v>
      </c>
      <c r="E193" s="9">
        <v>25.184951990999998</v>
      </c>
      <c r="F193" s="11" t="str">
        <f t="shared" si="37"/>
        <v>N/A</v>
      </c>
      <c r="G193" s="9">
        <v>24.782834656999999</v>
      </c>
      <c r="H193" s="11" t="str">
        <f t="shared" si="38"/>
        <v>N/A</v>
      </c>
      <c r="I193" s="12">
        <v>-4.2000000000000003E-2</v>
      </c>
      <c r="J193" s="12">
        <v>-1.6</v>
      </c>
      <c r="K193" s="41" t="s">
        <v>732</v>
      </c>
      <c r="L193" s="9" t="str">
        <f t="shared" si="39"/>
        <v>Yes</v>
      </c>
    </row>
    <row r="194" spans="1:12" x14ac:dyDescent="0.25">
      <c r="A194" s="42" t="s">
        <v>1493</v>
      </c>
      <c r="B194" s="33" t="s">
        <v>217</v>
      </c>
      <c r="C194" s="9">
        <v>19.178860633999999</v>
      </c>
      <c r="D194" s="11" t="str">
        <f t="shared" si="36"/>
        <v>N/A</v>
      </c>
      <c r="E194" s="9">
        <v>20.315527263</v>
      </c>
      <c r="F194" s="11" t="str">
        <f t="shared" si="37"/>
        <v>N/A</v>
      </c>
      <c r="G194" s="9">
        <v>20.594423986999999</v>
      </c>
      <c r="H194" s="11" t="str">
        <f t="shared" si="38"/>
        <v>N/A</v>
      </c>
      <c r="I194" s="12">
        <v>5.9269999999999996</v>
      </c>
      <c r="J194" s="12">
        <v>1.373</v>
      </c>
      <c r="K194" s="41" t="s">
        <v>732</v>
      </c>
      <c r="L194" s="9" t="str">
        <f t="shared" si="39"/>
        <v>Yes</v>
      </c>
    </row>
    <row r="195" spans="1:12" x14ac:dyDescent="0.25">
      <c r="A195" s="42" t="s">
        <v>1494</v>
      </c>
      <c r="B195" s="33" t="s">
        <v>217</v>
      </c>
      <c r="C195" s="9">
        <v>33.916153387999998</v>
      </c>
      <c r="D195" s="11" t="str">
        <f t="shared" si="36"/>
        <v>N/A</v>
      </c>
      <c r="E195" s="9">
        <v>31.928267701999999</v>
      </c>
      <c r="F195" s="11" t="str">
        <f t="shared" si="37"/>
        <v>N/A</v>
      </c>
      <c r="G195" s="9">
        <v>30.422049956999999</v>
      </c>
      <c r="H195" s="11" t="str">
        <f t="shared" si="38"/>
        <v>N/A</v>
      </c>
      <c r="I195" s="12">
        <v>-5.86</v>
      </c>
      <c r="J195" s="12">
        <v>-4.72</v>
      </c>
      <c r="K195" s="41" t="s">
        <v>732</v>
      </c>
      <c r="L195" s="9" t="str">
        <f t="shared" si="39"/>
        <v>Yes</v>
      </c>
    </row>
    <row r="196" spans="1:12" x14ac:dyDescent="0.25">
      <c r="A196" s="4" t="s">
        <v>1403</v>
      </c>
      <c r="B196" s="33" t="s">
        <v>217</v>
      </c>
      <c r="C196" s="43">
        <v>68469133</v>
      </c>
      <c r="D196" s="11" t="str">
        <f t="shared" si="36"/>
        <v>N/A</v>
      </c>
      <c r="E196" s="43">
        <v>76965151</v>
      </c>
      <c r="F196" s="11" t="str">
        <f t="shared" si="37"/>
        <v>N/A</v>
      </c>
      <c r="G196" s="43">
        <v>87232788</v>
      </c>
      <c r="H196" s="11" t="str">
        <f t="shared" si="38"/>
        <v>N/A</v>
      </c>
      <c r="I196" s="12">
        <v>12.41</v>
      </c>
      <c r="J196" s="12">
        <v>13.34</v>
      </c>
      <c r="K196" s="41" t="s">
        <v>732</v>
      </c>
      <c r="L196" s="9" t="str">
        <f t="shared" si="39"/>
        <v>Yes</v>
      </c>
    </row>
    <row r="197" spans="1:12" x14ac:dyDescent="0.25">
      <c r="A197" s="4" t="s">
        <v>1495</v>
      </c>
      <c r="B197" s="33" t="s">
        <v>217</v>
      </c>
      <c r="C197" s="34">
        <v>2895</v>
      </c>
      <c r="D197" s="11" t="str">
        <f t="shared" si="36"/>
        <v>N/A</v>
      </c>
      <c r="E197" s="34">
        <v>3092</v>
      </c>
      <c r="F197" s="11" t="str">
        <f t="shared" si="37"/>
        <v>N/A</v>
      </c>
      <c r="G197" s="34">
        <v>3275</v>
      </c>
      <c r="H197" s="11" t="str">
        <f t="shared" si="38"/>
        <v>N/A</v>
      </c>
      <c r="I197" s="12">
        <v>6.8049999999999997</v>
      </c>
      <c r="J197" s="12">
        <v>5.9180000000000001</v>
      </c>
      <c r="K197" s="41" t="s">
        <v>732</v>
      </c>
      <c r="L197" s="9" t="str">
        <f t="shared" si="39"/>
        <v>Yes</v>
      </c>
    </row>
    <row r="198" spans="1:12" ht="25" x14ac:dyDescent="0.25">
      <c r="A198" s="4" t="s">
        <v>1496</v>
      </c>
      <c r="B198" s="33" t="s">
        <v>217</v>
      </c>
      <c r="C198" s="43">
        <v>23650.823143000001</v>
      </c>
      <c r="D198" s="11" t="str">
        <f t="shared" si="36"/>
        <v>N/A</v>
      </c>
      <c r="E198" s="43">
        <v>24891.704721999999</v>
      </c>
      <c r="F198" s="11" t="str">
        <f t="shared" si="37"/>
        <v>N/A</v>
      </c>
      <c r="G198" s="43">
        <v>26635.965801999999</v>
      </c>
      <c r="H198" s="11" t="str">
        <f t="shared" si="38"/>
        <v>N/A</v>
      </c>
      <c r="I198" s="12">
        <v>5.2469999999999999</v>
      </c>
      <c r="J198" s="12">
        <v>7.0069999999999997</v>
      </c>
      <c r="K198" s="41" t="s">
        <v>732</v>
      </c>
      <c r="L198" s="9" t="str">
        <f t="shared" si="39"/>
        <v>Yes</v>
      </c>
    </row>
    <row r="199" spans="1:12" ht="25" x14ac:dyDescent="0.25">
      <c r="A199" s="4" t="s">
        <v>1497</v>
      </c>
      <c r="B199" s="33" t="s">
        <v>217</v>
      </c>
      <c r="C199" s="43">
        <v>8286.4946237000004</v>
      </c>
      <c r="D199" s="11" t="str">
        <f t="shared" si="36"/>
        <v>N/A</v>
      </c>
      <c r="E199" s="43">
        <v>9221.5072966999996</v>
      </c>
      <c r="F199" s="11" t="str">
        <f t="shared" si="37"/>
        <v>N/A</v>
      </c>
      <c r="G199" s="43">
        <v>10035.458656000001</v>
      </c>
      <c r="H199" s="11" t="str">
        <f t="shared" si="38"/>
        <v>N/A</v>
      </c>
      <c r="I199" s="12">
        <v>11.28</v>
      </c>
      <c r="J199" s="12">
        <v>8.827</v>
      </c>
      <c r="K199" s="41" t="s">
        <v>732</v>
      </c>
      <c r="L199" s="9" t="str">
        <f t="shared" si="39"/>
        <v>Yes</v>
      </c>
    </row>
    <row r="200" spans="1:12" ht="25" x14ac:dyDescent="0.25">
      <c r="A200" s="4" t="s">
        <v>1498</v>
      </c>
      <c r="B200" s="33" t="s">
        <v>217</v>
      </c>
      <c r="C200" s="43">
        <v>36252.146449</v>
      </c>
      <c r="D200" s="11" t="str">
        <f t="shared" si="36"/>
        <v>N/A</v>
      </c>
      <c r="E200" s="43">
        <v>38626.971481</v>
      </c>
      <c r="F200" s="11" t="str">
        <f t="shared" si="37"/>
        <v>N/A</v>
      </c>
      <c r="G200" s="43">
        <v>41590.120279000002</v>
      </c>
      <c r="H200" s="11" t="str">
        <f t="shared" si="38"/>
        <v>N/A</v>
      </c>
      <c r="I200" s="12">
        <v>6.5510000000000002</v>
      </c>
      <c r="J200" s="12">
        <v>7.6710000000000003</v>
      </c>
      <c r="K200" s="41" t="s">
        <v>732</v>
      </c>
      <c r="L200" s="9" t="str">
        <f t="shared" si="39"/>
        <v>Yes</v>
      </c>
    </row>
    <row r="201" spans="1:12" ht="25" x14ac:dyDescent="0.25">
      <c r="A201" s="4" t="s">
        <v>1499</v>
      </c>
      <c r="B201" s="33" t="s">
        <v>217</v>
      </c>
      <c r="C201" s="9">
        <v>23.829121738000001</v>
      </c>
      <c r="D201" s="11" t="str">
        <f t="shared" si="36"/>
        <v>N/A</v>
      </c>
      <c r="E201" s="9">
        <v>24.334959861000002</v>
      </c>
      <c r="F201" s="11" t="str">
        <f t="shared" si="37"/>
        <v>N/A</v>
      </c>
      <c r="G201" s="9">
        <v>24.315093918999999</v>
      </c>
      <c r="H201" s="11" t="str">
        <f t="shared" si="38"/>
        <v>N/A</v>
      </c>
      <c r="I201" s="12">
        <v>2.1230000000000002</v>
      </c>
      <c r="J201" s="12">
        <v>-8.2000000000000003E-2</v>
      </c>
      <c r="K201" s="41" t="s">
        <v>732</v>
      </c>
      <c r="L201" s="9" t="str">
        <f t="shared" si="39"/>
        <v>Yes</v>
      </c>
    </row>
    <row r="202" spans="1:12" ht="25" x14ac:dyDescent="0.25">
      <c r="A202" s="4" t="s">
        <v>1500</v>
      </c>
      <c r="B202" s="33" t="s">
        <v>217</v>
      </c>
      <c r="C202" s="9">
        <v>18.496945588999999</v>
      </c>
      <c r="D202" s="11" t="str">
        <f t="shared" si="36"/>
        <v>N/A</v>
      </c>
      <c r="E202" s="9">
        <v>19.914198726999999</v>
      </c>
      <c r="F202" s="11" t="str">
        <f t="shared" si="37"/>
        <v>N/A</v>
      </c>
      <c r="G202" s="9">
        <v>20.35770647</v>
      </c>
      <c r="H202" s="11" t="str">
        <f t="shared" si="38"/>
        <v>N/A</v>
      </c>
      <c r="I202" s="12">
        <v>7.6619999999999999</v>
      </c>
      <c r="J202" s="12">
        <v>2.2269999999999999</v>
      </c>
      <c r="K202" s="41" t="s">
        <v>732</v>
      </c>
      <c r="L202" s="9" t="str">
        <f t="shared" si="39"/>
        <v>Yes</v>
      </c>
    </row>
    <row r="203" spans="1:12" ht="25" x14ac:dyDescent="0.25">
      <c r="A203" s="4" t="s">
        <v>1501</v>
      </c>
      <c r="B203" s="33" t="s">
        <v>217</v>
      </c>
      <c r="C203" s="9">
        <v>31.611364990999999</v>
      </c>
      <c r="D203" s="11" t="str">
        <f t="shared" si="36"/>
        <v>N/A</v>
      </c>
      <c r="E203" s="9">
        <v>30.467738954000001</v>
      </c>
      <c r="F203" s="11" t="str">
        <f t="shared" si="37"/>
        <v>N/A</v>
      </c>
      <c r="G203" s="9">
        <v>29.646856157999999</v>
      </c>
      <c r="H203" s="11" t="str">
        <f t="shared" si="38"/>
        <v>N/A</v>
      </c>
      <c r="I203" s="12">
        <v>-3.62</v>
      </c>
      <c r="J203" s="12">
        <v>-2.69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71257</v>
      </c>
      <c r="D6" s="11" t="str">
        <f>IF($B6="N/A","N/A",IF(C6&gt;10,"No",IF(C6&lt;-10,"No","Yes")))</f>
        <v>N/A</v>
      </c>
      <c r="E6" s="34">
        <v>77860</v>
      </c>
      <c r="F6" s="11" t="str">
        <f>IF($B6="N/A","N/A",IF(E6&gt;10,"No",IF(E6&lt;-10,"No","Yes")))</f>
        <v>N/A</v>
      </c>
      <c r="G6" s="34">
        <v>83796</v>
      </c>
      <c r="H6" s="11" t="str">
        <f>IF($B6="N/A","N/A",IF(G6&gt;10,"No",IF(G6&lt;-10,"No","Yes")))</f>
        <v>N/A</v>
      </c>
      <c r="I6" s="12">
        <v>9.266</v>
      </c>
      <c r="J6" s="12">
        <v>7.6239999999999997</v>
      </c>
      <c r="K6" s="41" t="s">
        <v>732</v>
      </c>
      <c r="L6" s="9" t="str">
        <f t="shared" ref="L6:L46" si="0">IF(J6="Div by 0", "N/A", IF(K6="N/A","N/A", IF(J6&gt;VALUE(MID(K6,1,2)), "No", IF(J6&lt;-1*VALUE(MID(K6,1,2)), "No", "Yes"))))</f>
        <v>Yes</v>
      </c>
    </row>
    <row r="7" spans="1:12" x14ac:dyDescent="0.25">
      <c r="A7" s="42" t="s">
        <v>10</v>
      </c>
      <c r="B7" s="33" t="s">
        <v>217</v>
      </c>
      <c r="C7" s="34">
        <v>62615</v>
      </c>
      <c r="D7" s="11" t="str">
        <f>IF($B7="N/A","N/A",IF(C7&gt;10,"No",IF(C7&lt;-10,"No","Yes")))</f>
        <v>N/A</v>
      </c>
      <c r="E7" s="34">
        <v>68988</v>
      </c>
      <c r="F7" s="11" t="str">
        <f>IF($B7="N/A","N/A",IF(E7&gt;10,"No",IF(E7&lt;-10,"No","Yes")))</f>
        <v>N/A</v>
      </c>
      <c r="G7" s="34">
        <v>73829</v>
      </c>
      <c r="H7" s="11" t="str">
        <f>IF($B7="N/A","N/A",IF(G7&gt;10,"No",IF(G7&lt;-10,"No","Yes")))</f>
        <v>N/A</v>
      </c>
      <c r="I7" s="12">
        <v>10.18</v>
      </c>
      <c r="J7" s="12">
        <v>7.0170000000000003</v>
      </c>
      <c r="K7" s="41" t="s">
        <v>732</v>
      </c>
      <c r="L7" s="9" t="str">
        <f t="shared" si="0"/>
        <v>Yes</v>
      </c>
    </row>
    <row r="8" spans="1:12" x14ac:dyDescent="0.25">
      <c r="A8" s="42" t="s">
        <v>91</v>
      </c>
      <c r="B8" s="9" t="s">
        <v>301</v>
      </c>
      <c r="C8" s="8">
        <v>87.872068709000004</v>
      </c>
      <c r="D8" s="11" t="str">
        <f>IF($B8="N/A","N/A",IF(C8&gt;90,"No",IF(C8&lt;65,"No","Yes")))</f>
        <v>Yes</v>
      </c>
      <c r="E8" s="8">
        <v>88.605188799999993</v>
      </c>
      <c r="F8" s="11" t="str">
        <f>IF($B8="N/A","N/A",IF(E8&gt;90,"No",IF(E8&lt;65,"No","Yes")))</f>
        <v>Yes</v>
      </c>
      <c r="G8" s="8">
        <v>88.105637501000004</v>
      </c>
      <c r="H8" s="11" t="str">
        <f>IF($B8="N/A","N/A",IF(G8&gt;90,"No",IF(G8&lt;65,"No","Yes")))</f>
        <v>Yes</v>
      </c>
      <c r="I8" s="12">
        <v>0.83430000000000004</v>
      </c>
      <c r="J8" s="12">
        <v>-0.56399999999999995</v>
      </c>
      <c r="K8" s="41" t="s">
        <v>732</v>
      </c>
      <c r="L8" s="9" t="str">
        <f t="shared" si="0"/>
        <v>Yes</v>
      </c>
    </row>
    <row r="9" spans="1:12" x14ac:dyDescent="0.25">
      <c r="A9" s="42" t="s">
        <v>92</v>
      </c>
      <c r="B9" s="9" t="s">
        <v>302</v>
      </c>
      <c r="C9" s="8">
        <v>96.191542984999998</v>
      </c>
      <c r="D9" s="11" t="str">
        <f>IF($B9="N/A","N/A",IF(C9&gt;100,"No",IF(C9&lt;90,"No","Yes")))</f>
        <v>Yes</v>
      </c>
      <c r="E9" s="8">
        <v>95.508370764000006</v>
      </c>
      <c r="F9" s="11" t="str">
        <f>IF($B9="N/A","N/A",IF(E9&gt;100,"No",IF(E9&lt;90,"No","Yes")))</f>
        <v>Yes</v>
      </c>
      <c r="G9" s="8">
        <v>95.501417891000003</v>
      </c>
      <c r="H9" s="11" t="str">
        <f>IF($B9="N/A","N/A",IF(G9&gt;100,"No",IF(G9&lt;90,"No","Yes")))</f>
        <v>Yes</v>
      </c>
      <c r="I9" s="12">
        <v>-0.71</v>
      </c>
      <c r="J9" s="12">
        <v>-7.0000000000000001E-3</v>
      </c>
      <c r="K9" s="41" t="s">
        <v>732</v>
      </c>
      <c r="L9" s="9" t="str">
        <f t="shared" si="0"/>
        <v>Yes</v>
      </c>
    </row>
    <row r="10" spans="1:12" x14ac:dyDescent="0.25">
      <c r="A10" s="42" t="s">
        <v>93</v>
      </c>
      <c r="B10" s="9" t="s">
        <v>303</v>
      </c>
      <c r="C10" s="8">
        <v>96.045197740000006</v>
      </c>
      <c r="D10" s="11" t="str">
        <f>IF($B10="N/A","N/A",IF(C10&gt;100,"No",IF(C10&lt;85,"No","Yes")))</f>
        <v>Yes</v>
      </c>
      <c r="E10" s="8">
        <v>95.887112310000006</v>
      </c>
      <c r="F10" s="11" t="str">
        <f>IF($B10="N/A","N/A",IF(E10&gt;100,"No",IF(E10&lt;85,"No","Yes")))</f>
        <v>Yes</v>
      </c>
      <c r="G10" s="8">
        <v>95.463582144</v>
      </c>
      <c r="H10" s="11" t="str">
        <f>IF($B10="N/A","N/A",IF(G10&gt;100,"No",IF(G10&lt;85,"No","Yes")))</f>
        <v>Yes</v>
      </c>
      <c r="I10" s="12">
        <v>-0.16500000000000001</v>
      </c>
      <c r="J10" s="12">
        <v>-0.442</v>
      </c>
      <c r="K10" s="41" t="s">
        <v>732</v>
      </c>
      <c r="L10" s="9" t="str">
        <f t="shared" si="0"/>
        <v>Yes</v>
      </c>
    </row>
    <row r="11" spans="1:12" x14ac:dyDescent="0.25">
      <c r="A11" s="42" t="s">
        <v>94</v>
      </c>
      <c r="B11" s="9" t="s">
        <v>304</v>
      </c>
      <c r="C11" s="8">
        <v>85.390565988999995</v>
      </c>
      <c r="D11" s="11" t="str">
        <f>IF($B11="N/A","N/A",IF(C11&gt;100,"No",IF(C11&lt;80,"No","Yes")))</f>
        <v>Yes</v>
      </c>
      <c r="E11" s="8">
        <v>87.118886606999993</v>
      </c>
      <c r="F11" s="11" t="str">
        <f>IF($B11="N/A","N/A",IF(E11&gt;100,"No",IF(E11&lt;80,"No","Yes")))</f>
        <v>Yes</v>
      </c>
      <c r="G11" s="8">
        <v>86.330104560999999</v>
      </c>
      <c r="H11" s="11" t="str">
        <f>IF($B11="N/A","N/A",IF(G11&gt;100,"No",IF(G11&lt;80,"No","Yes")))</f>
        <v>Yes</v>
      </c>
      <c r="I11" s="12">
        <v>2.024</v>
      </c>
      <c r="J11" s="12">
        <v>-0.90500000000000003</v>
      </c>
      <c r="K11" s="41" t="s">
        <v>732</v>
      </c>
      <c r="L11" s="9" t="str">
        <f t="shared" si="0"/>
        <v>Yes</v>
      </c>
    </row>
    <row r="12" spans="1:12" x14ac:dyDescent="0.25">
      <c r="A12" s="42" t="s">
        <v>95</v>
      </c>
      <c r="B12" s="9" t="s">
        <v>304</v>
      </c>
      <c r="C12" s="8">
        <v>85.015812776999994</v>
      </c>
      <c r="D12" s="11" t="str">
        <f>IF($B12="N/A","N/A",IF(C12&gt;100,"No",IF(C12&lt;80,"No","Yes")))</f>
        <v>Yes</v>
      </c>
      <c r="E12" s="8">
        <v>84.920257082000006</v>
      </c>
      <c r="F12" s="11" t="str">
        <f>IF($B12="N/A","N/A",IF(E12&gt;100,"No",IF(E12&lt;80,"No","Yes")))</f>
        <v>Yes</v>
      </c>
      <c r="G12" s="8">
        <v>85.042570721999994</v>
      </c>
      <c r="H12" s="11" t="str">
        <f>IF($B12="N/A","N/A",IF(G12&gt;100,"No",IF(G12&lt;80,"No","Yes")))</f>
        <v>Yes</v>
      </c>
      <c r="I12" s="12">
        <v>-0.112</v>
      </c>
      <c r="J12" s="12">
        <v>0.14399999999999999</v>
      </c>
      <c r="K12" s="41" t="s">
        <v>732</v>
      </c>
      <c r="L12" s="9" t="str">
        <f t="shared" si="0"/>
        <v>Yes</v>
      </c>
    </row>
    <row r="13" spans="1:12" x14ac:dyDescent="0.25">
      <c r="A13" s="3" t="s">
        <v>96</v>
      </c>
      <c r="B13" s="33" t="s">
        <v>217</v>
      </c>
      <c r="C13" s="34">
        <v>52086.720000000001</v>
      </c>
      <c r="D13" s="11" t="str">
        <f t="shared" ref="D13:D44" si="1">IF($B13="N/A","N/A",IF(C13&gt;10,"No",IF(C13&lt;-10,"No","Yes")))</f>
        <v>N/A</v>
      </c>
      <c r="E13" s="34">
        <v>58720.6</v>
      </c>
      <c r="F13" s="11" t="str">
        <f t="shared" ref="F13:F44" si="2">IF($B13="N/A","N/A",IF(E13&gt;10,"No",IF(E13&lt;-10,"No","Yes")))</f>
        <v>N/A</v>
      </c>
      <c r="G13" s="34">
        <v>63475.71</v>
      </c>
      <c r="H13" s="11" t="str">
        <f t="shared" ref="H13:H44" si="3">IF($B13="N/A","N/A",IF(G13&gt;10,"No",IF(G13&lt;-10,"No","Yes")))</f>
        <v>N/A</v>
      </c>
      <c r="I13" s="12">
        <v>12.74</v>
      </c>
      <c r="J13" s="12">
        <v>8.0980000000000008</v>
      </c>
      <c r="K13" s="41" t="s">
        <v>732</v>
      </c>
      <c r="L13" s="9" t="str">
        <f t="shared" si="0"/>
        <v>Yes</v>
      </c>
    </row>
    <row r="14" spans="1:12" x14ac:dyDescent="0.25">
      <c r="A14" s="3" t="s">
        <v>100</v>
      </c>
      <c r="B14" s="33" t="s">
        <v>217</v>
      </c>
      <c r="C14" s="34">
        <v>7142</v>
      </c>
      <c r="D14" s="11" t="str">
        <f t="shared" si="1"/>
        <v>N/A</v>
      </c>
      <c r="E14" s="34">
        <v>7347</v>
      </c>
      <c r="F14" s="11" t="str">
        <f t="shared" si="2"/>
        <v>N/A</v>
      </c>
      <c r="G14" s="34">
        <v>7758</v>
      </c>
      <c r="H14" s="11" t="str">
        <f t="shared" si="3"/>
        <v>N/A</v>
      </c>
      <c r="I14" s="12">
        <v>2.87</v>
      </c>
      <c r="J14" s="12">
        <v>5.5940000000000003</v>
      </c>
      <c r="K14" s="41" t="s">
        <v>732</v>
      </c>
      <c r="L14" s="9" t="str">
        <f t="shared" si="0"/>
        <v>Yes</v>
      </c>
    </row>
    <row r="15" spans="1:12" x14ac:dyDescent="0.25">
      <c r="A15" s="3" t="s">
        <v>983</v>
      </c>
      <c r="B15" s="33" t="s">
        <v>217</v>
      </c>
      <c r="C15" s="34">
        <v>1623</v>
      </c>
      <c r="D15" s="11" t="str">
        <f t="shared" si="1"/>
        <v>N/A</v>
      </c>
      <c r="E15" s="34">
        <v>1573</v>
      </c>
      <c r="F15" s="11" t="str">
        <f t="shared" si="2"/>
        <v>N/A</v>
      </c>
      <c r="G15" s="34">
        <v>1553</v>
      </c>
      <c r="H15" s="11" t="str">
        <f t="shared" si="3"/>
        <v>N/A</v>
      </c>
      <c r="I15" s="12">
        <v>-3.08</v>
      </c>
      <c r="J15" s="12">
        <v>-1.27</v>
      </c>
      <c r="K15" s="41" t="s">
        <v>732</v>
      </c>
      <c r="L15" s="9" t="str">
        <f t="shared" si="0"/>
        <v>Yes</v>
      </c>
    </row>
    <row r="16" spans="1:12" x14ac:dyDescent="0.25">
      <c r="A16" s="3" t="s">
        <v>984</v>
      </c>
      <c r="B16" s="33" t="s">
        <v>217</v>
      </c>
      <c r="C16" s="34">
        <v>5204</v>
      </c>
      <c r="D16" s="11" t="str">
        <f t="shared" si="1"/>
        <v>N/A</v>
      </c>
      <c r="E16" s="34">
        <v>5570</v>
      </c>
      <c r="F16" s="11" t="str">
        <f t="shared" si="2"/>
        <v>N/A</v>
      </c>
      <c r="G16" s="34">
        <v>5912</v>
      </c>
      <c r="H16" s="11" t="str">
        <f t="shared" si="3"/>
        <v>N/A</v>
      </c>
      <c r="I16" s="12">
        <v>7.0330000000000004</v>
      </c>
      <c r="J16" s="12">
        <v>6.14</v>
      </c>
      <c r="K16" s="41" t="s">
        <v>732</v>
      </c>
      <c r="L16" s="9" t="str">
        <f t="shared" si="0"/>
        <v>Yes</v>
      </c>
    </row>
    <row r="17" spans="1:12" x14ac:dyDescent="0.25">
      <c r="A17" s="3" t="s">
        <v>985</v>
      </c>
      <c r="B17" s="33" t="s">
        <v>217</v>
      </c>
      <c r="C17" s="34">
        <v>313</v>
      </c>
      <c r="D17" s="11" t="str">
        <f t="shared" si="1"/>
        <v>N/A</v>
      </c>
      <c r="E17" s="34">
        <v>203</v>
      </c>
      <c r="F17" s="11" t="str">
        <f t="shared" si="2"/>
        <v>N/A</v>
      </c>
      <c r="G17" s="34">
        <v>292</v>
      </c>
      <c r="H17" s="11" t="str">
        <f t="shared" si="3"/>
        <v>N/A</v>
      </c>
      <c r="I17" s="12">
        <v>-35.1</v>
      </c>
      <c r="J17" s="12">
        <v>43.84</v>
      </c>
      <c r="K17" s="41" t="s">
        <v>732</v>
      </c>
      <c r="L17" s="9" t="str">
        <f t="shared" si="0"/>
        <v>No</v>
      </c>
    </row>
    <row r="18" spans="1:12" x14ac:dyDescent="0.25">
      <c r="A18" s="3" t="s">
        <v>986</v>
      </c>
      <c r="B18" s="33" t="s">
        <v>217</v>
      </c>
      <c r="C18" s="34">
        <v>11</v>
      </c>
      <c r="D18" s="11" t="str">
        <f t="shared" si="1"/>
        <v>N/A</v>
      </c>
      <c r="E18" s="34">
        <v>11</v>
      </c>
      <c r="F18" s="11" t="str">
        <f t="shared" si="2"/>
        <v>N/A</v>
      </c>
      <c r="G18" s="34">
        <v>11</v>
      </c>
      <c r="H18" s="11" t="str">
        <f t="shared" si="3"/>
        <v>N/A</v>
      </c>
      <c r="I18" s="12">
        <v>-50</v>
      </c>
      <c r="J18" s="12">
        <v>0</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9912</v>
      </c>
      <c r="D20" s="11" t="str">
        <f t="shared" si="1"/>
        <v>N/A</v>
      </c>
      <c r="E20" s="34">
        <v>10382</v>
      </c>
      <c r="F20" s="11" t="str">
        <f t="shared" si="2"/>
        <v>N/A</v>
      </c>
      <c r="G20" s="34">
        <v>11066</v>
      </c>
      <c r="H20" s="11" t="str">
        <f t="shared" si="3"/>
        <v>N/A</v>
      </c>
      <c r="I20" s="12">
        <v>4.742</v>
      </c>
      <c r="J20" s="12">
        <v>6.5880000000000001</v>
      </c>
      <c r="K20" s="41" t="s">
        <v>732</v>
      </c>
      <c r="L20" s="9" t="str">
        <f t="shared" si="0"/>
        <v>Yes</v>
      </c>
    </row>
    <row r="21" spans="1:12" x14ac:dyDescent="0.25">
      <c r="A21" s="3" t="s">
        <v>988</v>
      </c>
      <c r="B21" s="33" t="s">
        <v>217</v>
      </c>
      <c r="C21" s="34">
        <v>6660</v>
      </c>
      <c r="D21" s="11" t="str">
        <f t="shared" si="1"/>
        <v>N/A</v>
      </c>
      <c r="E21" s="34">
        <v>6636</v>
      </c>
      <c r="F21" s="11" t="str">
        <f t="shared" si="2"/>
        <v>N/A</v>
      </c>
      <c r="G21" s="34">
        <v>6795</v>
      </c>
      <c r="H21" s="11" t="str">
        <f t="shared" si="3"/>
        <v>N/A</v>
      </c>
      <c r="I21" s="12">
        <v>-0.36</v>
      </c>
      <c r="J21" s="12">
        <v>2.3959999999999999</v>
      </c>
      <c r="K21" s="41" t="s">
        <v>732</v>
      </c>
      <c r="L21" s="9" t="str">
        <f t="shared" si="0"/>
        <v>Yes</v>
      </c>
    </row>
    <row r="22" spans="1:12" x14ac:dyDescent="0.25">
      <c r="A22" s="3" t="s">
        <v>989</v>
      </c>
      <c r="B22" s="33" t="s">
        <v>217</v>
      </c>
      <c r="C22" s="34">
        <v>2235</v>
      </c>
      <c r="D22" s="11" t="str">
        <f t="shared" si="1"/>
        <v>N/A</v>
      </c>
      <c r="E22" s="34">
        <v>2816</v>
      </c>
      <c r="F22" s="11" t="str">
        <f t="shared" si="2"/>
        <v>N/A</v>
      </c>
      <c r="G22" s="34">
        <v>3261</v>
      </c>
      <c r="H22" s="11" t="str">
        <f t="shared" si="3"/>
        <v>N/A</v>
      </c>
      <c r="I22" s="12">
        <v>26</v>
      </c>
      <c r="J22" s="12">
        <v>15.8</v>
      </c>
      <c r="K22" s="41" t="s">
        <v>732</v>
      </c>
      <c r="L22" s="9" t="str">
        <f t="shared" si="0"/>
        <v>Yes</v>
      </c>
    </row>
    <row r="23" spans="1:12" x14ac:dyDescent="0.25">
      <c r="A23" s="3" t="s">
        <v>990</v>
      </c>
      <c r="B23" s="33" t="s">
        <v>217</v>
      </c>
      <c r="C23" s="34">
        <v>438</v>
      </c>
      <c r="D23" s="11" t="str">
        <f t="shared" si="1"/>
        <v>N/A</v>
      </c>
      <c r="E23" s="34">
        <v>346</v>
      </c>
      <c r="F23" s="11" t="str">
        <f t="shared" si="2"/>
        <v>N/A</v>
      </c>
      <c r="G23" s="34">
        <v>441</v>
      </c>
      <c r="H23" s="11" t="str">
        <f t="shared" si="3"/>
        <v>N/A</v>
      </c>
      <c r="I23" s="12">
        <v>-21</v>
      </c>
      <c r="J23" s="12">
        <v>27.46</v>
      </c>
      <c r="K23" s="41" t="s">
        <v>732</v>
      </c>
      <c r="L23" s="9" t="str">
        <f t="shared" si="0"/>
        <v>Yes</v>
      </c>
    </row>
    <row r="24" spans="1:12" x14ac:dyDescent="0.25">
      <c r="A24" s="3" t="s">
        <v>991</v>
      </c>
      <c r="B24" s="33" t="s">
        <v>217</v>
      </c>
      <c r="C24" s="34">
        <v>579</v>
      </c>
      <c r="D24" s="11" t="str">
        <f t="shared" si="1"/>
        <v>N/A</v>
      </c>
      <c r="E24" s="34">
        <v>584</v>
      </c>
      <c r="F24" s="11" t="str">
        <f t="shared" si="2"/>
        <v>N/A</v>
      </c>
      <c r="G24" s="34">
        <v>569</v>
      </c>
      <c r="H24" s="11" t="str">
        <f t="shared" si="3"/>
        <v>N/A</v>
      </c>
      <c r="I24" s="12">
        <v>0.86360000000000003</v>
      </c>
      <c r="J24" s="12">
        <v>-2.57</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38393</v>
      </c>
      <c r="D26" s="11" t="str">
        <f t="shared" si="1"/>
        <v>N/A</v>
      </c>
      <c r="E26" s="34">
        <v>43327</v>
      </c>
      <c r="F26" s="11" t="str">
        <f t="shared" si="2"/>
        <v>N/A</v>
      </c>
      <c r="G26" s="34">
        <v>46767</v>
      </c>
      <c r="H26" s="11" t="str">
        <f t="shared" si="3"/>
        <v>N/A</v>
      </c>
      <c r="I26" s="12">
        <v>12.85</v>
      </c>
      <c r="J26" s="12">
        <v>7.94</v>
      </c>
      <c r="K26" s="41" t="s">
        <v>732</v>
      </c>
      <c r="L26" s="9" t="str">
        <f t="shared" si="0"/>
        <v>Yes</v>
      </c>
    </row>
    <row r="27" spans="1:12" x14ac:dyDescent="0.25">
      <c r="A27" s="3" t="s">
        <v>993</v>
      </c>
      <c r="B27" s="33" t="s">
        <v>217</v>
      </c>
      <c r="C27" s="34">
        <v>11849</v>
      </c>
      <c r="D27" s="11" t="str">
        <f t="shared" si="1"/>
        <v>N/A</v>
      </c>
      <c r="E27" s="34">
        <v>12896</v>
      </c>
      <c r="F27" s="11" t="str">
        <f t="shared" si="2"/>
        <v>N/A</v>
      </c>
      <c r="G27" s="34">
        <v>13630</v>
      </c>
      <c r="H27" s="11" t="str">
        <f t="shared" si="3"/>
        <v>N/A</v>
      </c>
      <c r="I27" s="12">
        <v>8.8360000000000003</v>
      </c>
      <c r="J27" s="12">
        <v>5.6920000000000002</v>
      </c>
      <c r="K27" s="41" t="s">
        <v>732</v>
      </c>
      <c r="L27" s="9" t="str">
        <f t="shared" si="0"/>
        <v>Yes</v>
      </c>
    </row>
    <row r="28" spans="1:12" x14ac:dyDescent="0.25">
      <c r="A28" s="3" t="s">
        <v>994</v>
      </c>
      <c r="B28" s="33" t="s">
        <v>217</v>
      </c>
      <c r="C28" s="34">
        <v>2253</v>
      </c>
      <c r="D28" s="11" t="str">
        <f t="shared" si="1"/>
        <v>N/A</v>
      </c>
      <c r="E28" s="34">
        <v>2760</v>
      </c>
      <c r="F28" s="11" t="str">
        <f t="shared" si="2"/>
        <v>N/A</v>
      </c>
      <c r="G28" s="34">
        <v>2849</v>
      </c>
      <c r="H28" s="11" t="str">
        <f t="shared" si="3"/>
        <v>N/A</v>
      </c>
      <c r="I28" s="12">
        <v>22.5</v>
      </c>
      <c r="J28" s="12">
        <v>3.2250000000000001</v>
      </c>
      <c r="K28" s="41" t="s">
        <v>732</v>
      </c>
      <c r="L28" s="9" t="str">
        <f t="shared" si="0"/>
        <v>Yes</v>
      </c>
    </row>
    <row r="29" spans="1:12" x14ac:dyDescent="0.25">
      <c r="A29" s="3" t="s">
        <v>995</v>
      </c>
      <c r="B29" s="33" t="s">
        <v>217</v>
      </c>
      <c r="C29" s="34">
        <v>581</v>
      </c>
      <c r="D29" s="11" t="str">
        <f t="shared" si="1"/>
        <v>N/A</v>
      </c>
      <c r="E29" s="34">
        <v>612</v>
      </c>
      <c r="F29" s="11" t="str">
        <f t="shared" si="2"/>
        <v>N/A</v>
      </c>
      <c r="G29" s="101">
        <v>853</v>
      </c>
      <c r="H29" s="11" t="str">
        <f t="shared" si="3"/>
        <v>N/A</v>
      </c>
      <c r="I29" s="12">
        <v>5.3360000000000003</v>
      </c>
      <c r="J29" s="12">
        <v>39.380000000000003</v>
      </c>
      <c r="K29" s="41" t="s">
        <v>732</v>
      </c>
      <c r="L29" s="9" t="str">
        <f t="shared" si="0"/>
        <v>No</v>
      </c>
    </row>
    <row r="30" spans="1:12" x14ac:dyDescent="0.25">
      <c r="A30" s="3" t="s">
        <v>996</v>
      </c>
      <c r="B30" s="33" t="s">
        <v>217</v>
      </c>
      <c r="C30" s="34">
        <v>12993</v>
      </c>
      <c r="D30" s="11" t="str">
        <f t="shared" si="1"/>
        <v>N/A</v>
      </c>
      <c r="E30" s="34">
        <v>16446</v>
      </c>
      <c r="F30" s="11" t="str">
        <f t="shared" si="2"/>
        <v>N/A</v>
      </c>
      <c r="G30" s="34">
        <v>18271</v>
      </c>
      <c r="H30" s="11" t="str">
        <f t="shared" si="3"/>
        <v>N/A</v>
      </c>
      <c r="I30" s="12">
        <v>26.58</v>
      </c>
      <c r="J30" s="12">
        <v>11.1</v>
      </c>
      <c r="K30" s="41" t="s">
        <v>732</v>
      </c>
      <c r="L30" s="9" t="str">
        <f t="shared" si="0"/>
        <v>Yes</v>
      </c>
    </row>
    <row r="31" spans="1:12" x14ac:dyDescent="0.25">
      <c r="A31" s="3" t="s">
        <v>997</v>
      </c>
      <c r="B31" s="33" t="s">
        <v>217</v>
      </c>
      <c r="C31" s="34">
        <v>8675</v>
      </c>
      <c r="D31" s="11" t="str">
        <f t="shared" si="1"/>
        <v>N/A</v>
      </c>
      <c r="E31" s="34">
        <v>8492</v>
      </c>
      <c r="F31" s="11" t="str">
        <f t="shared" si="2"/>
        <v>N/A</v>
      </c>
      <c r="G31" s="34">
        <v>9022</v>
      </c>
      <c r="H31" s="11" t="str">
        <f t="shared" si="3"/>
        <v>N/A</v>
      </c>
      <c r="I31" s="12">
        <v>-2.11</v>
      </c>
      <c r="J31" s="12">
        <v>6.2409999999999997</v>
      </c>
      <c r="K31" s="41" t="s">
        <v>732</v>
      </c>
      <c r="L31" s="9" t="str">
        <f t="shared" si="0"/>
        <v>Yes</v>
      </c>
    </row>
    <row r="32" spans="1:12" x14ac:dyDescent="0.25">
      <c r="A32" s="3" t="s">
        <v>998</v>
      </c>
      <c r="B32" s="33" t="s">
        <v>217</v>
      </c>
      <c r="C32" s="34">
        <v>2042</v>
      </c>
      <c r="D32" s="11" t="str">
        <f t="shared" si="1"/>
        <v>N/A</v>
      </c>
      <c r="E32" s="34">
        <v>2121</v>
      </c>
      <c r="F32" s="11" t="str">
        <f t="shared" si="2"/>
        <v>N/A</v>
      </c>
      <c r="G32" s="34">
        <v>2142</v>
      </c>
      <c r="H32" s="11" t="str">
        <f t="shared" si="3"/>
        <v>N/A</v>
      </c>
      <c r="I32" s="12">
        <v>3.8690000000000002</v>
      </c>
      <c r="J32" s="12">
        <v>0.99009999999999998</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15810</v>
      </c>
      <c r="D34" s="11" t="str">
        <f t="shared" si="1"/>
        <v>N/A</v>
      </c>
      <c r="E34" s="34">
        <v>16804</v>
      </c>
      <c r="F34" s="11" t="str">
        <f t="shared" si="2"/>
        <v>N/A</v>
      </c>
      <c r="G34" s="34">
        <v>18205</v>
      </c>
      <c r="H34" s="11" t="str">
        <f t="shared" si="3"/>
        <v>N/A</v>
      </c>
      <c r="I34" s="12">
        <v>6.2869999999999999</v>
      </c>
      <c r="J34" s="12">
        <v>8.3369999999999997</v>
      </c>
      <c r="K34" s="41" t="s">
        <v>732</v>
      </c>
      <c r="L34" s="9" t="str">
        <f t="shared" si="0"/>
        <v>Yes</v>
      </c>
    </row>
    <row r="35" spans="1:12" x14ac:dyDescent="0.25">
      <c r="A35" s="3" t="s">
        <v>1000</v>
      </c>
      <c r="B35" s="33" t="s">
        <v>217</v>
      </c>
      <c r="C35" s="34">
        <v>5852</v>
      </c>
      <c r="D35" s="11" t="str">
        <f t="shared" si="1"/>
        <v>N/A</v>
      </c>
      <c r="E35" s="34">
        <v>5989</v>
      </c>
      <c r="F35" s="11" t="str">
        <f t="shared" si="2"/>
        <v>N/A</v>
      </c>
      <c r="G35" s="34">
        <v>6201</v>
      </c>
      <c r="H35" s="11" t="str">
        <f t="shared" si="3"/>
        <v>N/A</v>
      </c>
      <c r="I35" s="12">
        <v>2.3410000000000002</v>
      </c>
      <c r="J35" s="12">
        <v>3.54</v>
      </c>
      <c r="K35" s="41" t="s">
        <v>732</v>
      </c>
      <c r="L35" s="9" t="str">
        <f t="shared" si="0"/>
        <v>Yes</v>
      </c>
    </row>
    <row r="36" spans="1:12" x14ac:dyDescent="0.25">
      <c r="A36" s="3" t="s">
        <v>1001</v>
      </c>
      <c r="B36" s="33" t="s">
        <v>217</v>
      </c>
      <c r="C36" s="34">
        <v>1970</v>
      </c>
      <c r="D36" s="11" t="str">
        <f t="shared" si="1"/>
        <v>N/A</v>
      </c>
      <c r="E36" s="34">
        <v>2245</v>
      </c>
      <c r="F36" s="11" t="str">
        <f t="shared" si="2"/>
        <v>N/A</v>
      </c>
      <c r="G36" s="34">
        <v>2256</v>
      </c>
      <c r="H36" s="11" t="str">
        <f t="shared" si="3"/>
        <v>N/A</v>
      </c>
      <c r="I36" s="12">
        <v>13.96</v>
      </c>
      <c r="J36" s="12">
        <v>0.49</v>
      </c>
      <c r="K36" s="41" t="s">
        <v>732</v>
      </c>
      <c r="L36" s="9" t="str">
        <f t="shared" si="0"/>
        <v>Yes</v>
      </c>
    </row>
    <row r="37" spans="1:12" x14ac:dyDescent="0.25">
      <c r="A37" s="3" t="s">
        <v>1002</v>
      </c>
      <c r="B37" s="33" t="s">
        <v>217</v>
      </c>
      <c r="C37" s="34">
        <v>1567</v>
      </c>
      <c r="D37" s="11" t="str">
        <f t="shared" si="1"/>
        <v>N/A</v>
      </c>
      <c r="E37" s="34">
        <v>3400</v>
      </c>
      <c r="F37" s="11" t="str">
        <f t="shared" si="2"/>
        <v>N/A</v>
      </c>
      <c r="G37" s="34">
        <v>4632</v>
      </c>
      <c r="H37" s="11" t="str">
        <f t="shared" si="3"/>
        <v>N/A</v>
      </c>
      <c r="I37" s="12">
        <v>117</v>
      </c>
      <c r="J37" s="12">
        <v>36.24</v>
      </c>
      <c r="K37" s="41" t="s">
        <v>732</v>
      </c>
      <c r="L37" s="9" t="str">
        <f t="shared" si="0"/>
        <v>No</v>
      </c>
    </row>
    <row r="38" spans="1:12" x14ac:dyDescent="0.25">
      <c r="A38" s="3" t="s">
        <v>1003</v>
      </c>
      <c r="B38" s="33" t="s">
        <v>217</v>
      </c>
      <c r="C38" s="34">
        <v>1346</v>
      </c>
      <c r="D38" s="11" t="str">
        <f t="shared" si="1"/>
        <v>N/A</v>
      </c>
      <c r="E38" s="34">
        <v>959</v>
      </c>
      <c r="F38" s="11" t="str">
        <f t="shared" si="2"/>
        <v>N/A</v>
      </c>
      <c r="G38" s="34">
        <v>854</v>
      </c>
      <c r="H38" s="11" t="str">
        <f t="shared" si="3"/>
        <v>N/A</v>
      </c>
      <c r="I38" s="12">
        <v>-28.8</v>
      </c>
      <c r="J38" s="12">
        <v>-10.9</v>
      </c>
      <c r="K38" s="41" t="s">
        <v>732</v>
      </c>
      <c r="L38" s="9" t="str">
        <f t="shared" si="0"/>
        <v>Yes</v>
      </c>
    </row>
    <row r="39" spans="1:12" x14ac:dyDescent="0.25">
      <c r="A39" s="3" t="s">
        <v>1004</v>
      </c>
      <c r="B39" s="33" t="s">
        <v>217</v>
      </c>
      <c r="C39" s="34">
        <v>5075</v>
      </c>
      <c r="D39" s="11" t="str">
        <f t="shared" si="1"/>
        <v>N/A</v>
      </c>
      <c r="E39" s="34">
        <v>4211</v>
      </c>
      <c r="F39" s="11" t="str">
        <f t="shared" si="2"/>
        <v>N/A</v>
      </c>
      <c r="G39" s="34">
        <v>4262</v>
      </c>
      <c r="H39" s="11" t="str">
        <f t="shared" si="3"/>
        <v>N/A</v>
      </c>
      <c r="I39" s="12">
        <v>-17</v>
      </c>
      <c r="J39" s="12">
        <v>1.2110000000000001</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550672081</v>
      </c>
      <c r="D41" s="11" t="str">
        <f t="shared" si="1"/>
        <v>N/A</v>
      </c>
      <c r="E41" s="43">
        <v>613744934</v>
      </c>
      <c r="F41" s="11" t="str">
        <f t="shared" si="2"/>
        <v>N/A</v>
      </c>
      <c r="G41" s="43">
        <v>692419892</v>
      </c>
      <c r="H41" s="11" t="str">
        <f t="shared" si="3"/>
        <v>N/A</v>
      </c>
      <c r="I41" s="12">
        <v>11.45</v>
      </c>
      <c r="J41" s="12">
        <v>12.82</v>
      </c>
      <c r="K41" s="41" t="s">
        <v>732</v>
      </c>
      <c r="L41" s="9" t="str">
        <f t="shared" si="0"/>
        <v>Yes</v>
      </c>
    </row>
    <row r="42" spans="1:12" x14ac:dyDescent="0.25">
      <c r="A42" s="42" t="s">
        <v>1502</v>
      </c>
      <c r="B42" s="33" t="s">
        <v>217</v>
      </c>
      <c r="C42" s="43">
        <v>7727.9717221000001</v>
      </c>
      <c r="D42" s="11" t="str">
        <f t="shared" si="1"/>
        <v>N/A</v>
      </c>
      <c r="E42" s="43">
        <v>7882.6731825999996</v>
      </c>
      <c r="F42" s="11" t="str">
        <f t="shared" si="2"/>
        <v>N/A</v>
      </c>
      <c r="G42" s="43">
        <v>8263.1616305999996</v>
      </c>
      <c r="H42" s="11" t="str">
        <f t="shared" si="3"/>
        <v>N/A</v>
      </c>
      <c r="I42" s="12">
        <v>2.0019999999999998</v>
      </c>
      <c r="J42" s="12">
        <v>4.827</v>
      </c>
      <c r="K42" s="41" t="s">
        <v>732</v>
      </c>
      <c r="L42" s="9" t="str">
        <f t="shared" si="0"/>
        <v>Yes</v>
      </c>
    </row>
    <row r="43" spans="1:12" x14ac:dyDescent="0.25">
      <c r="A43" s="42" t="s">
        <v>1503</v>
      </c>
      <c r="B43" s="33" t="s">
        <v>217</v>
      </c>
      <c r="C43" s="43">
        <v>8794.5712848000003</v>
      </c>
      <c r="D43" s="11" t="str">
        <f t="shared" si="1"/>
        <v>N/A</v>
      </c>
      <c r="E43" s="43">
        <v>8896.4013161999992</v>
      </c>
      <c r="F43" s="11" t="str">
        <f t="shared" si="2"/>
        <v>N/A</v>
      </c>
      <c r="G43" s="43">
        <v>9378.6979642000006</v>
      </c>
      <c r="H43" s="11" t="str">
        <f t="shared" si="3"/>
        <v>N/A</v>
      </c>
      <c r="I43" s="12">
        <v>1.1579999999999999</v>
      </c>
      <c r="J43" s="12">
        <v>5.4210000000000003</v>
      </c>
      <c r="K43" s="41" t="s">
        <v>732</v>
      </c>
      <c r="L43" s="9" t="str">
        <f t="shared" si="0"/>
        <v>Yes</v>
      </c>
    </row>
    <row r="44" spans="1:12" x14ac:dyDescent="0.25">
      <c r="A44" s="4" t="s">
        <v>107</v>
      </c>
      <c r="B44" s="33" t="s">
        <v>217</v>
      </c>
      <c r="C44" s="43">
        <v>586134</v>
      </c>
      <c r="D44" s="11" t="str">
        <f t="shared" si="1"/>
        <v>N/A</v>
      </c>
      <c r="E44" s="43">
        <v>658930</v>
      </c>
      <c r="F44" s="11" t="str">
        <f t="shared" si="2"/>
        <v>N/A</v>
      </c>
      <c r="G44" s="43">
        <v>796230</v>
      </c>
      <c r="H44" s="11" t="str">
        <f t="shared" si="3"/>
        <v>N/A</v>
      </c>
      <c r="I44" s="12">
        <v>12.42</v>
      </c>
      <c r="J44" s="12">
        <v>20.84</v>
      </c>
      <c r="K44" s="41" t="s">
        <v>732</v>
      </c>
      <c r="L44" s="9" t="str">
        <f t="shared" si="0"/>
        <v>Yes</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25010.973397000002</v>
      </c>
      <c r="D48" s="11" t="str">
        <f t="shared" ref="D48:D74" si="7">IF($B48="N/A","N/A",IF(C48&gt;10,"No",IF(C48&lt;-10,"No","Yes")))</f>
        <v>N/A</v>
      </c>
      <c r="E48" s="43">
        <v>26284.394446999999</v>
      </c>
      <c r="F48" s="11" t="str">
        <f t="shared" ref="F48:F74" si="8">IF($B48="N/A","N/A",IF(E48&gt;10,"No",IF(E48&lt;-10,"No","Yes")))</f>
        <v>N/A</v>
      </c>
      <c r="G48" s="43">
        <v>27357.137019999998</v>
      </c>
      <c r="H48" s="11" t="str">
        <f t="shared" ref="H48:H74" si="9">IF($B48="N/A","N/A",IF(G48&gt;10,"No",IF(G48&lt;-10,"No","Yes")))</f>
        <v>N/A</v>
      </c>
      <c r="I48" s="12">
        <v>5.0910000000000002</v>
      </c>
      <c r="J48" s="12">
        <v>4.0810000000000004</v>
      </c>
      <c r="K48" s="41" t="s">
        <v>732</v>
      </c>
      <c r="L48" s="9" t="str">
        <f t="shared" ref="L48:L74" si="10">IF(J48="Div by 0", "N/A", IF(K48="N/A","N/A", IF(J48&gt;VALUE(MID(K48,1,2)), "No", IF(J48&lt;-1*VALUE(MID(K48,1,2)), "No", "Yes"))))</f>
        <v>Yes</v>
      </c>
    </row>
    <row r="49" spans="1:12" x14ac:dyDescent="0.25">
      <c r="A49" s="42" t="s">
        <v>1505</v>
      </c>
      <c r="B49" s="33" t="s">
        <v>217</v>
      </c>
      <c r="C49" s="43">
        <v>8892.5730129000003</v>
      </c>
      <c r="D49" s="11" t="str">
        <f t="shared" si="7"/>
        <v>N/A</v>
      </c>
      <c r="E49" s="43">
        <v>10135.628735</v>
      </c>
      <c r="F49" s="11" t="str">
        <f t="shared" si="8"/>
        <v>N/A</v>
      </c>
      <c r="G49" s="43">
        <v>11353.679330000001</v>
      </c>
      <c r="H49" s="11" t="str">
        <f t="shared" si="9"/>
        <v>N/A</v>
      </c>
      <c r="I49" s="12">
        <v>13.98</v>
      </c>
      <c r="J49" s="12">
        <v>12.02</v>
      </c>
      <c r="K49" s="41" t="s">
        <v>732</v>
      </c>
      <c r="L49" s="9" t="str">
        <f t="shared" si="10"/>
        <v>Yes</v>
      </c>
    </row>
    <row r="50" spans="1:12" x14ac:dyDescent="0.25">
      <c r="A50" s="42" t="s">
        <v>1506</v>
      </c>
      <c r="B50" s="33" t="s">
        <v>217</v>
      </c>
      <c r="C50" s="43">
        <v>31449.286317999999</v>
      </c>
      <c r="D50" s="11" t="str">
        <f t="shared" si="7"/>
        <v>N/A</v>
      </c>
      <c r="E50" s="43">
        <v>31736.325134999999</v>
      </c>
      <c r="F50" s="11" t="str">
        <f t="shared" si="8"/>
        <v>N/A</v>
      </c>
      <c r="G50" s="43">
        <v>32770.666948999999</v>
      </c>
      <c r="H50" s="11" t="str">
        <f t="shared" si="9"/>
        <v>N/A</v>
      </c>
      <c r="I50" s="12">
        <v>0.91269999999999996</v>
      </c>
      <c r="J50" s="12">
        <v>3.2589999999999999</v>
      </c>
      <c r="K50" s="41" t="s">
        <v>732</v>
      </c>
      <c r="L50" s="9" t="str">
        <f t="shared" si="10"/>
        <v>Yes</v>
      </c>
    </row>
    <row r="51" spans="1:12" x14ac:dyDescent="0.25">
      <c r="A51" s="42" t="s">
        <v>1507</v>
      </c>
      <c r="B51" s="33" t="s">
        <v>217</v>
      </c>
      <c r="C51" s="43">
        <v>1555.3258785999999</v>
      </c>
      <c r="D51" s="11" t="str">
        <f t="shared" si="7"/>
        <v>N/A</v>
      </c>
      <c r="E51" s="43">
        <v>1629.0197043999999</v>
      </c>
      <c r="F51" s="11" t="str">
        <f t="shared" si="8"/>
        <v>N/A</v>
      </c>
      <c r="G51" s="43">
        <v>2590.6404109999999</v>
      </c>
      <c r="H51" s="11" t="str">
        <f t="shared" si="9"/>
        <v>N/A</v>
      </c>
      <c r="I51" s="12">
        <v>4.7380000000000004</v>
      </c>
      <c r="J51" s="12">
        <v>59.03</v>
      </c>
      <c r="K51" s="41" t="s">
        <v>732</v>
      </c>
      <c r="L51" s="9" t="str">
        <f t="shared" si="10"/>
        <v>No</v>
      </c>
    </row>
    <row r="52" spans="1:12" x14ac:dyDescent="0.25">
      <c r="A52" s="42" t="s">
        <v>1508</v>
      </c>
      <c r="B52" s="33" t="s">
        <v>217</v>
      </c>
      <c r="C52" s="43">
        <v>23411.5</v>
      </c>
      <c r="D52" s="11" t="str">
        <f t="shared" si="7"/>
        <v>N/A</v>
      </c>
      <c r="E52" s="43">
        <v>66080</v>
      </c>
      <c r="F52" s="11" t="str">
        <f t="shared" si="8"/>
        <v>N/A</v>
      </c>
      <c r="G52" s="43">
        <v>107755</v>
      </c>
      <c r="H52" s="11" t="str">
        <f t="shared" si="9"/>
        <v>N/A</v>
      </c>
      <c r="I52" s="12">
        <v>182.3</v>
      </c>
      <c r="J52" s="12">
        <v>63.07</v>
      </c>
      <c r="K52" s="41" t="s">
        <v>732</v>
      </c>
      <c r="L52" s="9" t="str">
        <f t="shared" si="10"/>
        <v>No</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24079.214387</v>
      </c>
      <c r="D54" s="11" t="str">
        <f t="shared" si="7"/>
        <v>N/A</v>
      </c>
      <c r="E54" s="43">
        <v>24496.107685999999</v>
      </c>
      <c r="F54" s="11" t="str">
        <f t="shared" si="8"/>
        <v>N/A</v>
      </c>
      <c r="G54" s="43">
        <v>25843.315200000001</v>
      </c>
      <c r="H54" s="11" t="str">
        <f t="shared" si="9"/>
        <v>N/A</v>
      </c>
      <c r="I54" s="12">
        <v>1.7310000000000001</v>
      </c>
      <c r="J54" s="12">
        <v>5.5</v>
      </c>
      <c r="K54" s="41" t="s">
        <v>732</v>
      </c>
      <c r="L54" s="9" t="str">
        <f t="shared" si="10"/>
        <v>Yes</v>
      </c>
    </row>
    <row r="55" spans="1:12" x14ac:dyDescent="0.25">
      <c r="A55" s="42" t="s">
        <v>1511</v>
      </c>
      <c r="B55" s="33" t="s">
        <v>217</v>
      </c>
      <c r="C55" s="43">
        <v>19286.773272999999</v>
      </c>
      <c r="D55" s="11" t="str">
        <f t="shared" si="7"/>
        <v>N/A</v>
      </c>
      <c r="E55" s="43">
        <v>19819.437913999998</v>
      </c>
      <c r="F55" s="11" t="str">
        <f t="shared" si="8"/>
        <v>N/A</v>
      </c>
      <c r="G55" s="43">
        <v>21719.588227</v>
      </c>
      <c r="H55" s="11" t="str">
        <f t="shared" si="9"/>
        <v>N/A</v>
      </c>
      <c r="I55" s="12">
        <v>2.762</v>
      </c>
      <c r="J55" s="12">
        <v>9.5869999999999997</v>
      </c>
      <c r="K55" s="41" t="s">
        <v>732</v>
      </c>
      <c r="L55" s="9" t="str">
        <f t="shared" si="10"/>
        <v>Yes</v>
      </c>
    </row>
    <row r="56" spans="1:12" x14ac:dyDescent="0.25">
      <c r="A56" s="42" t="s">
        <v>1512</v>
      </c>
      <c r="B56" s="33" t="s">
        <v>217</v>
      </c>
      <c r="C56" s="43">
        <v>42949.69038</v>
      </c>
      <c r="D56" s="11" t="str">
        <f t="shared" si="7"/>
        <v>N/A</v>
      </c>
      <c r="E56" s="43">
        <v>38111.126064999997</v>
      </c>
      <c r="F56" s="11" t="str">
        <f t="shared" si="8"/>
        <v>N/A</v>
      </c>
      <c r="G56" s="43">
        <v>37278.900644000001</v>
      </c>
      <c r="H56" s="11" t="str">
        <f t="shared" si="9"/>
        <v>N/A</v>
      </c>
      <c r="I56" s="12">
        <v>-11.3</v>
      </c>
      <c r="J56" s="12">
        <v>-2.1800000000000002</v>
      </c>
      <c r="K56" s="41" t="s">
        <v>732</v>
      </c>
      <c r="L56" s="9" t="str">
        <f t="shared" si="10"/>
        <v>Yes</v>
      </c>
    </row>
    <row r="57" spans="1:12" x14ac:dyDescent="0.25">
      <c r="A57" s="42" t="s">
        <v>1513</v>
      </c>
      <c r="B57" s="33" t="s">
        <v>217</v>
      </c>
      <c r="C57" s="43">
        <v>6658.7671233000001</v>
      </c>
      <c r="D57" s="11" t="str">
        <f t="shared" si="7"/>
        <v>N/A</v>
      </c>
      <c r="E57" s="43">
        <v>7339.9682081000001</v>
      </c>
      <c r="F57" s="11" t="str">
        <f t="shared" si="8"/>
        <v>N/A</v>
      </c>
      <c r="G57" s="43">
        <v>5489.9727891000002</v>
      </c>
      <c r="H57" s="11" t="str">
        <f t="shared" si="9"/>
        <v>N/A</v>
      </c>
      <c r="I57" s="12">
        <v>10.23</v>
      </c>
      <c r="J57" s="12">
        <v>-25.2</v>
      </c>
      <c r="K57" s="41" t="s">
        <v>732</v>
      </c>
      <c r="L57" s="9" t="str">
        <f t="shared" si="10"/>
        <v>Yes</v>
      </c>
    </row>
    <row r="58" spans="1:12" x14ac:dyDescent="0.25">
      <c r="A58" s="42" t="s">
        <v>1514</v>
      </c>
      <c r="B58" s="33" t="s">
        <v>217</v>
      </c>
      <c r="C58" s="43">
        <v>19540.872192999999</v>
      </c>
      <c r="D58" s="11" t="str">
        <f t="shared" si="7"/>
        <v>N/A</v>
      </c>
      <c r="E58" s="43">
        <v>22151.095890000001</v>
      </c>
      <c r="F58" s="11" t="str">
        <f t="shared" si="8"/>
        <v>N/A</v>
      </c>
      <c r="G58" s="43">
        <v>25325.045694</v>
      </c>
      <c r="H58" s="11" t="str">
        <f t="shared" si="9"/>
        <v>N/A</v>
      </c>
      <c r="I58" s="12">
        <v>13.36</v>
      </c>
      <c r="J58" s="12">
        <v>14.33</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2221.5437710000001</v>
      </c>
      <c r="D60" s="11" t="str">
        <f t="shared" si="7"/>
        <v>N/A</v>
      </c>
      <c r="E60" s="43">
        <v>2526.9574169000002</v>
      </c>
      <c r="F60" s="11" t="str">
        <f t="shared" si="8"/>
        <v>N/A</v>
      </c>
      <c r="G60" s="43">
        <v>2675.8726879999999</v>
      </c>
      <c r="H60" s="11" t="str">
        <f t="shared" si="9"/>
        <v>N/A</v>
      </c>
      <c r="I60" s="12">
        <v>13.75</v>
      </c>
      <c r="J60" s="12">
        <v>5.8929999999999998</v>
      </c>
      <c r="K60" s="41" t="s">
        <v>732</v>
      </c>
      <c r="L60" s="9" t="str">
        <f t="shared" si="10"/>
        <v>Yes</v>
      </c>
    </row>
    <row r="61" spans="1:12" x14ac:dyDescent="0.25">
      <c r="A61" s="42" t="s">
        <v>1517</v>
      </c>
      <c r="B61" s="33" t="s">
        <v>217</v>
      </c>
      <c r="C61" s="43">
        <v>1618.7229302000001</v>
      </c>
      <c r="D61" s="11" t="str">
        <f t="shared" si="7"/>
        <v>N/A</v>
      </c>
      <c r="E61" s="43">
        <v>1898.5389267999999</v>
      </c>
      <c r="F61" s="11" t="str">
        <f t="shared" si="8"/>
        <v>N/A</v>
      </c>
      <c r="G61" s="43">
        <v>1991.3417460999999</v>
      </c>
      <c r="H61" s="11" t="str">
        <f t="shared" si="9"/>
        <v>N/A</v>
      </c>
      <c r="I61" s="12">
        <v>17.29</v>
      </c>
      <c r="J61" s="12">
        <v>4.8879999999999999</v>
      </c>
      <c r="K61" s="41" t="s">
        <v>732</v>
      </c>
      <c r="L61" s="9" t="str">
        <f t="shared" si="10"/>
        <v>Yes</v>
      </c>
    </row>
    <row r="62" spans="1:12" x14ac:dyDescent="0.25">
      <c r="A62" s="42" t="s">
        <v>1518</v>
      </c>
      <c r="B62" s="33" t="s">
        <v>217</v>
      </c>
      <c r="C62" s="43">
        <v>1480.0337328000001</v>
      </c>
      <c r="D62" s="11" t="str">
        <f t="shared" si="7"/>
        <v>N/A</v>
      </c>
      <c r="E62" s="43">
        <v>1886.7434783000001</v>
      </c>
      <c r="F62" s="11" t="str">
        <f t="shared" si="8"/>
        <v>N/A</v>
      </c>
      <c r="G62" s="43">
        <v>2124.4615654999998</v>
      </c>
      <c r="H62" s="11" t="str">
        <f t="shared" si="9"/>
        <v>N/A</v>
      </c>
      <c r="I62" s="12">
        <v>27.48</v>
      </c>
      <c r="J62" s="12">
        <v>12.6</v>
      </c>
      <c r="K62" s="41" t="s">
        <v>732</v>
      </c>
      <c r="L62" s="9" t="str">
        <f t="shared" si="10"/>
        <v>Yes</v>
      </c>
    </row>
    <row r="63" spans="1:12" ht="25" x14ac:dyDescent="0.25">
      <c r="A63" s="42" t="s">
        <v>1519</v>
      </c>
      <c r="B63" s="33" t="s">
        <v>217</v>
      </c>
      <c r="C63" s="43">
        <v>7924.8554217000001</v>
      </c>
      <c r="D63" s="11" t="str">
        <f t="shared" si="7"/>
        <v>N/A</v>
      </c>
      <c r="E63" s="43">
        <v>5872.3888889</v>
      </c>
      <c r="F63" s="11" t="str">
        <f t="shared" si="8"/>
        <v>N/A</v>
      </c>
      <c r="G63" s="43">
        <v>4999.0937866000004</v>
      </c>
      <c r="H63" s="11" t="str">
        <f t="shared" si="9"/>
        <v>N/A</v>
      </c>
      <c r="I63" s="12">
        <v>-25.9</v>
      </c>
      <c r="J63" s="12">
        <v>-14.9</v>
      </c>
      <c r="K63" s="41" t="s">
        <v>732</v>
      </c>
      <c r="L63" s="9" t="str">
        <f t="shared" si="10"/>
        <v>Yes</v>
      </c>
    </row>
    <row r="64" spans="1:12" x14ac:dyDescent="0.25">
      <c r="A64" s="42" t="s">
        <v>1520</v>
      </c>
      <c r="B64" s="33" t="s">
        <v>217</v>
      </c>
      <c r="C64" s="43">
        <v>1127.329716</v>
      </c>
      <c r="D64" s="11" t="str">
        <f t="shared" si="7"/>
        <v>N/A</v>
      </c>
      <c r="E64" s="43">
        <v>1365.0515627</v>
      </c>
      <c r="F64" s="11" t="str">
        <f t="shared" si="8"/>
        <v>N/A</v>
      </c>
      <c r="G64" s="43">
        <v>1425.1784247999999</v>
      </c>
      <c r="H64" s="11" t="str">
        <f t="shared" si="9"/>
        <v>N/A</v>
      </c>
      <c r="I64" s="12">
        <v>21.09</v>
      </c>
      <c r="J64" s="12">
        <v>4.4050000000000002</v>
      </c>
      <c r="K64" s="41" t="s">
        <v>732</v>
      </c>
      <c r="L64" s="9" t="str">
        <f t="shared" si="10"/>
        <v>Yes</v>
      </c>
    </row>
    <row r="65" spans="1:12" x14ac:dyDescent="0.25">
      <c r="A65" s="42" t="s">
        <v>1521</v>
      </c>
      <c r="B65" s="33" t="s">
        <v>217</v>
      </c>
      <c r="C65" s="43">
        <v>3570.6887608000002</v>
      </c>
      <c r="D65" s="11" t="str">
        <f t="shared" si="7"/>
        <v>N/A</v>
      </c>
      <c r="E65" s="43">
        <v>4471.5609985999999</v>
      </c>
      <c r="F65" s="11" t="str">
        <f t="shared" si="8"/>
        <v>N/A</v>
      </c>
      <c r="G65" s="43">
        <v>5007.3676568000001</v>
      </c>
      <c r="H65" s="11" t="str">
        <f t="shared" si="9"/>
        <v>N/A</v>
      </c>
      <c r="I65" s="12">
        <v>25.23</v>
      </c>
      <c r="J65" s="12">
        <v>11.98</v>
      </c>
      <c r="K65" s="41" t="s">
        <v>732</v>
      </c>
      <c r="L65" s="9" t="str">
        <f t="shared" si="10"/>
        <v>Yes</v>
      </c>
    </row>
    <row r="66" spans="1:12" x14ac:dyDescent="0.25">
      <c r="A66" s="42" t="s">
        <v>1522</v>
      </c>
      <c r="B66" s="33" t="s">
        <v>217</v>
      </c>
      <c r="C66" s="43">
        <v>6145.6929480999997</v>
      </c>
      <c r="D66" s="11" t="str">
        <f t="shared" si="7"/>
        <v>N/A</v>
      </c>
      <c r="E66" s="43">
        <v>7439.1692598</v>
      </c>
      <c r="F66" s="11" t="str">
        <f t="shared" si="8"/>
        <v>N/A</v>
      </c>
      <c r="G66" s="43">
        <v>7688.0606908999998</v>
      </c>
      <c r="H66" s="11" t="str">
        <f t="shared" si="9"/>
        <v>N/A</v>
      </c>
      <c r="I66" s="12">
        <v>21.05</v>
      </c>
      <c r="J66" s="12">
        <v>3.3460000000000001</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3041.0376977000001</v>
      </c>
      <c r="D68" s="11" t="str">
        <f t="shared" si="7"/>
        <v>N/A</v>
      </c>
      <c r="E68" s="43">
        <v>3381.8980004999999</v>
      </c>
      <c r="F68" s="11" t="str">
        <f t="shared" si="8"/>
        <v>N/A</v>
      </c>
      <c r="G68" s="43">
        <v>3793.3841802000002</v>
      </c>
      <c r="H68" s="11" t="str">
        <f t="shared" si="9"/>
        <v>N/A</v>
      </c>
      <c r="I68" s="12">
        <v>11.21</v>
      </c>
      <c r="J68" s="12">
        <v>12.17</v>
      </c>
      <c r="K68" s="41" t="s">
        <v>732</v>
      </c>
      <c r="L68" s="9" t="str">
        <f t="shared" si="10"/>
        <v>Yes</v>
      </c>
    </row>
    <row r="69" spans="1:12" x14ac:dyDescent="0.25">
      <c r="A69" s="42" t="s">
        <v>1525</v>
      </c>
      <c r="B69" s="33" t="s">
        <v>217</v>
      </c>
      <c r="C69" s="43">
        <v>3471.3796991999998</v>
      </c>
      <c r="D69" s="11" t="str">
        <f t="shared" si="7"/>
        <v>N/A</v>
      </c>
      <c r="E69" s="43">
        <v>3818.2766738999999</v>
      </c>
      <c r="F69" s="11" t="str">
        <f t="shared" si="8"/>
        <v>N/A</v>
      </c>
      <c r="G69" s="43">
        <v>4514.1009514999996</v>
      </c>
      <c r="H69" s="11" t="str">
        <f t="shared" si="9"/>
        <v>N/A</v>
      </c>
      <c r="I69" s="12">
        <v>9.9930000000000003</v>
      </c>
      <c r="J69" s="12">
        <v>18.22</v>
      </c>
      <c r="K69" s="41" t="s">
        <v>732</v>
      </c>
      <c r="L69" s="9" t="str">
        <f t="shared" si="10"/>
        <v>Yes</v>
      </c>
    </row>
    <row r="70" spans="1:12" x14ac:dyDescent="0.25">
      <c r="A70" s="42" t="s">
        <v>1526</v>
      </c>
      <c r="B70" s="33" t="s">
        <v>217</v>
      </c>
      <c r="C70" s="43">
        <v>1865.2538070999999</v>
      </c>
      <c r="D70" s="11" t="str">
        <f t="shared" si="7"/>
        <v>N/A</v>
      </c>
      <c r="E70" s="43">
        <v>2439.2053452</v>
      </c>
      <c r="F70" s="11" t="str">
        <f t="shared" si="8"/>
        <v>N/A</v>
      </c>
      <c r="G70" s="43">
        <v>2694.2863474999999</v>
      </c>
      <c r="H70" s="11" t="str">
        <f t="shared" si="9"/>
        <v>N/A</v>
      </c>
      <c r="I70" s="12">
        <v>30.77</v>
      </c>
      <c r="J70" s="12">
        <v>10.46</v>
      </c>
      <c r="K70" s="41" t="s">
        <v>732</v>
      </c>
      <c r="L70" s="9" t="str">
        <f t="shared" si="10"/>
        <v>Yes</v>
      </c>
    </row>
    <row r="71" spans="1:12" ht="25" x14ac:dyDescent="0.25">
      <c r="A71" s="42" t="s">
        <v>1527</v>
      </c>
      <c r="B71" s="33" t="s">
        <v>217</v>
      </c>
      <c r="C71" s="43">
        <v>3867.5877473</v>
      </c>
      <c r="D71" s="11" t="str">
        <f t="shared" si="7"/>
        <v>N/A</v>
      </c>
      <c r="E71" s="43">
        <v>3447.8582353000002</v>
      </c>
      <c r="F71" s="11" t="str">
        <f t="shared" si="8"/>
        <v>N/A</v>
      </c>
      <c r="G71" s="43">
        <v>3556.9002590999999</v>
      </c>
      <c r="H71" s="11" t="str">
        <f t="shared" si="9"/>
        <v>N/A</v>
      </c>
      <c r="I71" s="12">
        <v>-10.9</v>
      </c>
      <c r="J71" s="12">
        <v>3.1629999999999998</v>
      </c>
      <c r="K71" s="41" t="s">
        <v>732</v>
      </c>
      <c r="L71" s="9" t="str">
        <f t="shared" si="10"/>
        <v>Yes</v>
      </c>
    </row>
    <row r="72" spans="1:12" x14ac:dyDescent="0.25">
      <c r="A72" s="42" t="s">
        <v>1528</v>
      </c>
      <c r="B72" s="33" t="s">
        <v>217</v>
      </c>
      <c r="C72" s="43">
        <v>2549.7793462</v>
      </c>
      <c r="D72" s="11" t="str">
        <f t="shared" si="7"/>
        <v>N/A</v>
      </c>
      <c r="E72" s="43">
        <v>2722.9728884000001</v>
      </c>
      <c r="F72" s="11" t="str">
        <f t="shared" si="8"/>
        <v>N/A</v>
      </c>
      <c r="G72" s="43">
        <v>3304.5702575999999</v>
      </c>
      <c r="H72" s="11" t="str">
        <f t="shared" si="9"/>
        <v>N/A</v>
      </c>
      <c r="I72" s="12">
        <v>6.7919999999999998</v>
      </c>
      <c r="J72" s="12">
        <v>21.36</v>
      </c>
      <c r="K72" s="41" t="s">
        <v>732</v>
      </c>
      <c r="L72" s="9" t="str">
        <f t="shared" si="10"/>
        <v>Yes</v>
      </c>
    </row>
    <row r="73" spans="1:12" x14ac:dyDescent="0.25">
      <c r="A73" s="42" t="s">
        <v>1529</v>
      </c>
      <c r="B73" s="33" t="s">
        <v>217</v>
      </c>
      <c r="C73" s="43">
        <v>2876.3012807999999</v>
      </c>
      <c r="D73" s="11" t="str">
        <f t="shared" si="7"/>
        <v>N/A</v>
      </c>
      <c r="E73" s="43">
        <v>3360.6483020999999</v>
      </c>
      <c r="F73" s="11" t="str">
        <f t="shared" si="8"/>
        <v>N/A</v>
      </c>
      <c r="G73" s="43">
        <v>3681.5213515</v>
      </c>
      <c r="H73" s="11" t="str">
        <f t="shared" si="9"/>
        <v>N/A</v>
      </c>
      <c r="I73" s="12">
        <v>16.84</v>
      </c>
      <c r="J73" s="12">
        <v>9.548</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49855348</v>
      </c>
      <c r="D75" s="11" t="str">
        <f t="shared" ref="D75:D144" si="11">IF($B75="N/A","N/A",IF(C75&gt;10,"No",IF(C75&lt;-10,"No","Yes")))</f>
        <v>N/A</v>
      </c>
      <c r="E75" s="43">
        <v>59358650</v>
      </c>
      <c r="F75" s="11" t="str">
        <f t="shared" ref="F75:F144" si="12">IF($B75="N/A","N/A",IF(E75&gt;10,"No",IF(E75&lt;-10,"No","Yes")))</f>
        <v>N/A</v>
      </c>
      <c r="G75" s="43">
        <v>71316278</v>
      </c>
      <c r="H75" s="11" t="str">
        <f t="shared" ref="H75:H144" si="13">IF($B75="N/A","N/A",IF(G75&gt;10,"No",IF(G75&lt;-10,"No","Yes")))</f>
        <v>N/A</v>
      </c>
      <c r="I75" s="12">
        <v>19.059999999999999</v>
      </c>
      <c r="J75" s="12">
        <v>20.14</v>
      </c>
      <c r="K75" s="41" t="s">
        <v>732</v>
      </c>
      <c r="L75" s="9" t="str">
        <f t="shared" ref="L75:L135" si="14">IF(J75="Div by 0", "N/A", IF(K75="N/A","N/A", IF(J75&gt;VALUE(MID(K75,1,2)), "No", IF(J75&lt;-1*VALUE(MID(K75,1,2)), "No", "Yes"))))</f>
        <v>Yes</v>
      </c>
    </row>
    <row r="76" spans="1:12" x14ac:dyDescent="0.25">
      <c r="A76" s="42" t="s">
        <v>598</v>
      </c>
      <c r="B76" s="33" t="s">
        <v>217</v>
      </c>
      <c r="C76" s="34">
        <v>9238</v>
      </c>
      <c r="D76" s="11" t="str">
        <f t="shared" si="11"/>
        <v>N/A</v>
      </c>
      <c r="E76" s="34">
        <v>9592</v>
      </c>
      <c r="F76" s="11" t="str">
        <f t="shared" si="12"/>
        <v>N/A</v>
      </c>
      <c r="G76" s="34">
        <v>9917</v>
      </c>
      <c r="H76" s="11" t="str">
        <f t="shared" si="13"/>
        <v>N/A</v>
      </c>
      <c r="I76" s="12">
        <v>3.8319999999999999</v>
      </c>
      <c r="J76" s="12">
        <v>3.3879999999999999</v>
      </c>
      <c r="K76" s="41" t="s">
        <v>732</v>
      </c>
      <c r="L76" s="9" t="str">
        <f t="shared" si="14"/>
        <v>Yes</v>
      </c>
    </row>
    <row r="77" spans="1:12" x14ac:dyDescent="0.25">
      <c r="A77" s="42" t="s">
        <v>1439</v>
      </c>
      <c r="B77" s="33" t="s">
        <v>217</v>
      </c>
      <c r="C77" s="43">
        <v>5396.7685646</v>
      </c>
      <c r="D77" s="11" t="str">
        <f t="shared" si="11"/>
        <v>N/A</v>
      </c>
      <c r="E77" s="43">
        <v>6188.3496664000004</v>
      </c>
      <c r="F77" s="11" t="str">
        <f t="shared" si="12"/>
        <v>N/A</v>
      </c>
      <c r="G77" s="43">
        <v>7191.3157204999998</v>
      </c>
      <c r="H77" s="11" t="str">
        <f t="shared" si="13"/>
        <v>N/A</v>
      </c>
      <c r="I77" s="12">
        <v>14.67</v>
      </c>
      <c r="J77" s="12">
        <v>16.21</v>
      </c>
      <c r="K77" s="41" t="s">
        <v>732</v>
      </c>
      <c r="L77" s="9" t="str">
        <f t="shared" si="14"/>
        <v>Yes</v>
      </c>
    </row>
    <row r="78" spans="1:12" x14ac:dyDescent="0.25">
      <c r="A78" s="42" t="s">
        <v>1440</v>
      </c>
      <c r="B78" s="33" t="s">
        <v>217</v>
      </c>
      <c r="C78" s="34">
        <v>4.4036588005999997</v>
      </c>
      <c r="D78" s="11" t="str">
        <f t="shared" si="11"/>
        <v>N/A</v>
      </c>
      <c r="E78" s="34">
        <v>4.4477689740999997</v>
      </c>
      <c r="F78" s="11" t="str">
        <f t="shared" si="12"/>
        <v>N/A</v>
      </c>
      <c r="G78" s="34">
        <v>4.4978320056000003</v>
      </c>
      <c r="H78" s="11" t="str">
        <f t="shared" si="13"/>
        <v>N/A</v>
      </c>
      <c r="I78" s="12">
        <v>1.002</v>
      </c>
      <c r="J78" s="12">
        <v>1.1259999999999999</v>
      </c>
      <c r="K78" s="41" t="s">
        <v>732</v>
      </c>
      <c r="L78" s="9" t="str">
        <f t="shared" si="14"/>
        <v>Yes</v>
      </c>
    </row>
    <row r="79" spans="1:12" x14ac:dyDescent="0.25">
      <c r="A79" s="42" t="s">
        <v>599</v>
      </c>
      <c r="B79" s="33" t="s">
        <v>217</v>
      </c>
      <c r="C79" s="43">
        <v>129393</v>
      </c>
      <c r="D79" s="11" t="str">
        <f t="shared" si="11"/>
        <v>N/A</v>
      </c>
      <c r="E79" s="43">
        <v>209655</v>
      </c>
      <c r="F79" s="11" t="str">
        <f t="shared" si="12"/>
        <v>N/A</v>
      </c>
      <c r="G79" s="43">
        <v>392017</v>
      </c>
      <c r="H79" s="11" t="str">
        <f t="shared" si="13"/>
        <v>N/A</v>
      </c>
      <c r="I79" s="12">
        <v>62.03</v>
      </c>
      <c r="J79" s="12">
        <v>86.98</v>
      </c>
      <c r="K79" s="41" t="s">
        <v>732</v>
      </c>
      <c r="L79" s="9" t="str">
        <f t="shared" si="14"/>
        <v>No</v>
      </c>
    </row>
    <row r="80" spans="1:12" x14ac:dyDescent="0.25">
      <c r="A80" s="42" t="s">
        <v>600</v>
      </c>
      <c r="B80" s="33" t="s">
        <v>217</v>
      </c>
      <c r="C80" s="34">
        <v>11</v>
      </c>
      <c r="D80" s="11" t="str">
        <f t="shared" si="11"/>
        <v>N/A</v>
      </c>
      <c r="E80" s="34">
        <v>11</v>
      </c>
      <c r="F80" s="11" t="str">
        <f t="shared" si="12"/>
        <v>N/A</v>
      </c>
      <c r="G80" s="34">
        <v>12</v>
      </c>
      <c r="H80" s="11" t="str">
        <f t="shared" si="13"/>
        <v>N/A</v>
      </c>
      <c r="I80" s="12">
        <v>20</v>
      </c>
      <c r="J80" s="12">
        <v>100</v>
      </c>
      <c r="K80" s="41" t="s">
        <v>732</v>
      </c>
      <c r="L80" s="9" t="str">
        <f t="shared" si="14"/>
        <v>No</v>
      </c>
    </row>
    <row r="81" spans="1:12" x14ac:dyDescent="0.25">
      <c r="A81" s="42" t="s">
        <v>1441</v>
      </c>
      <c r="B81" s="33" t="s">
        <v>217</v>
      </c>
      <c r="C81" s="43">
        <v>25878.6</v>
      </c>
      <c r="D81" s="11" t="str">
        <f t="shared" si="11"/>
        <v>N/A</v>
      </c>
      <c r="E81" s="43">
        <v>34942.5</v>
      </c>
      <c r="F81" s="11" t="str">
        <f t="shared" si="12"/>
        <v>N/A</v>
      </c>
      <c r="G81" s="43">
        <v>32668.083332999999</v>
      </c>
      <c r="H81" s="11" t="str">
        <f t="shared" si="13"/>
        <v>N/A</v>
      </c>
      <c r="I81" s="12">
        <v>35.020000000000003</v>
      </c>
      <c r="J81" s="12">
        <v>-6.51</v>
      </c>
      <c r="K81" s="41" t="s">
        <v>732</v>
      </c>
      <c r="L81" s="9" t="str">
        <f t="shared" si="14"/>
        <v>Yes</v>
      </c>
    </row>
    <row r="82" spans="1:12" ht="25" x14ac:dyDescent="0.25">
      <c r="A82" s="42" t="s">
        <v>601</v>
      </c>
      <c r="B82" s="33" t="s">
        <v>217</v>
      </c>
      <c r="C82" s="43">
        <v>443045</v>
      </c>
      <c r="D82" s="11" t="str">
        <f t="shared" si="11"/>
        <v>N/A</v>
      </c>
      <c r="E82" s="43">
        <v>451918</v>
      </c>
      <c r="F82" s="11" t="str">
        <f t="shared" si="12"/>
        <v>N/A</v>
      </c>
      <c r="G82" s="43">
        <v>1552592</v>
      </c>
      <c r="H82" s="11" t="str">
        <f t="shared" si="13"/>
        <v>N/A</v>
      </c>
      <c r="I82" s="12">
        <v>2.0030000000000001</v>
      </c>
      <c r="J82" s="12">
        <v>243.6</v>
      </c>
      <c r="K82" s="41" t="s">
        <v>732</v>
      </c>
      <c r="L82" s="9" t="str">
        <f t="shared" si="14"/>
        <v>No</v>
      </c>
    </row>
    <row r="83" spans="1:12" x14ac:dyDescent="0.25">
      <c r="A83" s="42" t="s">
        <v>602</v>
      </c>
      <c r="B83" s="33" t="s">
        <v>217</v>
      </c>
      <c r="C83" s="34">
        <v>26</v>
      </c>
      <c r="D83" s="11" t="str">
        <f t="shared" si="11"/>
        <v>N/A</v>
      </c>
      <c r="E83" s="34">
        <v>25</v>
      </c>
      <c r="F83" s="11" t="str">
        <f t="shared" si="12"/>
        <v>N/A</v>
      </c>
      <c r="G83" s="34">
        <v>99</v>
      </c>
      <c r="H83" s="11" t="str">
        <f t="shared" si="13"/>
        <v>N/A</v>
      </c>
      <c r="I83" s="12">
        <v>-3.85</v>
      </c>
      <c r="J83" s="12">
        <v>296</v>
      </c>
      <c r="K83" s="41" t="s">
        <v>732</v>
      </c>
      <c r="L83" s="9" t="str">
        <f t="shared" si="14"/>
        <v>No</v>
      </c>
    </row>
    <row r="84" spans="1:12" ht="25" x14ac:dyDescent="0.25">
      <c r="A84" s="4" t="s">
        <v>1442</v>
      </c>
      <c r="B84" s="33" t="s">
        <v>217</v>
      </c>
      <c r="C84" s="43">
        <v>17040.192308000002</v>
      </c>
      <c r="D84" s="11" t="str">
        <f t="shared" si="11"/>
        <v>N/A</v>
      </c>
      <c r="E84" s="43">
        <v>18076.72</v>
      </c>
      <c r="F84" s="11" t="str">
        <f t="shared" si="12"/>
        <v>N/A</v>
      </c>
      <c r="G84" s="43">
        <v>15682.747475</v>
      </c>
      <c r="H84" s="11" t="str">
        <f t="shared" si="13"/>
        <v>N/A</v>
      </c>
      <c r="I84" s="12">
        <v>6.0830000000000002</v>
      </c>
      <c r="J84" s="12">
        <v>-13.2</v>
      </c>
      <c r="K84" s="41" t="s">
        <v>732</v>
      </c>
      <c r="L84" s="9" t="str">
        <f t="shared" si="14"/>
        <v>Yes</v>
      </c>
    </row>
    <row r="85" spans="1:12" x14ac:dyDescent="0.25">
      <c r="A85" s="4" t="s">
        <v>603</v>
      </c>
      <c r="B85" s="33" t="s">
        <v>217</v>
      </c>
      <c r="C85" s="43">
        <v>74737540</v>
      </c>
      <c r="D85" s="11" t="str">
        <f t="shared" si="11"/>
        <v>N/A</v>
      </c>
      <c r="E85" s="43">
        <v>78817988</v>
      </c>
      <c r="F85" s="11" t="str">
        <f t="shared" si="12"/>
        <v>N/A</v>
      </c>
      <c r="G85" s="43">
        <v>84352779</v>
      </c>
      <c r="H85" s="11" t="str">
        <f t="shared" si="13"/>
        <v>N/A</v>
      </c>
      <c r="I85" s="12">
        <v>5.46</v>
      </c>
      <c r="J85" s="12">
        <v>7.0220000000000002</v>
      </c>
      <c r="K85" s="41" t="s">
        <v>732</v>
      </c>
      <c r="L85" s="9" t="str">
        <f t="shared" si="14"/>
        <v>Yes</v>
      </c>
    </row>
    <row r="86" spans="1:12" x14ac:dyDescent="0.25">
      <c r="A86" s="4" t="s">
        <v>604</v>
      </c>
      <c r="B86" s="33" t="s">
        <v>217</v>
      </c>
      <c r="C86" s="34">
        <v>625</v>
      </c>
      <c r="D86" s="11" t="str">
        <f t="shared" si="11"/>
        <v>N/A</v>
      </c>
      <c r="E86" s="34">
        <v>616</v>
      </c>
      <c r="F86" s="11" t="str">
        <f t="shared" si="12"/>
        <v>N/A</v>
      </c>
      <c r="G86" s="34">
        <v>604</v>
      </c>
      <c r="H86" s="11" t="str">
        <f t="shared" si="13"/>
        <v>N/A</v>
      </c>
      <c r="I86" s="12">
        <v>-1.44</v>
      </c>
      <c r="J86" s="12">
        <v>-1.95</v>
      </c>
      <c r="K86" s="41" t="s">
        <v>732</v>
      </c>
      <c r="L86" s="9" t="str">
        <f t="shared" si="14"/>
        <v>Yes</v>
      </c>
    </row>
    <row r="87" spans="1:12" x14ac:dyDescent="0.25">
      <c r="A87" s="4" t="s">
        <v>1443</v>
      </c>
      <c r="B87" s="33" t="s">
        <v>217</v>
      </c>
      <c r="C87" s="43">
        <v>119580.064</v>
      </c>
      <c r="D87" s="11" t="str">
        <f t="shared" si="11"/>
        <v>N/A</v>
      </c>
      <c r="E87" s="43">
        <v>127951.27922</v>
      </c>
      <c r="F87" s="11" t="str">
        <f t="shared" si="12"/>
        <v>N/A</v>
      </c>
      <c r="G87" s="43">
        <v>139656.91886999999</v>
      </c>
      <c r="H87" s="11" t="str">
        <f t="shared" si="13"/>
        <v>N/A</v>
      </c>
      <c r="I87" s="12">
        <v>7.0010000000000003</v>
      </c>
      <c r="J87" s="12">
        <v>9.1489999999999991</v>
      </c>
      <c r="K87" s="41" t="s">
        <v>732</v>
      </c>
      <c r="L87" s="9" t="str">
        <f t="shared" si="14"/>
        <v>Yes</v>
      </c>
    </row>
    <row r="88" spans="1:12" x14ac:dyDescent="0.25">
      <c r="A88" s="42" t="s">
        <v>605</v>
      </c>
      <c r="B88" s="33" t="s">
        <v>217</v>
      </c>
      <c r="C88" s="43">
        <v>170371738</v>
      </c>
      <c r="D88" s="11" t="str">
        <f t="shared" si="11"/>
        <v>N/A</v>
      </c>
      <c r="E88" s="43">
        <v>180656985</v>
      </c>
      <c r="F88" s="11" t="str">
        <f t="shared" si="12"/>
        <v>N/A</v>
      </c>
      <c r="G88" s="43">
        <v>195724028</v>
      </c>
      <c r="H88" s="11" t="str">
        <f t="shared" si="13"/>
        <v>N/A</v>
      </c>
      <c r="I88" s="12">
        <v>6.0369999999999999</v>
      </c>
      <c r="J88" s="12">
        <v>8.34</v>
      </c>
      <c r="K88" s="41" t="s">
        <v>732</v>
      </c>
      <c r="L88" s="9" t="str">
        <f t="shared" si="14"/>
        <v>Yes</v>
      </c>
    </row>
    <row r="89" spans="1:12" x14ac:dyDescent="0.25">
      <c r="A89" s="44" t="s">
        <v>606</v>
      </c>
      <c r="B89" s="34" t="s">
        <v>217</v>
      </c>
      <c r="C89" s="34">
        <v>4776</v>
      </c>
      <c r="D89" s="11" t="str">
        <f t="shared" si="11"/>
        <v>N/A</v>
      </c>
      <c r="E89" s="34">
        <v>4768</v>
      </c>
      <c r="F89" s="11" t="str">
        <f t="shared" si="12"/>
        <v>N/A</v>
      </c>
      <c r="G89" s="34">
        <v>4756</v>
      </c>
      <c r="H89" s="11" t="str">
        <f t="shared" si="13"/>
        <v>N/A</v>
      </c>
      <c r="I89" s="12">
        <v>-0.16800000000000001</v>
      </c>
      <c r="J89" s="12">
        <v>-0.252</v>
      </c>
      <c r="K89" s="1" t="s">
        <v>732</v>
      </c>
      <c r="L89" s="9" t="str">
        <f t="shared" si="14"/>
        <v>Yes</v>
      </c>
    </row>
    <row r="90" spans="1:12" x14ac:dyDescent="0.25">
      <c r="A90" s="42" t="s">
        <v>1444</v>
      </c>
      <c r="B90" s="33" t="s">
        <v>217</v>
      </c>
      <c r="C90" s="43">
        <v>35672.474456000004</v>
      </c>
      <c r="D90" s="11" t="str">
        <f t="shared" si="11"/>
        <v>N/A</v>
      </c>
      <c r="E90" s="43">
        <v>37889.468330999996</v>
      </c>
      <c r="F90" s="11" t="str">
        <f t="shared" si="12"/>
        <v>N/A</v>
      </c>
      <c r="G90" s="43">
        <v>41153.075693999999</v>
      </c>
      <c r="H90" s="11" t="str">
        <f t="shared" si="13"/>
        <v>N/A</v>
      </c>
      <c r="I90" s="12">
        <v>6.2149999999999999</v>
      </c>
      <c r="J90" s="12">
        <v>8.6129999999999995</v>
      </c>
      <c r="K90" s="41" t="s">
        <v>732</v>
      </c>
      <c r="L90" s="9" t="str">
        <f t="shared" si="14"/>
        <v>Yes</v>
      </c>
    </row>
    <row r="91" spans="1:12" x14ac:dyDescent="0.25">
      <c r="A91" s="42" t="s">
        <v>607</v>
      </c>
      <c r="B91" s="33" t="s">
        <v>217</v>
      </c>
      <c r="C91" s="43">
        <v>22536847</v>
      </c>
      <c r="D91" s="11" t="str">
        <f t="shared" si="11"/>
        <v>N/A</v>
      </c>
      <c r="E91" s="43">
        <v>31349158</v>
      </c>
      <c r="F91" s="11" t="str">
        <f t="shared" si="12"/>
        <v>N/A</v>
      </c>
      <c r="G91" s="43">
        <v>40419821</v>
      </c>
      <c r="H91" s="11" t="str">
        <f t="shared" si="13"/>
        <v>N/A</v>
      </c>
      <c r="I91" s="12">
        <v>39.1</v>
      </c>
      <c r="J91" s="12">
        <v>28.93</v>
      </c>
      <c r="K91" s="41" t="s">
        <v>732</v>
      </c>
      <c r="L91" s="9" t="str">
        <f t="shared" si="14"/>
        <v>Yes</v>
      </c>
    </row>
    <row r="92" spans="1:12" x14ac:dyDescent="0.25">
      <c r="A92" s="42" t="s">
        <v>608</v>
      </c>
      <c r="B92" s="33" t="s">
        <v>217</v>
      </c>
      <c r="C92" s="34">
        <v>44599</v>
      </c>
      <c r="D92" s="11" t="str">
        <f t="shared" si="11"/>
        <v>N/A</v>
      </c>
      <c r="E92" s="34">
        <v>51099</v>
      </c>
      <c r="F92" s="11" t="str">
        <f t="shared" si="12"/>
        <v>N/A</v>
      </c>
      <c r="G92" s="34">
        <v>54582</v>
      </c>
      <c r="H92" s="11" t="str">
        <f t="shared" si="13"/>
        <v>N/A</v>
      </c>
      <c r="I92" s="12">
        <v>14.57</v>
      </c>
      <c r="J92" s="12">
        <v>6.8159999999999998</v>
      </c>
      <c r="K92" s="41" t="s">
        <v>732</v>
      </c>
      <c r="L92" s="9" t="str">
        <f t="shared" si="14"/>
        <v>Yes</v>
      </c>
    </row>
    <row r="93" spans="1:12" x14ac:dyDescent="0.25">
      <c r="A93" s="42" t="s">
        <v>1445</v>
      </c>
      <c r="B93" s="33" t="s">
        <v>217</v>
      </c>
      <c r="C93" s="43">
        <v>505.32180094</v>
      </c>
      <c r="D93" s="11" t="str">
        <f t="shared" si="11"/>
        <v>N/A</v>
      </c>
      <c r="E93" s="43">
        <v>613.49846376999994</v>
      </c>
      <c r="F93" s="11" t="str">
        <f t="shared" si="12"/>
        <v>N/A</v>
      </c>
      <c r="G93" s="43">
        <v>740.53389396</v>
      </c>
      <c r="H93" s="11" t="str">
        <f t="shared" si="13"/>
        <v>N/A</v>
      </c>
      <c r="I93" s="12">
        <v>21.41</v>
      </c>
      <c r="J93" s="12">
        <v>20.71</v>
      </c>
      <c r="K93" s="41" t="s">
        <v>732</v>
      </c>
      <c r="L93" s="9" t="str">
        <f t="shared" si="14"/>
        <v>Yes</v>
      </c>
    </row>
    <row r="94" spans="1:12" x14ac:dyDescent="0.25">
      <c r="A94" s="42" t="s">
        <v>609</v>
      </c>
      <c r="B94" s="33" t="s">
        <v>217</v>
      </c>
      <c r="C94" s="43">
        <v>6532774</v>
      </c>
      <c r="D94" s="11" t="str">
        <f t="shared" si="11"/>
        <v>N/A</v>
      </c>
      <c r="E94" s="43">
        <v>8557047</v>
      </c>
      <c r="F94" s="11" t="str">
        <f t="shared" si="12"/>
        <v>N/A</v>
      </c>
      <c r="G94" s="43">
        <v>10850563</v>
      </c>
      <c r="H94" s="11" t="str">
        <f t="shared" si="13"/>
        <v>N/A</v>
      </c>
      <c r="I94" s="12">
        <v>30.99</v>
      </c>
      <c r="J94" s="12">
        <v>26.8</v>
      </c>
      <c r="K94" s="41" t="s">
        <v>732</v>
      </c>
      <c r="L94" s="9" t="str">
        <f t="shared" si="14"/>
        <v>Yes</v>
      </c>
    </row>
    <row r="95" spans="1:12" x14ac:dyDescent="0.25">
      <c r="A95" s="42" t="s">
        <v>610</v>
      </c>
      <c r="B95" s="33" t="s">
        <v>217</v>
      </c>
      <c r="C95" s="34">
        <v>17756</v>
      </c>
      <c r="D95" s="11" t="str">
        <f t="shared" si="11"/>
        <v>N/A</v>
      </c>
      <c r="E95" s="34">
        <v>19748</v>
      </c>
      <c r="F95" s="11" t="str">
        <f t="shared" si="12"/>
        <v>N/A</v>
      </c>
      <c r="G95" s="34">
        <v>22285</v>
      </c>
      <c r="H95" s="11" t="str">
        <f t="shared" si="13"/>
        <v>N/A</v>
      </c>
      <c r="I95" s="12">
        <v>11.22</v>
      </c>
      <c r="J95" s="12">
        <v>12.85</v>
      </c>
      <c r="K95" s="41" t="s">
        <v>732</v>
      </c>
      <c r="L95" s="9" t="str">
        <f t="shared" si="14"/>
        <v>Yes</v>
      </c>
    </row>
    <row r="96" spans="1:12" x14ac:dyDescent="0.25">
      <c r="A96" s="42" t="s">
        <v>1446</v>
      </c>
      <c r="B96" s="33" t="s">
        <v>217</v>
      </c>
      <c r="C96" s="43">
        <v>367.91923857</v>
      </c>
      <c r="D96" s="11" t="str">
        <f t="shared" si="11"/>
        <v>N/A</v>
      </c>
      <c r="E96" s="43">
        <v>433.31208224</v>
      </c>
      <c r="F96" s="11" t="str">
        <f t="shared" si="12"/>
        <v>N/A</v>
      </c>
      <c r="G96" s="43">
        <v>486.89984293999998</v>
      </c>
      <c r="H96" s="11" t="str">
        <f t="shared" si="13"/>
        <v>N/A</v>
      </c>
      <c r="I96" s="12">
        <v>17.77</v>
      </c>
      <c r="J96" s="12">
        <v>12.37</v>
      </c>
      <c r="K96" s="41" t="s">
        <v>732</v>
      </c>
      <c r="L96" s="9" t="str">
        <f t="shared" si="14"/>
        <v>Yes</v>
      </c>
    </row>
    <row r="97" spans="1:12" ht="25" x14ac:dyDescent="0.25">
      <c r="A97" s="42" t="s">
        <v>611</v>
      </c>
      <c r="B97" s="33" t="s">
        <v>217</v>
      </c>
      <c r="C97" s="43">
        <v>2440268</v>
      </c>
      <c r="D97" s="11" t="str">
        <f t="shared" si="11"/>
        <v>N/A</v>
      </c>
      <c r="E97" s="43">
        <v>3325654</v>
      </c>
      <c r="F97" s="11" t="str">
        <f t="shared" si="12"/>
        <v>N/A</v>
      </c>
      <c r="G97" s="43">
        <v>4319133</v>
      </c>
      <c r="H97" s="11" t="str">
        <f t="shared" si="13"/>
        <v>N/A</v>
      </c>
      <c r="I97" s="12">
        <v>36.28</v>
      </c>
      <c r="J97" s="12">
        <v>29.87</v>
      </c>
      <c r="K97" s="41" t="s">
        <v>732</v>
      </c>
      <c r="L97" s="9" t="str">
        <f t="shared" si="14"/>
        <v>Yes</v>
      </c>
    </row>
    <row r="98" spans="1:12" x14ac:dyDescent="0.25">
      <c r="A98" s="42" t="s">
        <v>612</v>
      </c>
      <c r="B98" s="33" t="s">
        <v>217</v>
      </c>
      <c r="C98" s="34">
        <v>20303</v>
      </c>
      <c r="D98" s="11" t="str">
        <f t="shared" si="11"/>
        <v>N/A</v>
      </c>
      <c r="E98" s="34">
        <v>23115</v>
      </c>
      <c r="F98" s="11" t="str">
        <f t="shared" si="12"/>
        <v>N/A</v>
      </c>
      <c r="G98" s="34">
        <v>24963</v>
      </c>
      <c r="H98" s="11" t="str">
        <f t="shared" si="13"/>
        <v>N/A</v>
      </c>
      <c r="I98" s="12">
        <v>13.85</v>
      </c>
      <c r="J98" s="12">
        <v>7.9950000000000001</v>
      </c>
      <c r="K98" s="41" t="s">
        <v>732</v>
      </c>
      <c r="L98" s="9" t="str">
        <f t="shared" si="14"/>
        <v>Yes</v>
      </c>
    </row>
    <row r="99" spans="1:12" ht="25" x14ac:dyDescent="0.25">
      <c r="A99" s="42" t="s">
        <v>1447</v>
      </c>
      <c r="B99" s="33" t="s">
        <v>217</v>
      </c>
      <c r="C99" s="43">
        <v>120.19248387</v>
      </c>
      <c r="D99" s="11" t="str">
        <f t="shared" si="11"/>
        <v>N/A</v>
      </c>
      <c r="E99" s="43">
        <v>143.87428077000001</v>
      </c>
      <c r="F99" s="11" t="str">
        <f t="shared" si="12"/>
        <v>N/A</v>
      </c>
      <c r="G99" s="43">
        <v>173.02139166000001</v>
      </c>
      <c r="H99" s="11" t="str">
        <f t="shared" si="13"/>
        <v>N/A</v>
      </c>
      <c r="I99" s="12">
        <v>19.7</v>
      </c>
      <c r="J99" s="12">
        <v>20.260000000000002</v>
      </c>
      <c r="K99" s="41" t="s">
        <v>732</v>
      </c>
      <c r="L99" s="9" t="str">
        <f t="shared" si="14"/>
        <v>Yes</v>
      </c>
    </row>
    <row r="100" spans="1:12" ht="25" x14ac:dyDescent="0.25">
      <c r="A100" s="42" t="s">
        <v>613</v>
      </c>
      <c r="B100" s="33" t="s">
        <v>217</v>
      </c>
      <c r="C100" s="43">
        <v>15100343</v>
      </c>
      <c r="D100" s="11" t="str">
        <f t="shared" si="11"/>
        <v>N/A</v>
      </c>
      <c r="E100" s="43">
        <v>17844667</v>
      </c>
      <c r="F100" s="11" t="str">
        <f t="shared" si="12"/>
        <v>N/A</v>
      </c>
      <c r="G100" s="43">
        <v>18893467</v>
      </c>
      <c r="H100" s="11" t="str">
        <f t="shared" si="13"/>
        <v>N/A</v>
      </c>
      <c r="I100" s="12">
        <v>18.170000000000002</v>
      </c>
      <c r="J100" s="12">
        <v>5.8769999999999998</v>
      </c>
      <c r="K100" s="41" t="s">
        <v>732</v>
      </c>
      <c r="L100" s="9" t="str">
        <f t="shared" si="14"/>
        <v>Yes</v>
      </c>
    </row>
    <row r="101" spans="1:12" x14ac:dyDescent="0.25">
      <c r="A101" s="42" t="s">
        <v>614</v>
      </c>
      <c r="B101" s="33" t="s">
        <v>217</v>
      </c>
      <c r="C101" s="34">
        <v>24425</v>
      </c>
      <c r="D101" s="11" t="str">
        <f t="shared" si="11"/>
        <v>N/A</v>
      </c>
      <c r="E101" s="34">
        <v>28448</v>
      </c>
      <c r="F101" s="11" t="str">
        <f t="shared" si="12"/>
        <v>N/A</v>
      </c>
      <c r="G101" s="34">
        <v>29887</v>
      </c>
      <c r="H101" s="11" t="str">
        <f t="shared" si="13"/>
        <v>N/A</v>
      </c>
      <c r="I101" s="12">
        <v>16.47</v>
      </c>
      <c r="J101" s="12">
        <v>5.0579999999999998</v>
      </c>
      <c r="K101" s="41" t="s">
        <v>732</v>
      </c>
      <c r="L101" s="9" t="str">
        <f t="shared" si="14"/>
        <v>Yes</v>
      </c>
    </row>
    <row r="102" spans="1:12" x14ac:dyDescent="0.25">
      <c r="A102" s="42" t="s">
        <v>1448</v>
      </c>
      <c r="B102" s="33" t="s">
        <v>217</v>
      </c>
      <c r="C102" s="43">
        <v>618.23308085999997</v>
      </c>
      <c r="D102" s="11" t="str">
        <f t="shared" si="11"/>
        <v>N/A</v>
      </c>
      <c r="E102" s="43">
        <v>627.27316507</v>
      </c>
      <c r="F102" s="11" t="str">
        <f t="shared" si="12"/>
        <v>N/A</v>
      </c>
      <c r="G102" s="43">
        <v>632.16338207000001</v>
      </c>
      <c r="H102" s="11" t="str">
        <f t="shared" si="13"/>
        <v>N/A</v>
      </c>
      <c r="I102" s="12">
        <v>1.462</v>
      </c>
      <c r="J102" s="12">
        <v>0.77959999999999996</v>
      </c>
      <c r="K102" s="41" t="s">
        <v>732</v>
      </c>
      <c r="L102" s="9" t="str">
        <f t="shared" si="14"/>
        <v>Yes</v>
      </c>
    </row>
    <row r="103" spans="1:12" x14ac:dyDescent="0.25">
      <c r="A103" s="42" t="s">
        <v>615</v>
      </c>
      <c r="B103" s="33" t="s">
        <v>217</v>
      </c>
      <c r="C103" s="43">
        <v>6559587</v>
      </c>
      <c r="D103" s="11" t="str">
        <f t="shared" si="11"/>
        <v>N/A</v>
      </c>
      <c r="E103" s="43">
        <v>7478754</v>
      </c>
      <c r="F103" s="11" t="str">
        <f t="shared" si="12"/>
        <v>N/A</v>
      </c>
      <c r="G103" s="43">
        <v>8275253</v>
      </c>
      <c r="H103" s="11" t="str">
        <f t="shared" si="13"/>
        <v>N/A</v>
      </c>
      <c r="I103" s="12">
        <v>14.01</v>
      </c>
      <c r="J103" s="12">
        <v>10.65</v>
      </c>
      <c r="K103" s="41" t="s">
        <v>732</v>
      </c>
      <c r="L103" s="9" t="str">
        <f t="shared" si="14"/>
        <v>Yes</v>
      </c>
    </row>
    <row r="104" spans="1:12" x14ac:dyDescent="0.25">
      <c r="A104" s="42" t="s">
        <v>616</v>
      </c>
      <c r="B104" s="33" t="s">
        <v>217</v>
      </c>
      <c r="C104" s="34">
        <v>21748</v>
      </c>
      <c r="D104" s="11" t="str">
        <f t="shared" si="11"/>
        <v>N/A</v>
      </c>
      <c r="E104" s="34">
        <v>23619</v>
      </c>
      <c r="F104" s="11" t="str">
        <f t="shared" si="12"/>
        <v>N/A</v>
      </c>
      <c r="G104" s="34">
        <v>24757</v>
      </c>
      <c r="H104" s="11" t="str">
        <f t="shared" si="13"/>
        <v>N/A</v>
      </c>
      <c r="I104" s="12">
        <v>8.6029999999999998</v>
      </c>
      <c r="J104" s="12">
        <v>4.8179999999999996</v>
      </c>
      <c r="K104" s="41" t="s">
        <v>732</v>
      </c>
      <c r="L104" s="9" t="str">
        <f t="shared" si="14"/>
        <v>Yes</v>
      </c>
    </row>
    <row r="105" spans="1:12" x14ac:dyDescent="0.25">
      <c r="A105" s="42" t="s">
        <v>1449</v>
      </c>
      <c r="B105" s="33" t="s">
        <v>217</v>
      </c>
      <c r="C105" s="43">
        <v>301.61794187999999</v>
      </c>
      <c r="D105" s="11" t="str">
        <f t="shared" si="11"/>
        <v>N/A</v>
      </c>
      <c r="E105" s="43">
        <v>316.64143274000003</v>
      </c>
      <c r="F105" s="11" t="str">
        <f t="shared" si="12"/>
        <v>N/A</v>
      </c>
      <c r="G105" s="43">
        <v>334.25911862999999</v>
      </c>
      <c r="H105" s="11" t="str">
        <f t="shared" si="13"/>
        <v>N/A</v>
      </c>
      <c r="I105" s="12">
        <v>4.9809999999999999</v>
      </c>
      <c r="J105" s="12">
        <v>5.5640000000000001</v>
      </c>
      <c r="K105" s="41" t="s">
        <v>732</v>
      </c>
      <c r="L105" s="9" t="str">
        <f t="shared" si="14"/>
        <v>Yes</v>
      </c>
    </row>
    <row r="106" spans="1:12" ht="25" x14ac:dyDescent="0.25">
      <c r="A106" s="42" t="s">
        <v>617</v>
      </c>
      <c r="B106" s="33" t="s">
        <v>217</v>
      </c>
      <c r="C106" s="43">
        <v>2095365</v>
      </c>
      <c r="D106" s="11" t="str">
        <f t="shared" si="11"/>
        <v>N/A</v>
      </c>
      <c r="E106" s="43">
        <v>2331006</v>
      </c>
      <c r="F106" s="11" t="str">
        <f t="shared" si="12"/>
        <v>N/A</v>
      </c>
      <c r="G106" s="43">
        <v>1537077</v>
      </c>
      <c r="H106" s="11" t="str">
        <f t="shared" si="13"/>
        <v>N/A</v>
      </c>
      <c r="I106" s="12">
        <v>11.25</v>
      </c>
      <c r="J106" s="12">
        <v>-34.1</v>
      </c>
      <c r="K106" s="41" t="s">
        <v>732</v>
      </c>
      <c r="L106" s="9" t="str">
        <f t="shared" si="14"/>
        <v>No</v>
      </c>
    </row>
    <row r="107" spans="1:12" x14ac:dyDescent="0.25">
      <c r="A107" s="42" t="s">
        <v>618</v>
      </c>
      <c r="B107" s="33" t="s">
        <v>217</v>
      </c>
      <c r="C107" s="34">
        <v>2098</v>
      </c>
      <c r="D107" s="11" t="str">
        <f t="shared" si="11"/>
        <v>N/A</v>
      </c>
      <c r="E107" s="34">
        <v>2014</v>
      </c>
      <c r="F107" s="11" t="str">
        <f t="shared" si="12"/>
        <v>N/A</v>
      </c>
      <c r="G107" s="34">
        <v>457</v>
      </c>
      <c r="H107" s="11" t="str">
        <f t="shared" si="13"/>
        <v>N/A</v>
      </c>
      <c r="I107" s="12">
        <v>-4</v>
      </c>
      <c r="J107" s="12">
        <v>-77.3</v>
      </c>
      <c r="K107" s="41" t="s">
        <v>732</v>
      </c>
      <c r="L107" s="9" t="str">
        <f t="shared" si="14"/>
        <v>No</v>
      </c>
    </row>
    <row r="108" spans="1:12" x14ac:dyDescent="0.25">
      <c r="A108" s="42" t="s">
        <v>1450</v>
      </c>
      <c r="B108" s="33" t="s">
        <v>217</v>
      </c>
      <c r="C108" s="43">
        <v>998.74404193999999</v>
      </c>
      <c r="D108" s="11" t="str">
        <f t="shared" si="11"/>
        <v>N/A</v>
      </c>
      <c r="E108" s="43">
        <v>1157.4011917</v>
      </c>
      <c r="F108" s="11" t="str">
        <f t="shared" si="12"/>
        <v>N/A</v>
      </c>
      <c r="G108" s="43">
        <v>3363.4070022000001</v>
      </c>
      <c r="H108" s="11" t="str">
        <f t="shared" si="13"/>
        <v>N/A</v>
      </c>
      <c r="I108" s="12">
        <v>15.89</v>
      </c>
      <c r="J108" s="12">
        <v>190.6</v>
      </c>
      <c r="K108" s="41" t="s">
        <v>732</v>
      </c>
      <c r="L108" s="9" t="str">
        <f t="shared" si="14"/>
        <v>No</v>
      </c>
    </row>
    <row r="109" spans="1:12" x14ac:dyDescent="0.25">
      <c r="A109" s="42" t="s">
        <v>619</v>
      </c>
      <c r="B109" s="33" t="s">
        <v>217</v>
      </c>
      <c r="C109" s="43">
        <v>13765765</v>
      </c>
      <c r="D109" s="11" t="str">
        <f t="shared" si="11"/>
        <v>N/A</v>
      </c>
      <c r="E109" s="43">
        <v>16762778</v>
      </c>
      <c r="F109" s="11" t="str">
        <f t="shared" si="12"/>
        <v>N/A</v>
      </c>
      <c r="G109" s="43">
        <v>18840066</v>
      </c>
      <c r="H109" s="11" t="str">
        <f t="shared" si="13"/>
        <v>N/A</v>
      </c>
      <c r="I109" s="12">
        <v>21.77</v>
      </c>
      <c r="J109" s="12">
        <v>12.39</v>
      </c>
      <c r="K109" s="41" t="s">
        <v>732</v>
      </c>
      <c r="L109" s="9" t="str">
        <f t="shared" si="14"/>
        <v>Yes</v>
      </c>
    </row>
    <row r="110" spans="1:12" x14ac:dyDescent="0.25">
      <c r="A110" s="42" t="s">
        <v>620</v>
      </c>
      <c r="B110" s="33" t="s">
        <v>217</v>
      </c>
      <c r="C110" s="34">
        <v>37203</v>
      </c>
      <c r="D110" s="11" t="str">
        <f t="shared" si="11"/>
        <v>N/A</v>
      </c>
      <c r="E110" s="34">
        <v>41023</v>
      </c>
      <c r="F110" s="11" t="str">
        <f t="shared" si="12"/>
        <v>N/A</v>
      </c>
      <c r="G110" s="34">
        <v>42699</v>
      </c>
      <c r="H110" s="11" t="str">
        <f t="shared" si="13"/>
        <v>N/A</v>
      </c>
      <c r="I110" s="12">
        <v>10.27</v>
      </c>
      <c r="J110" s="12">
        <v>4.0860000000000003</v>
      </c>
      <c r="K110" s="41" t="s">
        <v>732</v>
      </c>
      <c r="L110" s="9" t="str">
        <f t="shared" si="14"/>
        <v>Yes</v>
      </c>
    </row>
    <row r="111" spans="1:12" x14ac:dyDescent="0.25">
      <c r="A111" s="42" t="s">
        <v>1451</v>
      </c>
      <c r="B111" s="33" t="s">
        <v>217</v>
      </c>
      <c r="C111" s="43">
        <v>370.01760610999997</v>
      </c>
      <c r="D111" s="11" t="str">
        <f t="shared" si="11"/>
        <v>N/A</v>
      </c>
      <c r="E111" s="43">
        <v>408.6190186</v>
      </c>
      <c r="F111" s="11" t="str">
        <f t="shared" si="12"/>
        <v>N/A</v>
      </c>
      <c r="G111" s="43">
        <v>441.22967750999999</v>
      </c>
      <c r="H111" s="11" t="str">
        <f t="shared" si="13"/>
        <v>N/A</v>
      </c>
      <c r="I111" s="12">
        <v>10.43</v>
      </c>
      <c r="J111" s="12">
        <v>7.9809999999999999</v>
      </c>
      <c r="K111" s="41" t="s">
        <v>732</v>
      </c>
      <c r="L111" s="9" t="str">
        <f t="shared" si="14"/>
        <v>Yes</v>
      </c>
    </row>
    <row r="112" spans="1:12" x14ac:dyDescent="0.25">
      <c r="A112" s="42" t="s">
        <v>621</v>
      </c>
      <c r="B112" s="33" t="s">
        <v>217</v>
      </c>
      <c r="C112" s="43">
        <v>31800767</v>
      </c>
      <c r="D112" s="11" t="str">
        <f t="shared" si="11"/>
        <v>N/A</v>
      </c>
      <c r="E112" s="43">
        <v>32772697</v>
      </c>
      <c r="F112" s="11" t="str">
        <f t="shared" si="12"/>
        <v>N/A</v>
      </c>
      <c r="G112" s="43">
        <v>37299761</v>
      </c>
      <c r="H112" s="11" t="str">
        <f t="shared" si="13"/>
        <v>N/A</v>
      </c>
      <c r="I112" s="12">
        <v>3.056</v>
      </c>
      <c r="J112" s="12">
        <v>13.81</v>
      </c>
      <c r="K112" s="41" t="s">
        <v>732</v>
      </c>
      <c r="L112" s="9" t="str">
        <f t="shared" si="14"/>
        <v>Yes</v>
      </c>
    </row>
    <row r="113" spans="1:12" x14ac:dyDescent="0.25">
      <c r="A113" s="42" t="s">
        <v>622</v>
      </c>
      <c r="B113" s="33" t="s">
        <v>217</v>
      </c>
      <c r="C113" s="34">
        <v>41839</v>
      </c>
      <c r="D113" s="11" t="str">
        <f t="shared" si="11"/>
        <v>N/A</v>
      </c>
      <c r="E113" s="34">
        <v>46290</v>
      </c>
      <c r="F113" s="11" t="str">
        <f t="shared" si="12"/>
        <v>N/A</v>
      </c>
      <c r="G113" s="34">
        <v>49411</v>
      </c>
      <c r="H113" s="11" t="str">
        <f t="shared" si="13"/>
        <v>N/A</v>
      </c>
      <c r="I113" s="12">
        <v>10.64</v>
      </c>
      <c r="J113" s="12">
        <v>6.742</v>
      </c>
      <c r="K113" s="41" t="s">
        <v>732</v>
      </c>
      <c r="L113" s="9" t="str">
        <f t="shared" si="14"/>
        <v>Yes</v>
      </c>
    </row>
    <row r="114" spans="1:12" x14ac:dyDescent="0.25">
      <c r="A114" s="42" t="s">
        <v>1452</v>
      </c>
      <c r="B114" s="33" t="s">
        <v>217</v>
      </c>
      <c r="C114" s="43">
        <v>760.07473888000004</v>
      </c>
      <c r="D114" s="11" t="str">
        <f t="shared" si="11"/>
        <v>N/A</v>
      </c>
      <c r="E114" s="43">
        <v>707.98654137000005</v>
      </c>
      <c r="F114" s="11" t="str">
        <f t="shared" si="12"/>
        <v>N/A</v>
      </c>
      <c r="G114" s="43">
        <v>754.88779825999995</v>
      </c>
      <c r="H114" s="11" t="str">
        <f t="shared" si="13"/>
        <v>N/A</v>
      </c>
      <c r="I114" s="12">
        <v>-6.85</v>
      </c>
      <c r="J114" s="12">
        <v>6.625</v>
      </c>
      <c r="K114" s="41" t="s">
        <v>732</v>
      </c>
      <c r="L114" s="9" t="str">
        <f t="shared" si="14"/>
        <v>Yes</v>
      </c>
    </row>
    <row r="115" spans="1:12" ht="25" x14ac:dyDescent="0.25">
      <c r="A115" s="42" t="s">
        <v>623</v>
      </c>
      <c r="B115" s="33" t="s">
        <v>217</v>
      </c>
      <c r="C115" s="43">
        <v>45323819</v>
      </c>
      <c r="D115" s="11" t="str">
        <f t="shared" si="11"/>
        <v>N/A</v>
      </c>
      <c r="E115" s="43">
        <v>52160580</v>
      </c>
      <c r="F115" s="11" t="str">
        <f t="shared" si="12"/>
        <v>N/A</v>
      </c>
      <c r="G115" s="43">
        <v>67101950</v>
      </c>
      <c r="H115" s="11" t="str">
        <f t="shared" si="13"/>
        <v>N/A</v>
      </c>
      <c r="I115" s="12">
        <v>15.08</v>
      </c>
      <c r="J115" s="12">
        <v>28.64</v>
      </c>
      <c r="K115" s="41" t="s">
        <v>732</v>
      </c>
      <c r="L115" s="9" t="str">
        <f t="shared" si="14"/>
        <v>Yes</v>
      </c>
    </row>
    <row r="116" spans="1:12" x14ac:dyDescent="0.25">
      <c r="A116" s="44" t="s">
        <v>624</v>
      </c>
      <c r="B116" s="34" t="s">
        <v>217</v>
      </c>
      <c r="C116" s="34">
        <v>7224</v>
      </c>
      <c r="D116" s="11" t="str">
        <f t="shared" si="11"/>
        <v>N/A</v>
      </c>
      <c r="E116" s="34">
        <v>8046</v>
      </c>
      <c r="F116" s="11" t="str">
        <f t="shared" si="12"/>
        <v>N/A</v>
      </c>
      <c r="G116" s="34">
        <v>8440</v>
      </c>
      <c r="H116" s="11" t="str">
        <f t="shared" si="13"/>
        <v>N/A</v>
      </c>
      <c r="I116" s="12">
        <v>11.38</v>
      </c>
      <c r="J116" s="12">
        <v>4.8970000000000002</v>
      </c>
      <c r="K116" s="1" t="s">
        <v>732</v>
      </c>
      <c r="L116" s="9" t="str">
        <f t="shared" si="14"/>
        <v>Yes</v>
      </c>
    </row>
    <row r="117" spans="1:12" x14ac:dyDescent="0.25">
      <c r="A117" s="42" t="s">
        <v>1453</v>
      </c>
      <c r="B117" s="33" t="s">
        <v>217</v>
      </c>
      <c r="C117" s="43">
        <v>6274.0613234000002</v>
      </c>
      <c r="D117" s="11" t="str">
        <f t="shared" si="11"/>
        <v>N/A</v>
      </c>
      <c r="E117" s="43">
        <v>6482.7964205999997</v>
      </c>
      <c r="F117" s="11" t="str">
        <f t="shared" si="12"/>
        <v>N/A</v>
      </c>
      <c r="G117" s="43">
        <v>7950.4680095000003</v>
      </c>
      <c r="H117" s="11" t="str">
        <f t="shared" si="13"/>
        <v>N/A</v>
      </c>
      <c r="I117" s="12">
        <v>3.327</v>
      </c>
      <c r="J117" s="12">
        <v>22.64</v>
      </c>
      <c r="K117" s="41" t="s">
        <v>732</v>
      </c>
      <c r="L117" s="9" t="str">
        <f t="shared" si="14"/>
        <v>Yes</v>
      </c>
    </row>
    <row r="118" spans="1:12" ht="25" x14ac:dyDescent="0.25">
      <c r="A118" s="42" t="s">
        <v>625</v>
      </c>
      <c r="B118" s="33" t="s">
        <v>217</v>
      </c>
      <c r="C118" s="43">
        <v>2243547</v>
      </c>
      <c r="D118" s="11" t="str">
        <f t="shared" si="11"/>
        <v>N/A</v>
      </c>
      <c r="E118" s="43">
        <v>2843960</v>
      </c>
      <c r="F118" s="11" t="str">
        <f t="shared" si="12"/>
        <v>N/A</v>
      </c>
      <c r="G118" s="43">
        <v>3675088</v>
      </c>
      <c r="H118" s="11" t="str">
        <f t="shared" si="13"/>
        <v>N/A</v>
      </c>
      <c r="I118" s="12">
        <v>26.76</v>
      </c>
      <c r="J118" s="12">
        <v>29.22</v>
      </c>
      <c r="K118" s="41" t="s">
        <v>732</v>
      </c>
      <c r="L118" s="9" t="str">
        <f t="shared" si="14"/>
        <v>Yes</v>
      </c>
    </row>
    <row r="119" spans="1:12" x14ac:dyDescent="0.25">
      <c r="A119" s="42" t="s">
        <v>626</v>
      </c>
      <c r="B119" s="33" t="s">
        <v>217</v>
      </c>
      <c r="C119" s="34">
        <v>5233</v>
      </c>
      <c r="D119" s="11" t="str">
        <f t="shared" si="11"/>
        <v>N/A</v>
      </c>
      <c r="E119" s="34">
        <v>5890</v>
      </c>
      <c r="F119" s="11" t="str">
        <f t="shared" si="12"/>
        <v>N/A</v>
      </c>
      <c r="G119" s="34">
        <v>6482</v>
      </c>
      <c r="H119" s="11" t="str">
        <f t="shared" si="13"/>
        <v>N/A</v>
      </c>
      <c r="I119" s="12">
        <v>12.55</v>
      </c>
      <c r="J119" s="12">
        <v>10.050000000000001</v>
      </c>
      <c r="K119" s="41" t="s">
        <v>732</v>
      </c>
      <c r="L119" s="9" t="str">
        <f t="shared" si="14"/>
        <v>Yes</v>
      </c>
    </row>
    <row r="120" spans="1:12" x14ac:dyDescent="0.25">
      <c r="A120" s="42" t="s">
        <v>1454</v>
      </c>
      <c r="B120" s="33" t="s">
        <v>217</v>
      </c>
      <c r="C120" s="43">
        <v>428.73055608999999</v>
      </c>
      <c r="D120" s="11" t="str">
        <f t="shared" si="11"/>
        <v>N/A</v>
      </c>
      <c r="E120" s="43">
        <v>482.84550085000001</v>
      </c>
      <c r="F120" s="11" t="str">
        <f t="shared" si="12"/>
        <v>N/A</v>
      </c>
      <c r="G120" s="43">
        <v>566.96821968999996</v>
      </c>
      <c r="H120" s="11" t="str">
        <f t="shared" si="13"/>
        <v>N/A</v>
      </c>
      <c r="I120" s="12">
        <v>12.62</v>
      </c>
      <c r="J120" s="12">
        <v>17.420000000000002</v>
      </c>
      <c r="K120" s="41" t="s">
        <v>732</v>
      </c>
      <c r="L120" s="9" t="str">
        <f t="shared" si="14"/>
        <v>Yes</v>
      </c>
    </row>
    <row r="121" spans="1:12" ht="25" x14ac:dyDescent="0.25">
      <c r="A121" s="42" t="s">
        <v>627</v>
      </c>
      <c r="B121" s="33" t="s">
        <v>217</v>
      </c>
      <c r="C121" s="43">
        <v>13063036</v>
      </c>
      <c r="D121" s="11" t="str">
        <f t="shared" si="11"/>
        <v>N/A</v>
      </c>
      <c r="E121" s="43">
        <v>13083013</v>
      </c>
      <c r="F121" s="11" t="str">
        <f t="shared" si="12"/>
        <v>N/A</v>
      </c>
      <c r="G121" s="43">
        <v>11533839</v>
      </c>
      <c r="H121" s="11" t="str">
        <f t="shared" si="13"/>
        <v>N/A</v>
      </c>
      <c r="I121" s="12">
        <v>0.15290000000000001</v>
      </c>
      <c r="J121" s="12">
        <v>-11.8</v>
      </c>
      <c r="K121" s="41" t="s">
        <v>732</v>
      </c>
      <c r="L121" s="9" t="str">
        <f t="shared" si="14"/>
        <v>Yes</v>
      </c>
    </row>
    <row r="122" spans="1:12" x14ac:dyDescent="0.25">
      <c r="A122" s="42" t="s">
        <v>628</v>
      </c>
      <c r="B122" s="33" t="s">
        <v>217</v>
      </c>
      <c r="C122" s="34">
        <v>793</v>
      </c>
      <c r="D122" s="11" t="str">
        <f t="shared" si="11"/>
        <v>N/A</v>
      </c>
      <c r="E122" s="34">
        <v>844</v>
      </c>
      <c r="F122" s="11" t="str">
        <f t="shared" si="12"/>
        <v>N/A</v>
      </c>
      <c r="G122" s="34">
        <v>840</v>
      </c>
      <c r="H122" s="11" t="str">
        <f t="shared" si="13"/>
        <v>N/A</v>
      </c>
      <c r="I122" s="12">
        <v>6.431</v>
      </c>
      <c r="J122" s="12">
        <v>-0.47399999999999998</v>
      </c>
      <c r="K122" s="41" t="s">
        <v>732</v>
      </c>
      <c r="L122" s="9" t="str">
        <f t="shared" si="14"/>
        <v>Yes</v>
      </c>
    </row>
    <row r="123" spans="1:12" ht="25" x14ac:dyDescent="0.25">
      <c r="A123" s="42" t="s">
        <v>1455</v>
      </c>
      <c r="B123" s="33" t="s">
        <v>217</v>
      </c>
      <c r="C123" s="43">
        <v>16472.933164999999</v>
      </c>
      <c r="D123" s="11" t="str">
        <f t="shared" si="11"/>
        <v>N/A</v>
      </c>
      <c r="E123" s="43">
        <v>15501.200236999999</v>
      </c>
      <c r="F123" s="11" t="str">
        <f t="shared" si="12"/>
        <v>N/A</v>
      </c>
      <c r="G123" s="43">
        <v>13730.760714</v>
      </c>
      <c r="H123" s="11" t="str">
        <f t="shared" si="13"/>
        <v>N/A</v>
      </c>
      <c r="I123" s="12">
        <v>-5.9</v>
      </c>
      <c r="J123" s="12">
        <v>-11.4</v>
      </c>
      <c r="K123" s="41" t="s">
        <v>732</v>
      </c>
      <c r="L123" s="9" t="str">
        <f t="shared" si="14"/>
        <v>Yes</v>
      </c>
    </row>
    <row r="124" spans="1:12" ht="25" x14ac:dyDescent="0.25">
      <c r="A124" s="42" t="s">
        <v>629</v>
      </c>
      <c r="B124" s="33" t="s">
        <v>217</v>
      </c>
      <c r="C124" s="43">
        <v>4031993</v>
      </c>
      <c r="D124" s="11" t="str">
        <f t="shared" si="11"/>
        <v>N/A</v>
      </c>
      <c r="E124" s="43">
        <v>1113518</v>
      </c>
      <c r="F124" s="11" t="str">
        <f t="shared" si="12"/>
        <v>N/A</v>
      </c>
      <c r="G124" s="43">
        <v>343244</v>
      </c>
      <c r="H124" s="11" t="str">
        <f t="shared" si="13"/>
        <v>N/A</v>
      </c>
      <c r="I124" s="12">
        <v>-72.400000000000006</v>
      </c>
      <c r="J124" s="12">
        <v>-69.2</v>
      </c>
      <c r="K124" s="41" t="s">
        <v>732</v>
      </c>
      <c r="L124" s="9" t="str">
        <f t="shared" si="14"/>
        <v>No</v>
      </c>
    </row>
    <row r="125" spans="1:12" x14ac:dyDescent="0.25">
      <c r="A125" s="42" t="s">
        <v>630</v>
      </c>
      <c r="B125" s="33" t="s">
        <v>217</v>
      </c>
      <c r="C125" s="34">
        <v>4077</v>
      </c>
      <c r="D125" s="11" t="str">
        <f t="shared" si="11"/>
        <v>N/A</v>
      </c>
      <c r="E125" s="34">
        <v>3455</v>
      </c>
      <c r="F125" s="11" t="str">
        <f t="shared" si="12"/>
        <v>N/A</v>
      </c>
      <c r="G125" s="34">
        <v>481</v>
      </c>
      <c r="H125" s="11" t="str">
        <f t="shared" si="13"/>
        <v>N/A</v>
      </c>
      <c r="I125" s="12">
        <v>-15.3</v>
      </c>
      <c r="J125" s="12">
        <v>-86.1</v>
      </c>
      <c r="K125" s="41" t="s">
        <v>732</v>
      </c>
      <c r="L125" s="9" t="str">
        <f t="shared" si="14"/>
        <v>No</v>
      </c>
    </row>
    <row r="126" spans="1:12" ht="25" x14ac:dyDescent="0.25">
      <c r="A126" s="42" t="s">
        <v>1456</v>
      </c>
      <c r="B126" s="33" t="s">
        <v>217</v>
      </c>
      <c r="C126" s="43">
        <v>988.96075545999997</v>
      </c>
      <c r="D126" s="11" t="str">
        <f t="shared" si="11"/>
        <v>N/A</v>
      </c>
      <c r="E126" s="43">
        <v>322.29175108999999</v>
      </c>
      <c r="F126" s="11" t="str">
        <f t="shared" si="12"/>
        <v>N/A</v>
      </c>
      <c r="G126" s="43">
        <v>713.60498959999995</v>
      </c>
      <c r="H126" s="11" t="str">
        <f t="shared" si="13"/>
        <v>N/A</v>
      </c>
      <c r="I126" s="12">
        <v>-67.400000000000006</v>
      </c>
      <c r="J126" s="12">
        <v>121.4</v>
      </c>
      <c r="K126" s="41" t="s">
        <v>732</v>
      </c>
      <c r="L126" s="9" t="str">
        <f t="shared" si="14"/>
        <v>No</v>
      </c>
    </row>
    <row r="127" spans="1:12" ht="25" x14ac:dyDescent="0.25">
      <c r="A127" s="42" t="s">
        <v>631</v>
      </c>
      <c r="B127" s="33" t="s">
        <v>217</v>
      </c>
      <c r="C127" s="43">
        <v>13681741</v>
      </c>
      <c r="D127" s="11" t="str">
        <f t="shared" si="11"/>
        <v>N/A</v>
      </c>
      <c r="E127" s="43">
        <v>16025994</v>
      </c>
      <c r="F127" s="11" t="str">
        <f t="shared" si="12"/>
        <v>N/A</v>
      </c>
      <c r="G127" s="43">
        <v>16355342</v>
      </c>
      <c r="H127" s="11" t="str">
        <f t="shared" si="13"/>
        <v>N/A</v>
      </c>
      <c r="I127" s="12">
        <v>17.13</v>
      </c>
      <c r="J127" s="12">
        <v>2.0550000000000002</v>
      </c>
      <c r="K127" s="41" t="s">
        <v>732</v>
      </c>
      <c r="L127" s="9" t="str">
        <f t="shared" si="14"/>
        <v>Yes</v>
      </c>
    </row>
    <row r="128" spans="1:12" x14ac:dyDescent="0.25">
      <c r="A128" s="42" t="s">
        <v>632</v>
      </c>
      <c r="B128" s="33" t="s">
        <v>217</v>
      </c>
      <c r="C128" s="34">
        <v>8599</v>
      </c>
      <c r="D128" s="11" t="str">
        <f t="shared" si="11"/>
        <v>N/A</v>
      </c>
      <c r="E128" s="34">
        <v>9418</v>
      </c>
      <c r="F128" s="11" t="str">
        <f t="shared" si="12"/>
        <v>N/A</v>
      </c>
      <c r="G128" s="34">
        <v>9421</v>
      </c>
      <c r="H128" s="11" t="str">
        <f t="shared" si="13"/>
        <v>N/A</v>
      </c>
      <c r="I128" s="12">
        <v>9.5239999999999991</v>
      </c>
      <c r="J128" s="12">
        <v>3.1899999999999998E-2</v>
      </c>
      <c r="K128" s="41" t="s">
        <v>732</v>
      </c>
      <c r="L128" s="9" t="str">
        <f t="shared" si="14"/>
        <v>Yes</v>
      </c>
    </row>
    <row r="129" spans="1:12" ht="25" x14ac:dyDescent="0.25">
      <c r="A129" s="42" t="s">
        <v>1457</v>
      </c>
      <c r="B129" s="33" t="s">
        <v>217</v>
      </c>
      <c r="C129" s="43">
        <v>1591.0851262000001</v>
      </c>
      <c r="D129" s="11" t="str">
        <f t="shared" si="11"/>
        <v>N/A</v>
      </c>
      <c r="E129" s="43">
        <v>1701.6345296</v>
      </c>
      <c r="F129" s="11" t="str">
        <f t="shared" si="12"/>
        <v>N/A</v>
      </c>
      <c r="G129" s="43">
        <v>1736.0515869000001</v>
      </c>
      <c r="H129" s="11" t="str">
        <f t="shared" si="13"/>
        <v>N/A</v>
      </c>
      <c r="I129" s="12">
        <v>6.9480000000000004</v>
      </c>
      <c r="J129" s="12">
        <v>2.0230000000000001</v>
      </c>
      <c r="K129" s="41" t="s">
        <v>732</v>
      </c>
      <c r="L129" s="9" t="str">
        <f t="shared" si="14"/>
        <v>Yes</v>
      </c>
    </row>
    <row r="130" spans="1:12" ht="25" x14ac:dyDescent="0.25">
      <c r="A130" s="42" t="s">
        <v>633</v>
      </c>
      <c r="B130" s="33" t="s">
        <v>217</v>
      </c>
      <c r="C130" s="43">
        <v>788377</v>
      </c>
      <c r="D130" s="11" t="str">
        <f t="shared" si="11"/>
        <v>N/A</v>
      </c>
      <c r="E130" s="43">
        <v>953301</v>
      </c>
      <c r="F130" s="11" t="str">
        <f t="shared" si="12"/>
        <v>N/A</v>
      </c>
      <c r="G130" s="43">
        <v>1105657</v>
      </c>
      <c r="H130" s="11" t="str">
        <f t="shared" si="13"/>
        <v>N/A</v>
      </c>
      <c r="I130" s="12">
        <v>20.92</v>
      </c>
      <c r="J130" s="12">
        <v>15.98</v>
      </c>
      <c r="K130" s="41" t="s">
        <v>732</v>
      </c>
      <c r="L130" s="9" t="str">
        <f t="shared" si="14"/>
        <v>Yes</v>
      </c>
    </row>
    <row r="131" spans="1:12" x14ac:dyDescent="0.25">
      <c r="A131" s="42" t="s">
        <v>634</v>
      </c>
      <c r="B131" s="33" t="s">
        <v>217</v>
      </c>
      <c r="C131" s="34">
        <v>2520</v>
      </c>
      <c r="D131" s="11" t="str">
        <f t="shared" si="11"/>
        <v>N/A</v>
      </c>
      <c r="E131" s="34">
        <v>3009</v>
      </c>
      <c r="F131" s="11" t="str">
        <f t="shared" si="12"/>
        <v>N/A</v>
      </c>
      <c r="G131" s="34">
        <v>3168</v>
      </c>
      <c r="H131" s="11" t="str">
        <f t="shared" si="13"/>
        <v>N/A</v>
      </c>
      <c r="I131" s="12">
        <v>19.399999999999999</v>
      </c>
      <c r="J131" s="12">
        <v>5.2839999999999998</v>
      </c>
      <c r="K131" s="41" t="s">
        <v>732</v>
      </c>
      <c r="L131" s="9" t="str">
        <f t="shared" si="14"/>
        <v>Yes</v>
      </c>
    </row>
    <row r="132" spans="1:12" ht="25" x14ac:dyDescent="0.25">
      <c r="A132" s="42" t="s">
        <v>1458</v>
      </c>
      <c r="B132" s="33" t="s">
        <v>217</v>
      </c>
      <c r="C132" s="43">
        <v>312.84801586999998</v>
      </c>
      <c r="D132" s="11" t="str">
        <f t="shared" si="11"/>
        <v>N/A</v>
      </c>
      <c r="E132" s="43">
        <v>316.81655035</v>
      </c>
      <c r="F132" s="11" t="str">
        <f t="shared" si="12"/>
        <v>N/A</v>
      </c>
      <c r="G132" s="43">
        <v>349.00789141000001</v>
      </c>
      <c r="H132" s="11" t="str">
        <f t="shared" si="13"/>
        <v>N/A</v>
      </c>
      <c r="I132" s="12">
        <v>1.2689999999999999</v>
      </c>
      <c r="J132" s="12">
        <v>10.16</v>
      </c>
      <c r="K132" s="41" t="s">
        <v>732</v>
      </c>
      <c r="L132" s="9" t="str">
        <f t="shared" si="14"/>
        <v>Yes</v>
      </c>
    </row>
    <row r="133" spans="1:12" x14ac:dyDescent="0.25">
      <c r="A133" s="42" t="s">
        <v>635</v>
      </c>
      <c r="B133" s="33" t="s">
        <v>217</v>
      </c>
      <c r="C133" s="43">
        <v>4594342</v>
      </c>
      <c r="D133" s="11" t="str">
        <f t="shared" si="11"/>
        <v>N/A</v>
      </c>
      <c r="E133" s="43">
        <v>4977470</v>
      </c>
      <c r="F133" s="11" t="str">
        <f t="shared" si="12"/>
        <v>N/A</v>
      </c>
      <c r="G133" s="43">
        <v>6410505</v>
      </c>
      <c r="H133" s="11" t="str">
        <f t="shared" si="13"/>
        <v>N/A</v>
      </c>
      <c r="I133" s="12">
        <v>8.3390000000000004</v>
      </c>
      <c r="J133" s="12">
        <v>28.79</v>
      </c>
      <c r="K133" s="41" t="s">
        <v>732</v>
      </c>
      <c r="L133" s="9" t="str">
        <f t="shared" si="14"/>
        <v>Yes</v>
      </c>
    </row>
    <row r="134" spans="1:12" x14ac:dyDescent="0.25">
      <c r="A134" s="42" t="s">
        <v>636</v>
      </c>
      <c r="B134" s="33" t="s">
        <v>217</v>
      </c>
      <c r="C134" s="34">
        <v>386</v>
      </c>
      <c r="D134" s="11" t="str">
        <f t="shared" si="11"/>
        <v>N/A</v>
      </c>
      <c r="E134" s="34">
        <v>413</v>
      </c>
      <c r="F134" s="11" t="str">
        <f t="shared" si="12"/>
        <v>N/A</v>
      </c>
      <c r="G134" s="34">
        <v>463</v>
      </c>
      <c r="H134" s="11" t="str">
        <f t="shared" si="13"/>
        <v>N/A</v>
      </c>
      <c r="I134" s="12">
        <v>6.9950000000000001</v>
      </c>
      <c r="J134" s="12">
        <v>12.11</v>
      </c>
      <c r="K134" s="41" t="s">
        <v>732</v>
      </c>
      <c r="L134" s="9" t="str">
        <f t="shared" si="14"/>
        <v>Yes</v>
      </c>
    </row>
    <row r="135" spans="1:12" x14ac:dyDescent="0.25">
      <c r="A135" s="42" t="s">
        <v>1459</v>
      </c>
      <c r="B135" s="33" t="s">
        <v>217</v>
      </c>
      <c r="C135" s="43">
        <v>11902.440414999999</v>
      </c>
      <c r="D135" s="11" t="str">
        <f t="shared" si="11"/>
        <v>N/A</v>
      </c>
      <c r="E135" s="43">
        <v>12051.985472</v>
      </c>
      <c r="F135" s="11" t="str">
        <f t="shared" si="12"/>
        <v>N/A</v>
      </c>
      <c r="G135" s="43">
        <v>13845.583153</v>
      </c>
      <c r="H135" s="11" t="str">
        <f t="shared" si="13"/>
        <v>N/A</v>
      </c>
      <c r="I135" s="12">
        <v>1.256</v>
      </c>
      <c r="J135" s="12">
        <v>14.88</v>
      </c>
      <c r="K135" s="41" t="s">
        <v>732</v>
      </c>
      <c r="L135" s="9" t="str">
        <f t="shared" si="14"/>
        <v>Yes</v>
      </c>
    </row>
    <row r="136" spans="1:12" ht="25" x14ac:dyDescent="0.25">
      <c r="A136" s="42" t="s">
        <v>637</v>
      </c>
      <c r="B136" s="33" t="s">
        <v>217</v>
      </c>
      <c r="C136" s="43">
        <v>820253</v>
      </c>
      <c r="D136" s="11" t="str">
        <f t="shared" si="11"/>
        <v>N/A</v>
      </c>
      <c r="E136" s="43">
        <v>1340273</v>
      </c>
      <c r="F136" s="11" t="str">
        <f t="shared" si="12"/>
        <v>N/A</v>
      </c>
      <c r="G136" s="43">
        <v>2047563</v>
      </c>
      <c r="H136" s="11" t="str">
        <f t="shared" si="13"/>
        <v>N/A</v>
      </c>
      <c r="I136" s="12">
        <v>63.4</v>
      </c>
      <c r="J136" s="12">
        <v>52.77</v>
      </c>
      <c r="K136" s="41" t="s">
        <v>732</v>
      </c>
      <c r="L136" s="9" t="str">
        <f>IF(J136="Div by 0", "N/A", IF(OR(J136="N/A",K136="N/A"),"N/A", IF(J136&gt;VALUE(MID(K136,1,2)), "No", IF(J136&lt;-1*VALUE(MID(K136,1,2)), "No", "Yes"))))</f>
        <v>No</v>
      </c>
    </row>
    <row r="137" spans="1:12" x14ac:dyDescent="0.25">
      <c r="A137" s="42" t="s">
        <v>638</v>
      </c>
      <c r="B137" s="33" t="s">
        <v>217</v>
      </c>
      <c r="C137" s="34">
        <v>8752</v>
      </c>
      <c r="D137" s="11" t="str">
        <f t="shared" si="11"/>
        <v>N/A</v>
      </c>
      <c r="E137" s="34">
        <v>11509</v>
      </c>
      <c r="F137" s="11" t="str">
        <f t="shared" si="12"/>
        <v>N/A</v>
      </c>
      <c r="G137" s="34">
        <v>14294</v>
      </c>
      <c r="H137" s="11" t="str">
        <f t="shared" si="13"/>
        <v>N/A</v>
      </c>
      <c r="I137" s="12">
        <v>31.5</v>
      </c>
      <c r="J137" s="12">
        <v>24.2</v>
      </c>
      <c r="K137" s="41" t="s">
        <v>732</v>
      </c>
      <c r="L137" s="9" t="str">
        <f t="shared" ref="L137:L141" si="15">IF(J137="Div by 0", "N/A", IF(OR(J137="N/A",K137="N/A"),"N/A", IF(J137&gt;VALUE(MID(K137,1,2)), "No", IF(J137&lt;-1*VALUE(MID(K137,1,2)), "No", "Yes"))))</f>
        <v>Yes</v>
      </c>
    </row>
    <row r="138" spans="1:12" ht="25" x14ac:dyDescent="0.25">
      <c r="A138" s="42" t="s">
        <v>1460</v>
      </c>
      <c r="B138" s="33" t="s">
        <v>217</v>
      </c>
      <c r="C138" s="43">
        <v>93.721777879000001</v>
      </c>
      <c r="D138" s="11" t="str">
        <f t="shared" si="11"/>
        <v>N/A</v>
      </c>
      <c r="E138" s="43">
        <v>116.45434007999999</v>
      </c>
      <c r="F138" s="11" t="str">
        <f t="shared" si="12"/>
        <v>N/A</v>
      </c>
      <c r="G138" s="43">
        <v>143.24632713</v>
      </c>
      <c r="H138" s="11" t="str">
        <f t="shared" si="13"/>
        <v>N/A</v>
      </c>
      <c r="I138" s="12">
        <v>24.26</v>
      </c>
      <c r="J138" s="12">
        <v>23.01</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4512923</v>
      </c>
      <c r="D142" s="11" t="str">
        <f t="shared" si="11"/>
        <v>N/A</v>
      </c>
      <c r="E142" s="43">
        <v>5232867</v>
      </c>
      <c r="F142" s="11" t="str">
        <f t="shared" si="12"/>
        <v>N/A</v>
      </c>
      <c r="G142" s="43">
        <v>6202432</v>
      </c>
      <c r="H142" s="11" t="str">
        <f t="shared" si="13"/>
        <v>N/A</v>
      </c>
      <c r="I142" s="12">
        <v>15.95</v>
      </c>
      <c r="J142" s="12">
        <v>18.53</v>
      </c>
      <c r="K142" s="41" t="s">
        <v>732</v>
      </c>
      <c r="L142" s="9" t="str">
        <f t="shared" ref="L142:L153" si="16">IF(J142="Div by 0", "N/A", IF(K142="N/A","N/A", IF(J142&gt;VALUE(MID(K142,1,2)), "No", IF(J142&lt;-1*VALUE(MID(K142,1,2)), "No", "Yes"))))</f>
        <v>Yes</v>
      </c>
    </row>
    <row r="143" spans="1:12" x14ac:dyDescent="0.25">
      <c r="A143" s="42" t="s">
        <v>642</v>
      </c>
      <c r="B143" s="33" t="s">
        <v>217</v>
      </c>
      <c r="C143" s="34">
        <v>19803</v>
      </c>
      <c r="D143" s="11" t="str">
        <f t="shared" si="11"/>
        <v>N/A</v>
      </c>
      <c r="E143" s="34">
        <v>22274</v>
      </c>
      <c r="F143" s="11" t="str">
        <f t="shared" si="12"/>
        <v>N/A</v>
      </c>
      <c r="G143" s="34">
        <v>24281</v>
      </c>
      <c r="H143" s="11" t="str">
        <f t="shared" si="13"/>
        <v>N/A</v>
      </c>
      <c r="I143" s="12">
        <v>12.48</v>
      </c>
      <c r="J143" s="12">
        <v>9.0109999999999992</v>
      </c>
      <c r="K143" s="41" t="s">
        <v>732</v>
      </c>
      <c r="L143" s="9" t="str">
        <f t="shared" si="16"/>
        <v>Yes</v>
      </c>
    </row>
    <row r="144" spans="1:12" ht="25" x14ac:dyDescent="0.25">
      <c r="A144" s="42" t="s">
        <v>1462</v>
      </c>
      <c r="B144" s="33" t="s">
        <v>217</v>
      </c>
      <c r="C144" s="43">
        <v>227.89087512</v>
      </c>
      <c r="D144" s="11" t="str">
        <f t="shared" si="11"/>
        <v>N/A</v>
      </c>
      <c r="E144" s="43">
        <v>234.93162432</v>
      </c>
      <c r="F144" s="11" t="str">
        <f t="shared" si="12"/>
        <v>N/A</v>
      </c>
      <c r="G144" s="43">
        <v>255.44384497999999</v>
      </c>
      <c r="H144" s="11" t="str">
        <f t="shared" si="13"/>
        <v>N/A</v>
      </c>
      <c r="I144" s="12">
        <v>3.09</v>
      </c>
      <c r="J144" s="12">
        <v>8.7309999999999999</v>
      </c>
      <c r="K144" s="41" t="s">
        <v>732</v>
      </c>
      <c r="L144" s="9" t="str">
        <f t="shared" si="16"/>
        <v>Yes</v>
      </c>
    </row>
    <row r="145" spans="1:12" ht="25" x14ac:dyDescent="0.25">
      <c r="A145" s="42" t="s">
        <v>643</v>
      </c>
      <c r="B145" s="33" t="s">
        <v>217</v>
      </c>
      <c r="C145" s="43">
        <v>18567464</v>
      </c>
      <c r="D145" s="11" t="str">
        <f t="shared" ref="D145:D153" si="17">IF($B145="N/A","N/A",IF(C145&gt;10,"No",IF(C145&lt;-10,"No","Yes")))</f>
        <v>N/A</v>
      </c>
      <c r="E145" s="43">
        <v>24535507</v>
      </c>
      <c r="F145" s="11" t="str">
        <f t="shared" ref="F145:F153" si="18">IF($B145="N/A","N/A",IF(E145&gt;10,"No",IF(E145&lt;-10,"No","Yes")))</f>
        <v>N/A</v>
      </c>
      <c r="G145" s="43">
        <v>28538679</v>
      </c>
      <c r="H145" s="11" t="str">
        <f t="shared" ref="H145:H153" si="19">IF($B145="N/A","N/A",IF(G145&gt;10,"No",IF(G145&lt;-10,"No","Yes")))</f>
        <v>N/A</v>
      </c>
      <c r="I145" s="12">
        <v>32.14</v>
      </c>
      <c r="J145" s="12">
        <v>16.32</v>
      </c>
      <c r="K145" s="41" t="s">
        <v>732</v>
      </c>
      <c r="L145" s="9" t="str">
        <f t="shared" si="16"/>
        <v>Yes</v>
      </c>
    </row>
    <row r="146" spans="1:12" x14ac:dyDescent="0.25">
      <c r="A146" s="42" t="s">
        <v>644</v>
      </c>
      <c r="B146" s="33" t="s">
        <v>217</v>
      </c>
      <c r="C146" s="34">
        <v>575</v>
      </c>
      <c r="D146" s="11" t="str">
        <f t="shared" si="17"/>
        <v>N/A</v>
      </c>
      <c r="E146" s="34">
        <v>715</v>
      </c>
      <c r="F146" s="11" t="str">
        <f t="shared" si="18"/>
        <v>N/A</v>
      </c>
      <c r="G146" s="34">
        <v>736</v>
      </c>
      <c r="H146" s="11" t="str">
        <f t="shared" si="19"/>
        <v>N/A</v>
      </c>
      <c r="I146" s="12">
        <v>24.35</v>
      </c>
      <c r="J146" s="12">
        <v>2.9369999999999998</v>
      </c>
      <c r="K146" s="41" t="s">
        <v>732</v>
      </c>
      <c r="L146" s="9" t="str">
        <f t="shared" si="16"/>
        <v>Yes</v>
      </c>
    </row>
    <row r="147" spans="1:12" ht="25" x14ac:dyDescent="0.25">
      <c r="A147" s="42" t="s">
        <v>1463</v>
      </c>
      <c r="B147" s="33" t="s">
        <v>217</v>
      </c>
      <c r="C147" s="43">
        <v>32291.241739000001</v>
      </c>
      <c r="D147" s="11" t="str">
        <f t="shared" si="17"/>
        <v>N/A</v>
      </c>
      <c r="E147" s="43">
        <v>34315.394405999999</v>
      </c>
      <c r="F147" s="11" t="str">
        <f t="shared" si="18"/>
        <v>N/A</v>
      </c>
      <c r="G147" s="43">
        <v>38775.379075999997</v>
      </c>
      <c r="H147" s="11" t="str">
        <f t="shared" si="19"/>
        <v>N/A</v>
      </c>
      <c r="I147" s="12">
        <v>6.2679999999999998</v>
      </c>
      <c r="J147" s="12">
        <v>13</v>
      </c>
      <c r="K147" s="41" t="s">
        <v>732</v>
      </c>
      <c r="L147" s="9" t="str">
        <f t="shared" si="16"/>
        <v>Yes</v>
      </c>
    </row>
    <row r="148" spans="1:12" ht="25" x14ac:dyDescent="0.25">
      <c r="A148" s="42" t="s">
        <v>645</v>
      </c>
      <c r="B148" s="33" t="s">
        <v>217</v>
      </c>
      <c r="C148" s="43">
        <v>24561613</v>
      </c>
      <c r="D148" s="11" t="str">
        <f t="shared" si="17"/>
        <v>N/A</v>
      </c>
      <c r="E148" s="43">
        <v>26418331</v>
      </c>
      <c r="F148" s="11" t="str">
        <f t="shared" si="18"/>
        <v>N/A</v>
      </c>
      <c r="G148" s="43">
        <v>25406271</v>
      </c>
      <c r="H148" s="11" t="str">
        <f t="shared" si="19"/>
        <v>N/A</v>
      </c>
      <c r="I148" s="12">
        <v>7.5590000000000002</v>
      </c>
      <c r="J148" s="12">
        <v>-3.83</v>
      </c>
      <c r="K148" s="41" t="s">
        <v>732</v>
      </c>
      <c r="L148" s="9" t="str">
        <f t="shared" si="16"/>
        <v>Yes</v>
      </c>
    </row>
    <row r="149" spans="1:12" x14ac:dyDescent="0.25">
      <c r="A149" s="42" t="s">
        <v>646</v>
      </c>
      <c r="B149" s="33" t="s">
        <v>217</v>
      </c>
      <c r="C149" s="34">
        <v>14967</v>
      </c>
      <c r="D149" s="11" t="str">
        <f t="shared" si="17"/>
        <v>N/A</v>
      </c>
      <c r="E149" s="34">
        <v>16137</v>
      </c>
      <c r="F149" s="11" t="str">
        <f t="shared" si="18"/>
        <v>N/A</v>
      </c>
      <c r="G149" s="34">
        <v>14897</v>
      </c>
      <c r="H149" s="11" t="str">
        <f t="shared" si="19"/>
        <v>N/A</v>
      </c>
      <c r="I149" s="12">
        <v>7.8170000000000002</v>
      </c>
      <c r="J149" s="12">
        <v>-7.68</v>
      </c>
      <c r="K149" s="41" t="s">
        <v>732</v>
      </c>
      <c r="L149" s="9" t="str">
        <f t="shared" si="16"/>
        <v>Yes</v>
      </c>
    </row>
    <row r="150" spans="1:12" ht="25" x14ac:dyDescent="0.25">
      <c r="A150" s="42" t="s">
        <v>1464</v>
      </c>
      <c r="B150" s="33" t="s">
        <v>217</v>
      </c>
      <c r="C150" s="43">
        <v>1641.0511793000001</v>
      </c>
      <c r="D150" s="11" t="str">
        <f t="shared" si="17"/>
        <v>N/A</v>
      </c>
      <c r="E150" s="43">
        <v>1637.1277809000001</v>
      </c>
      <c r="F150" s="11" t="str">
        <f t="shared" si="18"/>
        <v>N/A</v>
      </c>
      <c r="G150" s="43">
        <v>1705.4622406999999</v>
      </c>
      <c r="H150" s="11" t="str">
        <f t="shared" si="19"/>
        <v>N/A</v>
      </c>
      <c r="I150" s="12">
        <v>-0.23899999999999999</v>
      </c>
      <c r="J150" s="12">
        <v>4.1740000000000004</v>
      </c>
      <c r="K150" s="41" t="s">
        <v>732</v>
      </c>
      <c r="L150" s="9" t="str">
        <f t="shared" si="16"/>
        <v>Yes</v>
      </c>
    </row>
    <row r="151" spans="1:12" ht="25" x14ac:dyDescent="0.25">
      <c r="A151" s="42" t="s">
        <v>647</v>
      </c>
      <c r="B151" s="33" t="s">
        <v>217</v>
      </c>
      <c r="C151" s="43">
        <v>21700320</v>
      </c>
      <c r="D151" s="11" t="str">
        <f t="shared" si="17"/>
        <v>N/A</v>
      </c>
      <c r="E151" s="43">
        <v>24631015</v>
      </c>
      <c r="F151" s="11" t="str">
        <f t="shared" si="18"/>
        <v>N/A</v>
      </c>
      <c r="G151" s="43">
        <v>28940749</v>
      </c>
      <c r="H151" s="11" t="str">
        <f t="shared" si="19"/>
        <v>N/A</v>
      </c>
      <c r="I151" s="12">
        <v>13.51</v>
      </c>
      <c r="J151" s="12">
        <v>17.5</v>
      </c>
      <c r="K151" s="41" t="s">
        <v>732</v>
      </c>
      <c r="L151" s="9" t="str">
        <f t="shared" si="16"/>
        <v>Yes</v>
      </c>
    </row>
    <row r="152" spans="1:12" x14ac:dyDescent="0.25">
      <c r="A152" s="42" t="s">
        <v>648</v>
      </c>
      <c r="B152" s="33" t="s">
        <v>217</v>
      </c>
      <c r="C152" s="34">
        <v>1094</v>
      </c>
      <c r="D152" s="11" t="str">
        <f t="shared" si="17"/>
        <v>N/A</v>
      </c>
      <c r="E152" s="34">
        <v>1134</v>
      </c>
      <c r="F152" s="11" t="str">
        <f t="shared" si="18"/>
        <v>N/A</v>
      </c>
      <c r="G152" s="34">
        <v>1178</v>
      </c>
      <c r="H152" s="11" t="str">
        <f t="shared" si="19"/>
        <v>N/A</v>
      </c>
      <c r="I152" s="12">
        <v>3.6560000000000001</v>
      </c>
      <c r="J152" s="12">
        <v>3.88</v>
      </c>
      <c r="K152" s="41" t="s">
        <v>732</v>
      </c>
      <c r="L152" s="9" t="str">
        <f t="shared" si="16"/>
        <v>Yes</v>
      </c>
    </row>
    <row r="153" spans="1:12" ht="25" x14ac:dyDescent="0.25">
      <c r="A153" s="42" t="s">
        <v>1465</v>
      </c>
      <c r="B153" s="33" t="s">
        <v>217</v>
      </c>
      <c r="C153" s="43">
        <v>19835.758684</v>
      </c>
      <c r="D153" s="11" t="str">
        <f t="shared" si="17"/>
        <v>N/A</v>
      </c>
      <c r="E153" s="43">
        <v>21720.471781</v>
      </c>
      <c r="F153" s="11" t="str">
        <f t="shared" si="18"/>
        <v>N/A</v>
      </c>
      <c r="G153" s="43">
        <v>24567.698641999999</v>
      </c>
      <c r="H153" s="11" t="str">
        <f t="shared" si="19"/>
        <v>N/A</v>
      </c>
      <c r="I153" s="12">
        <v>9.5020000000000007</v>
      </c>
      <c r="J153" s="12">
        <v>13.11</v>
      </c>
      <c r="K153" s="41" t="s">
        <v>732</v>
      </c>
      <c r="L153" s="9" t="str">
        <f t="shared" si="16"/>
        <v>Yes</v>
      </c>
    </row>
    <row r="154" spans="1:12" x14ac:dyDescent="0.25">
      <c r="A154" s="42" t="s">
        <v>1531</v>
      </c>
      <c r="B154" s="33" t="s">
        <v>217</v>
      </c>
      <c r="C154" s="43">
        <v>699.65544437999995</v>
      </c>
      <c r="D154" s="11" t="str">
        <f t="shared" ref="D154:D173" si="20">IF($B154="N/A","N/A",IF(C154&gt;10,"No",IF(C154&lt;-10,"No","Yes")))</f>
        <v>N/A</v>
      </c>
      <c r="E154" s="43">
        <v>762.37670176999995</v>
      </c>
      <c r="F154" s="11" t="str">
        <f t="shared" ref="F154:F173" si="21">IF($B154="N/A","N/A",IF(E154&gt;10,"No",IF(E154&lt;-10,"No","Yes")))</f>
        <v>N/A</v>
      </c>
      <c r="G154" s="43">
        <v>851.07019428000001</v>
      </c>
      <c r="H154" s="11" t="str">
        <f t="shared" ref="H154:H173" si="22">IF($B154="N/A","N/A",IF(G154&gt;10,"No",IF(G154&lt;-10,"No","Yes")))</f>
        <v>N/A</v>
      </c>
      <c r="I154" s="12">
        <v>8.9649999999999999</v>
      </c>
      <c r="J154" s="12">
        <v>11.63</v>
      </c>
      <c r="K154" s="41" t="s">
        <v>732</v>
      </c>
      <c r="L154" s="9" t="str">
        <f t="shared" ref="L154:L173" si="23">IF(J154="Div by 0", "N/A", IF(K154="N/A","N/A", IF(J154&gt;VALUE(MID(K154,1,2)), "No", IF(J154&lt;-1*VALUE(MID(K154,1,2)), "No", "Yes"))))</f>
        <v>Yes</v>
      </c>
    </row>
    <row r="155" spans="1:12" x14ac:dyDescent="0.25">
      <c r="A155" s="45" t="s">
        <v>1532</v>
      </c>
      <c r="B155" s="33" t="s">
        <v>217</v>
      </c>
      <c r="C155" s="43">
        <v>314.8958275</v>
      </c>
      <c r="D155" s="11" t="str">
        <f t="shared" si="20"/>
        <v>N/A</v>
      </c>
      <c r="E155" s="43">
        <v>302.59534503999998</v>
      </c>
      <c r="F155" s="11" t="str">
        <f t="shared" si="21"/>
        <v>N/A</v>
      </c>
      <c r="G155" s="43">
        <v>296.11652487999999</v>
      </c>
      <c r="H155" s="11" t="str">
        <f t="shared" si="22"/>
        <v>N/A</v>
      </c>
      <c r="I155" s="12">
        <v>-3.91</v>
      </c>
      <c r="J155" s="12">
        <v>-2.14</v>
      </c>
      <c r="K155" s="41" t="s">
        <v>732</v>
      </c>
      <c r="L155" s="9" t="str">
        <f t="shared" si="23"/>
        <v>Yes</v>
      </c>
    </row>
    <row r="156" spans="1:12" x14ac:dyDescent="0.25">
      <c r="A156" s="45" t="s">
        <v>1533</v>
      </c>
      <c r="B156" s="33" t="s">
        <v>217</v>
      </c>
      <c r="C156" s="43">
        <v>1767.7249798</v>
      </c>
      <c r="D156" s="11" t="str">
        <f t="shared" si="20"/>
        <v>N/A</v>
      </c>
      <c r="E156" s="43">
        <v>1756.658351</v>
      </c>
      <c r="F156" s="11" t="str">
        <f t="shared" si="21"/>
        <v>N/A</v>
      </c>
      <c r="G156" s="43">
        <v>2146.7130851000002</v>
      </c>
      <c r="H156" s="11" t="str">
        <f t="shared" si="22"/>
        <v>N/A</v>
      </c>
      <c r="I156" s="12">
        <v>-0.626</v>
      </c>
      <c r="J156" s="12">
        <v>22.2</v>
      </c>
      <c r="K156" s="41" t="s">
        <v>732</v>
      </c>
      <c r="L156" s="9" t="str">
        <f t="shared" si="23"/>
        <v>Yes</v>
      </c>
    </row>
    <row r="157" spans="1:12" x14ac:dyDescent="0.25">
      <c r="A157" s="45" t="s">
        <v>1534</v>
      </c>
      <c r="B157" s="33" t="s">
        <v>217</v>
      </c>
      <c r="C157" s="43">
        <v>427.15385616999998</v>
      </c>
      <c r="D157" s="11" t="str">
        <f t="shared" si="20"/>
        <v>N/A</v>
      </c>
      <c r="E157" s="43">
        <v>539.59475615999997</v>
      </c>
      <c r="F157" s="11" t="str">
        <f t="shared" si="21"/>
        <v>N/A</v>
      </c>
      <c r="G157" s="43">
        <v>569.90279470999997</v>
      </c>
      <c r="H157" s="11" t="str">
        <f t="shared" si="22"/>
        <v>N/A</v>
      </c>
      <c r="I157" s="12">
        <v>26.32</v>
      </c>
      <c r="J157" s="12">
        <v>5.617</v>
      </c>
      <c r="K157" s="41" t="s">
        <v>732</v>
      </c>
      <c r="L157" s="9" t="str">
        <f t="shared" si="23"/>
        <v>Yes</v>
      </c>
    </row>
    <row r="158" spans="1:12" x14ac:dyDescent="0.25">
      <c r="A158" s="45" t="s">
        <v>1535</v>
      </c>
      <c r="B158" s="33" t="s">
        <v>217</v>
      </c>
      <c r="C158" s="43">
        <v>865.58848829999999</v>
      </c>
      <c r="D158" s="11" t="str">
        <f t="shared" si="20"/>
        <v>N/A</v>
      </c>
      <c r="E158" s="43">
        <v>923.52017377000004</v>
      </c>
      <c r="F158" s="11" t="str">
        <f t="shared" si="21"/>
        <v>N/A</v>
      </c>
      <c r="G158" s="43">
        <v>1022.2925021</v>
      </c>
      <c r="H158" s="11" t="str">
        <f t="shared" si="22"/>
        <v>N/A</v>
      </c>
      <c r="I158" s="12">
        <v>6.6929999999999996</v>
      </c>
      <c r="J158" s="12">
        <v>10.7</v>
      </c>
      <c r="K158" s="41" t="s">
        <v>732</v>
      </c>
      <c r="L158" s="9" t="str">
        <f t="shared" si="23"/>
        <v>Yes</v>
      </c>
    </row>
    <row r="159" spans="1:12" x14ac:dyDescent="0.25">
      <c r="A159" s="42" t="s">
        <v>1536</v>
      </c>
      <c r="B159" s="33" t="s">
        <v>217</v>
      </c>
      <c r="C159" s="43">
        <v>3447.8257013000002</v>
      </c>
      <c r="D159" s="11" t="str">
        <f t="shared" si="20"/>
        <v>N/A</v>
      </c>
      <c r="E159" s="43">
        <v>3341.0807347</v>
      </c>
      <c r="F159" s="11" t="str">
        <f t="shared" si="21"/>
        <v>N/A</v>
      </c>
      <c r="G159" s="43">
        <v>3365.5713399000001</v>
      </c>
      <c r="H159" s="11" t="str">
        <f t="shared" si="22"/>
        <v>N/A</v>
      </c>
      <c r="I159" s="12">
        <v>-3.1</v>
      </c>
      <c r="J159" s="12">
        <v>0.73299999999999998</v>
      </c>
      <c r="K159" s="41" t="s">
        <v>732</v>
      </c>
      <c r="L159" s="9" t="str">
        <f t="shared" si="23"/>
        <v>Yes</v>
      </c>
    </row>
    <row r="160" spans="1:12" x14ac:dyDescent="0.25">
      <c r="A160" s="45" t="s">
        <v>1537</v>
      </c>
      <c r="B160" s="33" t="s">
        <v>217</v>
      </c>
      <c r="C160" s="43">
        <v>21697.244749000001</v>
      </c>
      <c r="D160" s="11" t="str">
        <f t="shared" si="20"/>
        <v>N/A</v>
      </c>
      <c r="E160" s="43">
        <v>22266.105485</v>
      </c>
      <c r="F160" s="11" t="str">
        <f t="shared" si="21"/>
        <v>N/A</v>
      </c>
      <c r="G160" s="43">
        <v>22861.898943</v>
      </c>
      <c r="H160" s="11" t="str">
        <f t="shared" si="22"/>
        <v>N/A</v>
      </c>
      <c r="I160" s="12">
        <v>2.6219999999999999</v>
      </c>
      <c r="J160" s="12">
        <v>2.6760000000000002</v>
      </c>
      <c r="K160" s="41" t="s">
        <v>732</v>
      </c>
      <c r="L160" s="9" t="str">
        <f t="shared" si="23"/>
        <v>Yes</v>
      </c>
    </row>
    <row r="161" spans="1:12" x14ac:dyDescent="0.25">
      <c r="A161" s="45" t="s">
        <v>1538</v>
      </c>
      <c r="B161" s="33" t="s">
        <v>217</v>
      </c>
      <c r="C161" s="43">
        <v>8538.6943099</v>
      </c>
      <c r="D161" s="11" t="str">
        <f t="shared" si="20"/>
        <v>N/A</v>
      </c>
      <c r="E161" s="43">
        <v>8600.8208438000001</v>
      </c>
      <c r="F161" s="11" t="str">
        <f t="shared" si="21"/>
        <v>N/A</v>
      </c>
      <c r="G161" s="43">
        <v>8484.6334719000006</v>
      </c>
      <c r="H161" s="11" t="str">
        <f t="shared" si="22"/>
        <v>N/A</v>
      </c>
      <c r="I161" s="12">
        <v>0.72760000000000002</v>
      </c>
      <c r="J161" s="12">
        <v>-1.35</v>
      </c>
      <c r="K161" s="41" t="s">
        <v>732</v>
      </c>
      <c r="L161" s="9" t="str">
        <f t="shared" si="23"/>
        <v>Yes</v>
      </c>
    </row>
    <row r="162" spans="1:12" x14ac:dyDescent="0.25">
      <c r="A162" s="45" t="s">
        <v>1539</v>
      </c>
      <c r="B162" s="33" t="s">
        <v>217</v>
      </c>
      <c r="C162" s="43">
        <v>156.84468523000001</v>
      </c>
      <c r="D162" s="11" t="str">
        <f t="shared" si="20"/>
        <v>N/A</v>
      </c>
      <c r="E162" s="43">
        <v>165.36639969999999</v>
      </c>
      <c r="F162" s="11" t="str">
        <f t="shared" si="21"/>
        <v>N/A</v>
      </c>
      <c r="G162" s="43">
        <v>229.16629247</v>
      </c>
      <c r="H162" s="11" t="str">
        <f t="shared" si="22"/>
        <v>N/A</v>
      </c>
      <c r="I162" s="12">
        <v>5.4329999999999998</v>
      </c>
      <c r="J162" s="12">
        <v>38.58</v>
      </c>
      <c r="K162" s="41" t="s">
        <v>732</v>
      </c>
      <c r="L162" s="9" t="str">
        <f t="shared" si="23"/>
        <v>No</v>
      </c>
    </row>
    <row r="163" spans="1:12" x14ac:dyDescent="0.25">
      <c r="A163" s="45" t="s">
        <v>1540</v>
      </c>
      <c r="B163" s="33" t="s">
        <v>217</v>
      </c>
      <c r="C163" s="43">
        <v>3.9669829222000002</v>
      </c>
      <c r="D163" s="11" t="str">
        <f t="shared" si="20"/>
        <v>N/A</v>
      </c>
      <c r="E163" s="43">
        <v>5.2914187098000003</v>
      </c>
      <c r="F163" s="11" t="str">
        <f t="shared" si="21"/>
        <v>N/A</v>
      </c>
      <c r="G163" s="43">
        <v>2.7701180993999999</v>
      </c>
      <c r="H163" s="11" t="str">
        <f t="shared" si="22"/>
        <v>N/A</v>
      </c>
      <c r="I163" s="12">
        <v>33.39</v>
      </c>
      <c r="J163" s="12">
        <v>-47.6</v>
      </c>
      <c r="K163" s="41" t="s">
        <v>732</v>
      </c>
      <c r="L163" s="9" t="str">
        <f t="shared" si="23"/>
        <v>No</v>
      </c>
    </row>
    <row r="164" spans="1:12" x14ac:dyDescent="0.25">
      <c r="A164" s="42" t="s">
        <v>1541</v>
      </c>
      <c r="B164" s="33" t="s">
        <v>217</v>
      </c>
      <c r="C164" s="43">
        <v>446.28270907000001</v>
      </c>
      <c r="D164" s="11" t="str">
        <f t="shared" si="20"/>
        <v>N/A</v>
      </c>
      <c r="E164" s="43">
        <v>420.91827639000002</v>
      </c>
      <c r="F164" s="11" t="str">
        <f t="shared" si="21"/>
        <v>N/A</v>
      </c>
      <c r="G164" s="43">
        <v>445.12579359</v>
      </c>
      <c r="H164" s="11" t="str">
        <f t="shared" si="22"/>
        <v>N/A</v>
      </c>
      <c r="I164" s="12">
        <v>-5.68</v>
      </c>
      <c r="J164" s="12">
        <v>5.7510000000000003</v>
      </c>
      <c r="K164" s="41" t="s">
        <v>732</v>
      </c>
      <c r="L164" s="9" t="str">
        <f t="shared" si="23"/>
        <v>Yes</v>
      </c>
    </row>
    <row r="165" spans="1:12" x14ac:dyDescent="0.25">
      <c r="A165" s="45" t="s">
        <v>1542</v>
      </c>
      <c r="B165" s="33" t="s">
        <v>217</v>
      </c>
      <c r="C165" s="43">
        <v>55.420330440000001</v>
      </c>
      <c r="D165" s="11" t="str">
        <f t="shared" si="20"/>
        <v>N/A</v>
      </c>
      <c r="E165" s="43">
        <v>51.103851912000003</v>
      </c>
      <c r="F165" s="11" t="str">
        <f t="shared" si="21"/>
        <v>N/A</v>
      </c>
      <c r="G165" s="43">
        <v>77.752900232000002</v>
      </c>
      <c r="H165" s="11" t="str">
        <f t="shared" si="22"/>
        <v>N/A</v>
      </c>
      <c r="I165" s="12">
        <v>-7.79</v>
      </c>
      <c r="J165" s="12">
        <v>52.15</v>
      </c>
      <c r="K165" s="41" t="s">
        <v>732</v>
      </c>
      <c r="L165" s="9" t="str">
        <f t="shared" si="23"/>
        <v>No</v>
      </c>
    </row>
    <row r="166" spans="1:12" x14ac:dyDescent="0.25">
      <c r="A166" s="45" t="s">
        <v>1543</v>
      </c>
      <c r="B166" s="33" t="s">
        <v>217</v>
      </c>
      <c r="C166" s="43">
        <v>1631.8401937000001</v>
      </c>
      <c r="D166" s="11" t="str">
        <f t="shared" si="20"/>
        <v>N/A</v>
      </c>
      <c r="E166" s="43">
        <v>1506.4960509</v>
      </c>
      <c r="F166" s="11" t="str">
        <f t="shared" si="21"/>
        <v>N/A</v>
      </c>
      <c r="G166" s="43">
        <v>1507.6703416</v>
      </c>
      <c r="H166" s="11" t="str">
        <f t="shared" si="22"/>
        <v>N/A</v>
      </c>
      <c r="I166" s="12">
        <v>-7.68</v>
      </c>
      <c r="J166" s="12">
        <v>7.7899999999999997E-2</v>
      </c>
      <c r="K166" s="41" t="s">
        <v>732</v>
      </c>
      <c r="L166" s="9" t="str">
        <f t="shared" si="23"/>
        <v>Yes</v>
      </c>
    </row>
    <row r="167" spans="1:12" x14ac:dyDescent="0.25">
      <c r="A167" s="45" t="s">
        <v>1544</v>
      </c>
      <c r="B167" s="33" t="s">
        <v>217</v>
      </c>
      <c r="C167" s="43">
        <v>225.59015966000001</v>
      </c>
      <c r="D167" s="11" t="str">
        <f t="shared" si="20"/>
        <v>N/A</v>
      </c>
      <c r="E167" s="43">
        <v>223.21261569000001</v>
      </c>
      <c r="F167" s="11" t="str">
        <f t="shared" si="21"/>
        <v>N/A</v>
      </c>
      <c r="G167" s="43">
        <v>238.72647380000001</v>
      </c>
      <c r="H167" s="11" t="str">
        <f t="shared" si="22"/>
        <v>N/A</v>
      </c>
      <c r="I167" s="12">
        <v>-1.05</v>
      </c>
      <c r="J167" s="12">
        <v>6.95</v>
      </c>
      <c r="K167" s="41" t="s">
        <v>732</v>
      </c>
      <c r="L167" s="9" t="str">
        <f t="shared" si="23"/>
        <v>Yes</v>
      </c>
    </row>
    <row r="168" spans="1:12" x14ac:dyDescent="0.25">
      <c r="A168" s="45" t="s">
        <v>1545</v>
      </c>
      <c r="B168" s="33" t="s">
        <v>217</v>
      </c>
      <c r="C168" s="43">
        <v>415.50107527</v>
      </c>
      <c r="D168" s="11" t="str">
        <f t="shared" si="20"/>
        <v>N/A</v>
      </c>
      <c r="E168" s="43">
        <v>421.66519876000001</v>
      </c>
      <c r="F168" s="11" t="str">
        <f t="shared" si="21"/>
        <v>N/A</v>
      </c>
      <c r="G168" s="43">
        <v>486.02872837000001</v>
      </c>
      <c r="H168" s="11" t="str">
        <f t="shared" si="22"/>
        <v>N/A</v>
      </c>
      <c r="I168" s="12">
        <v>1.484</v>
      </c>
      <c r="J168" s="12">
        <v>15.26</v>
      </c>
      <c r="K168" s="41" t="s">
        <v>732</v>
      </c>
      <c r="L168" s="9" t="str">
        <f t="shared" si="23"/>
        <v>Yes</v>
      </c>
    </row>
    <row r="169" spans="1:12" x14ac:dyDescent="0.25">
      <c r="A169" s="42" t="s">
        <v>1546</v>
      </c>
      <c r="B169" s="33" t="s">
        <v>217</v>
      </c>
      <c r="C169" s="43">
        <v>3134.2078673000001</v>
      </c>
      <c r="D169" s="11" t="str">
        <f t="shared" si="20"/>
        <v>N/A</v>
      </c>
      <c r="E169" s="43">
        <v>3358.2974697999998</v>
      </c>
      <c r="F169" s="11" t="str">
        <f t="shared" si="21"/>
        <v>N/A</v>
      </c>
      <c r="G169" s="43">
        <v>3601.3943027999999</v>
      </c>
      <c r="H169" s="11" t="str">
        <f t="shared" si="22"/>
        <v>N/A</v>
      </c>
      <c r="I169" s="12">
        <v>7.15</v>
      </c>
      <c r="J169" s="12">
        <v>7.2389999999999999</v>
      </c>
      <c r="K169" s="41" t="s">
        <v>732</v>
      </c>
      <c r="L169" s="9" t="str">
        <f t="shared" si="23"/>
        <v>Yes</v>
      </c>
    </row>
    <row r="170" spans="1:12" x14ac:dyDescent="0.25">
      <c r="A170" s="45" t="s">
        <v>1547</v>
      </c>
      <c r="B170" s="33" t="s">
        <v>217</v>
      </c>
      <c r="C170" s="43">
        <v>2943.4124895</v>
      </c>
      <c r="D170" s="11" t="str">
        <f t="shared" si="20"/>
        <v>N/A</v>
      </c>
      <c r="E170" s="43">
        <v>3664.5897645</v>
      </c>
      <c r="F170" s="11" t="str">
        <f t="shared" si="21"/>
        <v>N/A</v>
      </c>
      <c r="G170" s="43">
        <v>4121.3686516999996</v>
      </c>
      <c r="H170" s="11" t="str">
        <f t="shared" si="22"/>
        <v>N/A</v>
      </c>
      <c r="I170" s="12">
        <v>24.5</v>
      </c>
      <c r="J170" s="12">
        <v>12.46</v>
      </c>
      <c r="K170" s="41" t="s">
        <v>732</v>
      </c>
      <c r="L170" s="9" t="str">
        <f t="shared" si="23"/>
        <v>Yes</v>
      </c>
    </row>
    <row r="171" spans="1:12" x14ac:dyDescent="0.25">
      <c r="A171" s="45" t="s">
        <v>1548</v>
      </c>
      <c r="B171" s="33" t="s">
        <v>217</v>
      </c>
      <c r="C171" s="43">
        <v>12140.954903</v>
      </c>
      <c r="D171" s="11" t="str">
        <f t="shared" si="20"/>
        <v>N/A</v>
      </c>
      <c r="E171" s="43">
        <v>12632.132441</v>
      </c>
      <c r="F171" s="11" t="str">
        <f t="shared" si="21"/>
        <v>N/A</v>
      </c>
      <c r="G171" s="43">
        <v>13704.298301000001</v>
      </c>
      <c r="H171" s="11" t="str">
        <f t="shared" si="22"/>
        <v>N/A</v>
      </c>
      <c r="I171" s="12">
        <v>4.0460000000000003</v>
      </c>
      <c r="J171" s="12">
        <v>8.4879999999999995</v>
      </c>
      <c r="K171" s="41" t="s">
        <v>732</v>
      </c>
      <c r="L171" s="9" t="str">
        <f t="shared" si="23"/>
        <v>Yes</v>
      </c>
    </row>
    <row r="172" spans="1:12" x14ac:dyDescent="0.25">
      <c r="A172" s="45" t="s">
        <v>1549</v>
      </c>
      <c r="B172" s="33" t="s">
        <v>217</v>
      </c>
      <c r="C172" s="43">
        <v>1411.9550698999999</v>
      </c>
      <c r="D172" s="11" t="str">
        <f t="shared" si="20"/>
        <v>N/A</v>
      </c>
      <c r="E172" s="43">
        <v>1598.7836453</v>
      </c>
      <c r="F172" s="11" t="str">
        <f t="shared" si="21"/>
        <v>N/A</v>
      </c>
      <c r="G172" s="43">
        <v>1638.077127</v>
      </c>
      <c r="H172" s="11" t="str">
        <f t="shared" si="22"/>
        <v>N/A</v>
      </c>
      <c r="I172" s="12">
        <v>13.23</v>
      </c>
      <c r="J172" s="12">
        <v>2.4580000000000002</v>
      </c>
      <c r="K172" s="41" t="s">
        <v>732</v>
      </c>
      <c r="L172" s="9" t="str">
        <f t="shared" si="23"/>
        <v>Yes</v>
      </c>
    </row>
    <row r="173" spans="1:12" x14ac:dyDescent="0.25">
      <c r="A173" s="45" t="s">
        <v>1550</v>
      </c>
      <c r="B173" s="33" t="s">
        <v>217</v>
      </c>
      <c r="C173" s="43">
        <v>1755.9811512000001</v>
      </c>
      <c r="D173" s="11" t="str">
        <f t="shared" si="20"/>
        <v>N/A</v>
      </c>
      <c r="E173" s="43">
        <v>2031.4212092</v>
      </c>
      <c r="F173" s="11" t="str">
        <f t="shared" si="21"/>
        <v>N/A</v>
      </c>
      <c r="G173" s="43">
        <v>2282.2928316000002</v>
      </c>
      <c r="H173" s="11" t="str">
        <f t="shared" si="22"/>
        <v>N/A</v>
      </c>
      <c r="I173" s="12">
        <v>15.69</v>
      </c>
      <c r="J173" s="12">
        <v>12.35</v>
      </c>
      <c r="K173" s="41" t="s">
        <v>732</v>
      </c>
      <c r="L173" s="9" t="str">
        <f t="shared" si="23"/>
        <v>Yes</v>
      </c>
    </row>
    <row r="174" spans="1:12" x14ac:dyDescent="0.25">
      <c r="A174" s="42" t="s">
        <v>372</v>
      </c>
      <c r="B174" s="33" t="s">
        <v>217</v>
      </c>
      <c r="C174" s="8">
        <v>12.964340346</v>
      </c>
      <c r="D174" s="11" t="str">
        <f t="shared" ref="D174:D203" si="24">IF($B174="N/A","N/A",IF(C174&gt;10,"No",IF(C174&lt;-10,"No","Yes")))</f>
        <v>N/A</v>
      </c>
      <c r="E174" s="8">
        <v>12.319547906</v>
      </c>
      <c r="F174" s="11" t="str">
        <f t="shared" ref="F174:F203" si="25">IF($B174="N/A","N/A",IF(E174&gt;10,"No",IF(E174&lt;-10,"No","Yes")))</f>
        <v>N/A</v>
      </c>
      <c r="G174" s="8">
        <v>11.83469378</v>
      </c>
      <c r="H174" s="11" t="str">
        <f t="shared" ref="H174:H203" si="26">IF($B174="N/A","N/A",IF(G174&gt;10,"No",IF(G174&lt;-10,"No","Yes")))</f>
        <v>N/A</v>
      </c>
      <c r="I174" s="12">
        <v>-4.97</v>
      </c>
      <c r="J174" s="12">
        <v>-3.94</v>
      </c>
      <c r="K174" s="41" t="s">
        <v>732</v>
      </c>
      <c r="L174" s="9" t="str">
        <f t="shared" ref="L174:L203" si="27">IF(J174="Div by 0", "N/A", IF(K174="N/A","N/A", IF(J174&gt;VALUE(MID(K174,1,2)), "No", IF(J174&lt;-1*VALUE(MID(K174,1,2)), "No", "Yes"))))</f>
        <v>Yes</v>
      </c>
    </row>
    <row r="175" spans="1:12" x14ac:dyDescent="0.25">
      <c r="A175" s="45" t="s">
        <v>483</v>
      </c>
      <c r="B175" s="33" t="s">
        <v>217</v>
      </c>
      <c r="C175" s="8">
        <v>11.243349201999999</v>
      </c>
      <c r="D175" s="11" t="str">
        <f t="shared" si="24"/>
        <v>N/A</v>
      </c>
      <c r="E175" s="8">
        <v>11.161018103</v>
      </c>
      <c r="F175" s="11" t="str">
        <f t="shared" si="25"/>
        <v>N/A</v>
      </c>
      <c r="G175" s="8">
        <v>10.840422789</v>
      </c>
      <c r="H175" s="11" t="str">
        <f t="shared" si="26"/>
        <v>N/A</v>
      </c>
      <c r="I175" s="12">
        <v>-0.73199999999999998</v>
      </c>
      <c r="J175" s="12">
        <v>-2.87</v>
      </c>
      <c r="K175" s="41" t="s">
        <v>732</v>
      </c>
      <c r="L175" s="9" t="str">
        <f t="shared" si="27"/>
        <v>Yes</v>
      </c>
    </row>
    <row r="176" spans="1:12" x14ac:dyDescent="0.25">
      <c r="A176" s="45" t="s">
        <v>484</v>
      </c>
      <c r="B176" s="33" t="s">
        <v>217</v>
      </c>
      <c r="C176" s="8">
        <v>15.244148507</v>
      </c>
      <c r="D176" s="11" t="str">
        <f t="shared" si="24"/>
        <v>N/A</v>
      </c>
      <c r="E176" s="8">
        <v>15.353496436</v>
      </c>
      <c r="F176" s="11" t="str">
        <f t="shared" si="25"/>
        <v>N/A</v>
      </c>
      <c r="G176" s="8">
        <v>15.018977047</v>
      </c>
      <c r="H176" s="11" t="str">
        <f t="shared" si="26"/>
        <v>N/A</v>
      </c>
      <c r="I176" s="12">
        <v>0.71730000000000005</v>
      </c>
      <c r="J176" s="12">
        <v>-2.1800000000000002</v>
      </c>
      <c r="K176" s="41" t="s">
        <v>732</v>
      </c>
      <c r="L176" s="9" t="str">
        <f t="shared" si="27"/>
        <v>Yes</v>
      </c>
    </row>
    <row r="177" spans="1:12" x14ac:dyDescent="0.25">
      <c r="A177" s="45" t="s">
        <v>485</v>
      </c>
      <c r="B177" s="33" t="s">
        <v>217</v>
      </c>
      <c r="C177" s="8">
        <v>9.6085223869000007</v>
      </c>
      <c r="D177" s="11" t="str">
        <f t="shared" si="24"/>
        <v>N/A</v>
      </c>
      <c r="E177" s="8">
        <v>9.1144090290000008</v>
      </c>
      <c r="F177" s="11" t="str">
        <f t="shared" si="25"/>
        <v>N/A</v>
      </c>
      <c r="G177" s="8">
        <v>8.7283768468999998</v>
      </c>
      <c r="H177" s="11" t="str">
        <f t="shared" si="26"/>
        <v>N/A</v>
      </c>
      <c r="I177" s="12">
        <v>-5.14</v>
      </c>
      <c r="J177" s="12">
        <v>-4.24</v>
      </c>
      <c r="K177" s="41" t="s">
        <v>732</v>
      </c>
      <c r="L177" s="9" t="str">
        <f t="shared" si="27"/>
        <v>Yes</v>
      </c>
    </row>
    <row r="178" spans="1:12" x14ac:dyDescent="0.25">
      <c r="A178" s="45" t="s">
        <v>486</v>
      </c>
      <c r="B178" s="33" t="s">
        <v>217</v>
      </c>
      <c r="C178" s="8">
        <v>20.461733079999998</v>
      </c>
      <c r="D178" s="11" t="str">
        <f t="shared" si="24"/>
        <v>N/A</v>
      </c>
      <c r="E178" s="8">
        <v>19.215662937000001</v>
      </c>
      <c r="F178" s="11" t="str">
        <f t="shared" si="25"/>
        <v>N/A</v>
      </c>
      <c r="G178" s="8">
        <v>18.302664103000001</v>
      </c>
      <c r="H178" s="11" t="str">
        <f t="shared" si="26"/>
        <v>N/A</v>
      </c>
      <c r="I178" s="12">
        <v>-6.09</v>
      </c>
      <c r="J178" s="12">
        <v>-4.75</v>
      </c>
      <c r="K178" s="41" t="s">
        <v>732</v>
      </c>
      <c r="L178" s="9" t="str">
        <f t="shared" si="27"/>
        <v>Yes</v>
      </c>
    </row>
    <row r="179" spans="1:12" x14ac:dyDescent="0.25">
      <c r="A179" s="42" t="s">
        <v>1551</v>
      </c>
      <c r="B179" s="33" t="s">
        <v>217</v>
      </c>
      <c r="C179" s="8">
        <v>7.5950432939999999</v>
      </c>
      <c r="D179" s="11" t="str">
        <f t="shared" si="24"/>
        <v>N/A</v>
      </c>
      <c r="E179" s="8">
        <v>6.9380940148999999</v>
      </c>
      <c r="F179" s="11" t="str">
        <f t="shared" si="25"/>
        <v>N/A</v>
      </c>
      <c r="G179" s="8">
        <v>6.5074705237000003</v>
      </c>
      <c r="H179" s="11" t="str">
        <f t="shared" si="26"/>
        <v>N/A</v>
      </c>
      <c r="I179" s="12">
        <v>-8.65</v>
      </c>
      <c r="J179" s="12">
        <v>-6.21</v>
      </c>
      <c r="K179" s="41" t="s">
        <v>732</v>
      </c>
      <c r="L179" s="9" t="str">
        <f t="shared" si="27"/>
        <v>Yes</v>
      </c>
    </row>
    <row r="180" spans="1:12" x14ac:dyDescent="0.25">
      <c r="A180" s="45" t="s">
        <v>1552</v>
      </c>
      <c r="B180" s="33" t="s">
        <v>217</v>
      </c>
      <c r="C180" s="8">
        <v>59.549145897999999</v>
      </c>
      <c r="D180" s="11" t="str">
        <f t="shared" si="24"/>
        <v>N/A</v>
      </c>
      <c r="E180" s="8">
        <v>56.989247312000003</v>
      </c>
      <c r="F180" s="11" t="str">
        <f t="shared" si="25"/>
        <v>N/A</v>
      </c>
      <c r="G180" s="8">
        <v>53.970095385</v>
      </c>
      <c r="H180" s="11" t="str">
        <f t="shared" si="26"/>
        <v>N/A</v>
      </c>
      <c r="I180" s="12">
        <v>-4.3</v>
      </c>
      <c r="J180" s="12">
        <v>-5.3</v>
      </c>
      <c r="K180" s="41" t="s">
        <v>732</v>
      </c>
      <c r="L180" s="9" t="str">
        <f t="shared" si="27"/>
        <v>Yes</v>
      </c>
    </row>
    <row r="181" spans="1:12" x14ac:dyDescent="0.25">
      <c r="A181" s="45" t="s">
        <v>1553</v>
      </c>
      <c r="B181" s="33" t="s">
        <v>217</v>
      </c>
      <c r="C181" s="8">
        <v>11.087570620999999</v>
      </c>
      <c r="D181" s="11" t="str">
        <f t="shared" si="24"/>
        <v>N/A</v>
      </c>
      <c r="E181" s="8">
        <v>10.874590638000001</v>
      </c>
      <c r="F181" s="11" t="str">
        <f t="shared" si="25"/>
        <v>N/A</v>
      </c>
      <c r="G181" s="8">
        <v>10.003614676</v>
      </c>
      <c r="H181" s="11" t="str">
        <f t="shared" si="26"/>
        <v>N/A</v>
      </c>
      <c r="I181" s="12">
        <v>-1.92</v>
      </c>
      <c r="J181" s="12">
        <v>-8.01</v>
      </c>
      <c r="K181" s="41" t="s">
        <v>732</v>
      </c>
      <c r="L181" s="9" t="str">
        <f t="shared" si="27"/>
        <v>Yes</v>
      </c>
    </row>
    <row r="182" spans="1:12" x14ac:dyDescent="0.25">
      <c r="A182" s="45" t="s">
        <v>1554</v>
      </c>
      <c r="B182" s="33" t="s">
        <v>217</v>
      </c>
      <c r="C182" s="8">
        <v>0.1406506394</v>
      </c>
      <c r="D182" s="11" t="str">
        <f t="shared" si="24"/>
        <v>N/A</v>
      </c>
      <c r="E182" s="8">
        <v>0.16156207450000001</v>
      </c>
      <c r="F182" s="11" t="str">
        <f t="shared" si="25"/>
        <v>N/A</v>
      </c>
      <c r="G182" s="8">
        <v>0.31860072270000001</v>
      </c>
      <c r="H182" s="11" t="str">
        <f t="shared" si="26"/>
        <v>N/A</v>
      </c>
      <c r="I182" s="12">
        <v>14.87</v>
      </c>
      <c r="J182" s="12">
        <v>97.2</v>
      </c>
      <c r="K182" s="41" t="s">
        <v>732</v>
      </c>
      <c r="L182" s="9" t="str">
        <f t="shared" si="27"/>
        <v>No</v>
      </c>
    </row>
    <row r="183" spans="1:12" x14ac:dyDescent="0.25">
      <c r="A183" s="45" t="s">
        <v>1555</v>
      </c>
      <c r="B183" s="33" t="s">
        <v>217</v>
      </c>
      <c r="C183" s="8">
        <v>3.7950664100000003E-2</v>
      </c>
      <c r="D183" s="11" t="str">
        <f t="shared" si="24"/>
        <v>N/A</v>
      </c>
      <c r="E183" s="8">
        <v>9.5215424899999998E-2</v>
      </c>
      <c r="F183" s="11" t="str">
        <f t="shared" si="25"/>
        <v>N/A</v>
      </c>
      <c r="G183" s="8">
        <v>5.4929964300000002E-2</v>
      </c>
      <c r="H183" s="11" t="str">
        <f t="shared" si="26"/>
        <v>N/A</v>
      </c>
      <c r="I183" s="12">
        <v>150.9</v>
      </c>
      <c r="J183" s="12">
        <v>-42.3</v>
      </c>
      <c r="K183" s="41" t="s">
        <v>732</v>
      </c>
      <c r="L183" s="9" t="str">
        <f t="shared" si="27"/>
        <v>No</v>
      </c>
    </row>
    <row r="184" spans="1:12" x14ac:dyDescent="0.25">
      <c r="A184" s="42" t="s">
        <v>97</v>
      </c>
      <c r="B184" s="33" t="s">
        <v>217</v>
      </c>
      <c r="C184" s="8">
        <v>58.715634954999999</v>
      </c>
      <c r="D184" s="11" t="str">
        <f t="shared" si="24"/>
        <v>N/A</v>
      </c>
      <c r="E184" s="8">
        <v>59.452864114999997</v>
      </c>
      <c r="F184" s="11" t="str">
        <f t="shared" si="25"/>
        <v>N/A</v>
      </c>
      <c r="G184" s="8">
        <v>58.965821757999997</v>
      </c>
      <c r="H184" s="11" t="str">
        <f t="shared" si="26"/>
        <v>N/A</v>
      </c>
      <c r="I184" s="12">
        <v>1.256</v>
      </c>
      <c r="J184" s="12">
        <v>-0.81899999999999995</v>
      </c>
      <c r="K184" s="41" t="s">
        <v>732</v>
      </c>
      <c r="L184" s="9" t="str">
        <f t="shared" si="27"/>
        <v>Yes</v>
      </c>
    </row>
    <row r="185" spans="1:12" x14ac:dyDescent="0.25">
      <c r="A185" s="45" t="s">
        <v>487</v>
      </c>
      <c r="B185" s="33" t="s">
        <v>217</v>
      </c>
      <c r="C185" s="8">
        <v>34.178101372</v>
      </c>
      <c r="D185" s="11" t="str">
        <f t="shared" si="24"/>
        <v>N/A</v>
      </c>
      <c r="E185" s="8">
        <v>32.394174493000001</v>
      </c>
      <c r="F185" s="11" t="str">
        <f t="shared" si="25"/>
        <v>N/A</v>
      </c>
      <c r="G185" s="8">
        <v>32.095901005000002</v>
      </c>
      <c r="H185" s="11" t="str">
        <f t="shared" si="26"/>
        <v>N/A</v>
      </c>
      <c r="I185" s="12">
        <v>-5.22</v>
      </c>
      <c r="J185" s="12">
        <v>-0.92100000000000004</v>
      </c>
      <c r="K185" s="41" t="s">
        <v>732</v>
      </c>
      <c r="L185" s="9" t="str">
        <f t="shared" si="27"/>
        <v>Yes</v>
      </c>
    </row>
    <row r="186" spans="1:12" x14ac:dyDescent="0.25">
      <c r="A186" s="45" t="s">
        <v>488</v>
      </c>
      <c r="B186" s="33" t="s">
        <v>217</v>
      </c>
      <c r="C186" s="8">
        <v>60.663841808000001</v>
      </c>
      <c r="D186" s="11" t="str">
        <f t="shared" si="24"/>
        <v>N/A</v>
      </c>
      <c r="E186" s="8">
        <v>57.994606048999998</v>
      </c>
      <c r="F186" s="11" t="str">
        <f t="shared" si="25"/>
        <v>N/A</v>
      </c>
      <c r="G186" s="8">
        <v>57.392011566999997</v>
      </c>
      <c r="H186" s="11" t="str">
        <f t="shared" si="26"/>
        <v>N/A</v>
      </c>
      <c r="I186" s="12">
        <v>-4.4000000000000004</v>
      </c>
      <c r="J186" s="12">
        <v>-1.04</v>
      </c>
      <c r="K186" s="41" t="s">
        <v>732</v>
      </c>
      <c r="L186" s="9" t="str">
        <f t="shared" si="27"/>
        <v>Yes</v>
      </c>
    </row>
    <row r="187" spans="1:12" x14ac:dyDescent="0.25">
      <c r="A187" s="45" t="s">
        <v>489</v>
      </c>
      <c r="B187" s="33" t="s">
        <v>217</v>
      </c>
      <c r="C187" s="8">
        <v>58.273643632999999</v>
      </c>
      <c r="D187" s="11" t="str">
        <f t="shared" si="24"/>
        <v>N/A</v>
      </c>
      <c r="E187" s="8">
        <v>60.839661180999997</v>
      </c>
      <c r="F187" s="11" t="str">
        <f t="shared" si="25"/>
        <v>N/A</v>
      </c>
      <c r="G187" s="8">
        <v>59.871276754999997</v>
      </c>
      <c r="H187" s="11" t="str">
        <f t="shared" si="26"/>
        <v>N/A</v>
      </c>
      <c r="I187" s="12">
        <v>4.4029999999999996</v>
      </c>
      <c r="J187" s="12">
        <v>-1.59</v>
      </c>
      <c r="K187" s="41" t="s">
        <v>732</v>
      </c>
      <c r="L187" s="9" t="str">
        <f t="shared" si="27"/>
        <v>Yes</v>
      </c>
    </row>
    <row r="188" spans="1:12" x14ac:dyDescent="0.25">
      <c r="A188" s="45" t="s">
        <v>490</v>
      </c>
      <c r="B188" s="33" t="s">
        <v>217</v>
      </c>
      <c r="C188" s="8">
        <v>69.652118912000006</v>
      </c>
      <c r="D188" s="11" t="str">
        <f t="shared" si="24"/>
        <v>N/A</v>
      </c>
      <c r="E188" s="8">
        <v>68.608664603999998</v>
      </c>
      <c r="F188" s="11" t="str">
        <f t="shared" si="25"/>
        <v>N/A</v>
      </c>
      <c r="G188" s="8">
        <v>69.046965119000006</v>
      </c>
      <c r="H188" s="11" t="str">
        <f t="shared" si="26"/>
        <v>N/A</v>
      </c>
      <c r="I188" s="12">
        <v>-1.5</v>
      </c>
      <c r="J188" s="12">
        <v>0.63880000000000003</v>
      </c>
      <c r="K188" s="41" t="s">
        <v>732</v>
      </c>
      <c r="L188" s="9" t="str">
        <f t="shared" si="27"/>
        <v>Yes</v>
      </c>
    </row>
    <row r="189" spans="1:12" x14ac:dyDescent="0.25">
      <c r="A189" s="42" t="s">
        <v>118</v>
      </c>
      <c r="B189" s="33" t="s">
        <v>217</v>
      </c>
      <c r="C189" s="8">
        <v>84.546079683000002</v>
      </c>
      <c r="D189" s="11" t="str">
        <f t="shared" si="24"/>
        <v>N/A</v>
      </c>
      <c r="E189" s="8">
        <v>85.839969174999993</v>
      </c>
      <c r="F189" s="11" t="str">
        <f t="shared" si="25"/>
        <v>N/A</v>
      </c>
      <c r="G189" s="8">
        <v>85.495727720000005</v>
      </c>
      <c r="H189" s="11" t="str">
        <f t="shared" si="26"/>
        <v>N/A</v>
      </c>
      <c r="I189" s="12">
        <v>1.53</v>
      </c>
      <c r="J189" s="12">
        <v>-0.40100000000000002</v>
      </c>
      <c r="K189" s="41" t="s">
        <v>732</v>
      </c>
      <c r="L189" s="9" t="str">
        <f t="shared" si="27"/>
        <v>Yes</v>
      </c>
    </row>
    <row r="190" spans="1:12" x14ac:dyDescent="0.25">
      <c r="A190" s="45" t="s">
        <v>491</v>
      </c>
      <c r="B190" s="33" t="s">
        <v>217</v>
      </c>
      <c r="C190" s="8">
        <v>79.711565387999997</v>
      </c>
      <c r="D190" s="11" t="str">
        <f t="shared" si="24"/>
        <v>N/A</v>
      </c>
      <c r="E190" s="8">
        <v>79.896556418000003</v>
      </c>
      <c r="F190" s="11" t="str">
        <f t="shared" si="25"/>
        <v>N/A</v>
      </c>
      <c r="G190" s="8">
        <v>80.252642433999995</v>
      </c>
      <c r="H190" s="11" t="str">
        <f t="shared" si="26"/>
        <v>N/A</v>
      </c>
      <c r="I190" s="12">
        <v>0.2321</v>
      </c>
      <c r="J190" s="12">
        <v>0.44569999999999999</v>
      </c>
      <c r="K190" s="41" t="s">
        <v>732</v>
      </c>
      <c r="L190" s="9" t="str">
        <f t="shared" si="27"/>
        <v>Yes</v>
      </c>
    </row>
    <row r="191" spans="1:12" x14ac:dyDescent="0.25">
      <c r="A191" s="45" t="s">
        <v>492</v>
      </c>
      <c r="B191" s="33" t="s">
        <v>217</v>
      </c>
      <c r="C191" s="8">
        <v>95.036319613000003</v>
      </c>
      <c r="D191" s="11" t="str">
        <f t="shared" si="24"/>
        <v>N/A</v>
      </c>
      <c r="E191" s="8">
        <v>95.078019648999998</v>
      </c>
      <c r="F191" s="11" t="str">
        <f t="shared" si="25"/>
        <v>N/A</v>
      </c>
      <c r="G191" s="8">
        <v>94.849087294</v>
      </c>
      <c r="H191" s="11" t="str">
        <f t="shared" si="26"/>
        <v>N/A</v>
      </c>
      <c r="I191" s="12">
        <v>4.3900000000000002E-2</v>
      </c>
      <c r="J191" s="12">
        <v>-0.24099999999999999</v>
      </c>
      <c r="K191" s="41" t="s">
        <v>732</v>
      </c>
      <c r="L191" s="9" t="str">
        <f t="shared" si="27"/>
        <v>Yes</v>
      </c>
    </row>
    <row r="192" spans="1:12" x14ac:dyDescent="0.25">
      <c r="A192" s="45" t="s">
        <v>493</v>
      </c>
      <c r="B192" s="33" t="s">
        <v>217</v>
      </c>
      <c r="C192" s="8">
        <v>83.536061261</v>
      </c>
      <c r="D192" s="11" t="str">
        <f t="shared" si="24"/>
        <v>N/A</v>
      </c>
      <c r="E192" s="8">
        <v>85.727144737000003</v>
      </c>
      <c r="F192" s="11" t="str">
        <f t="shared" si="25"/>
        <v>N/A</v>
      </c>
      <c r="G192" s="8">
        <v>85.083499047999993</v>
      </c>
      <c r="H192" s="11" t="str">
        <f t="shared" si="26"/>
        <v>N/A</v>
      </c>
      <c r="I192" s="12">
        <v>2.6230000000000002</v>
      </c>
      <c r="J192" s="12">
        <v>-0.751</v>
      </c>
      <c r="K192" s="41" t="s">
        <v>732</v>
      </c>
      <c r="L192" s="9" t="str">
        <f t="shared" si="27"/>
        <v>Yes</v>
      </c>
    </row>
    <row r="193" spans="1:12" x14ac:dyDescent="0.25">
      <c r="A193" s="45" t="s">
        <v>494</v>
      </c>
      <c r="B193" s="33" t="s">
        <v>217</v>
      </c>
      <c r="C193" s="8">
        <v>82.605945603999999</v>
      </c>
      <c r="D193" s="11" t="str">
        <f t="shared" si="24"/>
        <v>N/A</v>
      </c>
      <c r="E193" s="8">
        <v>83.021899547999993</v>
      </c>
      <c r="F193" s="11" t="str">
        <f t="shared" si="25"/>
        <v>N/A</v>
      </c>
      <c r="G193" s="8">
        <v>83.103542982999997</v>
      </c>
      <c r="H193" s="11" t="str">
        <f t="shared" si="26"/>
        <v>N/A</v>
      </c>
      <c r="I193" s="12">
        <v>0.50349999999999995</v>
      </c>
      <c r="J193" s="12">
        <v>9.8299999999999998E-2</v>
      </c>
      <c r="K193" s="41" t="s">
        <v>732</v>
      </c>
      <c r="L193" s="9" t="str">
        <f t="shared" si="27"/>
        <v>Yes</v>
      </c>
    </row>
    <row r="194" spans="1:12" x14ac:dyDescent="0.25">
      <c r="A194" s="42" t="s">
        <v>1556</v>
      </c>
      <c r="B194" s="33" t="s">
        <v>217</v>
      </c>
      <c r="C194" s="34">
        <v>4.4036588005999997</v>
      </c>
      <c r="D194" s="11" t="str">
        <f t="shared" si="24"/>
        <v>N/A</v>
      </c>
      <c r="E194" s="34">
        <v>4.4477689740999997</v>
      </c>
      <c r="F194" s="11" t="str">
        <f t="shared" si="25"/>
        <v>N/A</v>
      </c>
      <c r="G194" s="34">
        <v>4.4978320056000003</v>
      </c>
      <c r="H194" s="11" t="str">
        <f t="shared" si="26"/>
        <v>N/A</v>
      </c>
      <c r="I194" s="12">
        <v>1.002</v>
      </c>
      <c r="J194" s="12">
        <v>1.1259999999999999</v>
      </c>
      <c r="K194" s="41" t="s">
        <v>732</v>
      </c>
      <c r="L194" s="9" t="str">
        <f t="shared" si="27"/>
        <v>Yes</v>
      </c>
    </row>
    <row r="195" spans="1:12" x14ac:dyDescent="0.25">
      <c r="A195" s="45" t="s">
        <v>1557</v>
      </c>
      <c r="B195" s="33" t="s">
        <v>217</v>
      </c>
      <c r="C195" s="34">
        <v>0.36239103360000002</v>
      </c>
      <c r="D195" s="11" t="str">
        <f t="shared" si="24"/>
        <v>N/A</v>
      </c>
      <c r="E195" s="34">
        <v>0.56341463410000003</v>
      </c>
      <c r="F195" s="11" t="str">
        <f t="shared" si="25"/>
        <v>N/A</v>
      </c>
      <c r="G195" s="34">
        <v>0.45897740780000001</v>
      </c>
      <c r="H195" s="11" t="str">
        <f t="shared" si="26"/>
        <v>N/A</v>
      </c>
      <c r="I195" s="12">
        <v>55.47</v>
      </c>
      <c r="J195" s="12">
        <v>-18.5</v>
      </c>
      <c r="K195" s="41" t="s">
        <v>732</v>
      </c>
      <c r="L195" s="9" t="str">
        <f t="shared" si="27"/>
        <v>Yes</v>
      </c>
    </row>
    <row r="196" spans="1:12" x14ac:dyDescent="0.25">
      <c r="A196" s="45" t="s">
        <v>1558</v>
      </c>
      <c r="B196" s="33" t="s">
        <v>217</v>
      </c>
      <c r="C196" s="34">
        <v>8.1244209132999998</v>
      </c>
      <c r="D196" s="11" t="str">
        <f t="shared" si="24"/>
        <v>N/A</v>
      </c>
      <c r="E196" s="34">
        <v>7.2747804265999996</v>
      </c>
      <c r="F196" s="11" t="str">
        <f t="shared" si="25"/>
        <v>N/A</v>
      </c>
      <c r="G196" s="34">
        <v>7.6528279181999999</v>
      </c>
      <c r="H196" s="11" t="str">
        <f t="shared" si="26"/>
        <v>N/A</v>
      </c>
      <c r="I196" s="12">
        <v>-10.5</v>
      </c>
      <c r="J196" s="12">
        <v>5.1970000000000001</v>
      </c>
      <c r="K196" s="41" t="s">
        <v>732</v>
      </c>
      <c r="L196" s="9" t="str">
        <f t="shared" si="27"/>
        <v>Yes</v>
      </c>
    </row>
    <row r="197" spans="1:12" x14ac:dyDescent="0.25">
      <c r="A197" s="45" t="s">
        <v>1559</v>
      </c>
      <c r="B197" s="33" t="s">
        <v>217</v>
      </c>
      <c r="C197" s="34">
        <v>4.8064516129000001</v>
      </c>
      <c r="D197" s="11" t="str">
        <f t="shared" si="24"/>
        <v>N/A</v>
      </c>
      <c r="E197" s="34">
        <v>5.1405419093000004</v>
      </c>
      <c r="F197" s="11" t="str">
        <f t="shared" si="25"/>
        <v>N/A</v>
      </c>
      <c r="G197" s="34">
        <v>4.9767270946000002</v>
      </c>
      <c r="H197" s="11" t="str">
        <f t="shared" si="26"/>
        <v>N/A</v>
      </c>
      <c r="I197" s="12">
        <v>6.9509999999999996</v>
      </c>
      <c r="J197" s="12">
        <v>-3.19</v>
      </c>
      <c r="K197" s="41" t="s">
        <v>732</v>
      </c>
      <c r="L197" s="9" t="str">
        <f t="shared" si="27"/>
        <v>Yes</v>
      </c>
    </row>
    <row r="198" spans="1:12" x14ac:dyDescent="0.25">
      <c r="A198" s="45" t="s">
        <v>1560</v>
      </c>
      <c r="B198" s="33" t="s">
        <v>217</v>
      </c>
      <c r="C198" s="34">
        <v>3.2095826892999999</v>
      </c>
      <c r="D198" s="11" t="str">
        <f t="shared" si="24"/>
        <v>N/A</v>
      </c>
      <c r="E198" s="34">
        <v>3.1913905234</v>
      </c>
      <c r="F198" s="11" t="str">
        <f t="shared" si="25"/>
        <v>N/A</v>
      </c>
      <c r="G198" s="34">
        <v>3.3568427371</v>
      </c>
      <c r="H198" s="11" t="str">
        <f t="shared" si="26"/>
        <v>N/A</v>
      </c>
      <c r="I198" s="12">
        <v>-0.56699999999999995</v>
      </c>
      <c r="J198" s="12">
        <v>5.1840000000000002</v>
      </c>
      <c r="K198" s="41" t="s">
        <v>732</v>
      </c>
      <c r="L198" s="9" t="str">
        <f t="shared" si="27"/>
        <v>Yes</v>
      </c>
    </row>
    <row r="199" spans="1:12" x14ac:dyDescent="0.25">
      <c r="A199" s="42" t="s">
        <v>1561</v>
      </c>
      <c r="B199" s="33" t="s">
        <v>217</v>
      </c>
      <c r="C199" s="34">
        <v>259.71101255999997</v>
      </c>
      <c r="D199" s="11" t="str">
        <f t="shared" si="24"/>
        <v>N/A</v>
      </c>
      <c r="E199" s="34">
        <v>252.92558312</v>
      </c>
      <c r="F199" s="11" t="str">
        <f t="shared" si="25"/>
        <v>N/A</v>
      </c>
      <c r="G199" s="34">
        <v>248.97671007</v>
      </c>
      <c r="H199" s="11" t="str">
        <f t="shared" si="26"/>
        <v>N/A</v>
      </c>
      <c r="I199" s="12">
        <v>-2.61</v>
      </c>
      <c r="J199" s="12">
        <v>-1.56</v>
      </c>
      <c r="K199" s="41" t="s">
        <v>732</v>
      </c>
      <c r="L199" s="9" t="str">
        <f t="shared" si="27"/>
        <v>Yes</v>
      </c>
    </row>
    <row r="200" spans="1:12" x14ac:dyDescent="0.25">
      <c r="A200" s="45" t="s">
        <v>1562</v>
      </c>
      <c r="B200" s="33" t="s">
        <v>217</v>
      </c>
      <c r="C200" s="34">
        <v>254.28756172000001</v>
      </c>
      <c r="D200" s="11" t="str">
        <f t="shared" si="24"/>
        <v>N/A</v>
      </c>
      <c r="E200" s="34">
        <v>249.71005493000001</v>
      </c>
      <c r="F200" s="11" t="str">
        <f t="shared" si="25"/>
        <v>N/A</v>
      </c>
      <c r="G200" s="34">
        <v>246.86935754000001</v>
      </c>
      <c r="H200" s="11" t="str">
        <f t="shared" si="26"/>
        <v>N/A</v>
      </c>
      <c r="I200" s="12">
        <v>-1.8</v>
      </c>
      <c r="J200" s="12">
        <v>-1.1399999999999999</v>
      </c>
      <c r="K200" s="41" t="s">
        <v>732</v>
      </c>
      <c r="L200" s="9" t="str">
        <f t="shared" si="27"/>
        <v>Yes</v>
      </c>
    </row>
    <row r="201" spans="1:12" x14ac:dyDescent="0.25">
      <c r="A201" s="45" t="s">
        <v>1563</v>
      </c>
      <c r="B201" s="33" t="s">
        <v>217</v>
      </c>
      <c r="C201" s="34">
        <v>281.16924476999998</v>
      </c>
      <c r="D201" s="11" t="str">
        <f t="shared" si="24"/>
        <v>N/A</v>
      </c>
      <c r="E201" s="34">
        <v>269.57218777999998</v>
      </c>
      <c r="F201" s="11" t="str">
        <f t="shared" si="25"/>
        <v>N/A</v>
      </c>
      <c r="G201" s="34">
        <v>272.71364046999997</v>
      </c>
      <c r="H201" s="11" t="str">
        <f t="shared" si="26"/>
        <v>N/A</v>
      </c>
      <c r="I201" s="12">
        <v>-4.12</v>
      </c>
      <c r="J201" s="12">
        <v>1.165</v>
      </c>
      <c r="K201" s="41" t="s">
        <v>732</v>
      </c>
      <c r="L201" s="9" t="str">
        <f t="shared" si="27"/>
        <v>Yes</v>
      </c>
    </row>
    <row r="202" spans="1:12" x14ac:dyDescent="0.25">
      <c r="A202" s="45" t="s">
        <v>1564</v>
      </c>
      <c r="B202" s="33" t="s">
        <v>217</v>
      </c>
      <c r="C202" s="34">
        <v>272.11111111000002</v>
      </c>
      <c r="D202" s="11" t="str">
        <f t="shared" si="24"/>
        <v>N/A</v>
      </c>
      <c r="E202" s="34">
        <v>229.12857142999999</v>
      </c>
      <c r="F202" s="11" t="str">
        <f t="shared" si="25"/>
        <v>N/A</v>
      </c>
      <c r="G202" s="34">
        <v>146.88590604000001</v>
      </c>
      <c r="H202" s="11" t="str">
        <f t="shared" si="26"/>
        <v>N/A</v>
      </c>
      <c r="I202" s="12">
        <v>-15.8</v>
      </c>
      <c r="J202" s="12">
        <v>-35.9</v>
      </c>
      <c r="K202" s="41" t="s">
        <v>732</v>
      </c>
      <c r="L202" s="9" t="str">
        <f t="shared" si="27"/>
        <v>No</v>
      </c>
    </row>
    <row r="203" spans="1:12" x14ac:dyDescent="0.25">
      <c r="A203" s="45" t="s">
        <v>1565</v>
      </c>
      <c r="B203" s="33" t="s">
        <v>217</v>
      </c>
      <c r="C203" s="34">
        <v>62</v>
      </c>
      <c r="D203" s="11" t="str">
        <f t="shared" si="24"/>
        <v>N/A</v>
      </c>
      <c r="E203" s="34">
        <v>23.875</v>
      </c>
      <c r="F203" s="11" t="str">
        <f t="shared" si="25"/>
        <v>N/A</v>
      </c>
      <c r="G203" s="34">
        <v>24.8</v>
      </c>
      <c r="H203" s="11" t="str">
        <f t="shared" si="26"/>
        <v>N/A</v>
      </c>
      <c r="I203" s="12">
        <v>-61.5</v>
      </c>
      <c r="J203" s="12">
        <v>3.8740000000000001</v>
      </c>
      <c r="K203" s="41" t="s">
        <v>732</v>
      </c>
      <c r="L203" s="9" t="str">
        <f t="shared" si="27"/>
        <v>Yes</v>
      </c>
    </row>
    <row r="204" spans="1:12" x14ac:dyDescent="0.25">
      <c r="A204" s="42" t="s">
        <v>127</v>
      </c>
      <c r="B204" s="33" t="s">
        <v>217</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1742</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11</v>
      </c>
      <c r="F205" s="11" t="str">
        <f t="shared" si="29"/>
        <v>N/A</v>
      </c>
      <c r="G205" s="34">
        <v>11</v>
      </c>
      <c r="H205" s="11" t="str">
        <f t="shared" si="30"/>
        <v>N/A</v>
      </c>
      <c r="I205" s="12">
        <v>0</v>
      </c>
      <c r="J205" s="12">
        <v>20</v>
      </c>
      <c r="K205" s="14" t="s">
        <v>217</v>
      </c>
      <c r="L205" s="9" t="str">
        <f t="shared" si="31"/>
        <v>N/A</v>
      </c>
    </row>
    <row r="206" spans="1:12" ht="25" x14ac:dyDescent="0.25">
      <c r="A206" s="42" t="s">
        <v>1613</v>
      </c>
      <c r="B206" s="33" t="s">
        <v>217</v>
      </c>
      <c r="C206" s="34">
        <v>11</v>
      </c>
      <c r="D206" s="11" t="str">
        <f t="shared" si="28"/>
        <v>N/A</v>
      </c>
      <c r="E206" s="34">
        <v>0</v>
      </c>
      <c r="F206" s="11" t="str">
        <f t="shared" si="29"/>
        <v>N/A</v>
      </c>
      <c r="G206" s="34">
        <v>11</v>
      </c>
      <c r="H206" s="11" t="str">
        <f t="shared" si="30"/>
        <v>N/A</v>
      </c>
      <c r="I206" s="12">
        <v>-100</v>
      </c>
      <c r="J206" s="12" t="s">
        <v>1742</v>
      </c>
      <c r="K206" s="14" t="s">
        <v>217</v>
      </c>
      <c r="L206" s="9" t="str">
        <f t="shared" si="31"/>
        <v>N/A</v>
      </c>
    </row>
    <row r="207" spans="1:12" ht="25" x14ac:dyDescent="0.25">
      <c r="A207" s="42" t="s">
        <v>1566</v>
      </c>
      <c r="B207" s="33" t="s">
        <v>217</v>
      </c>
      <c r="C207" s="34">
        <v>19</v>
      </c>
      <c r="D207" s="11" t="str">
        <f t="shared" si="28"/>
        <v>N/A</v>
      </c>
      <c r="E207" s="34">
        <v>11</v>
      </c>
      <c r="F207" s="11" t="str">
        <f t="shared" si="29"/>
        <v>N/A</v>
      </c>
      <c r="G207" s="34">
        <v>45</v>
      </c>
      <c r="H207" s="11" t="str">
        <f t="shared" si="30"/>
        <v>N/A</v>
      </c>
      <c r="I207" s="12">
        <v>-94.7</v>
      </c>
      <c r="J207" s="12">
        <v>4400</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100</v>
      </c>
      <c r="J208" s="12">
        <v>0</v>
      </c>
      <c r="K208" s="14" t="s">
        <v>217</v>
      </c>
      <c r="L208" s="9" t="str">
        <f t="shared" si="31"/>
        <v>N/A</v>
      </c>
    </row>
    <row r="209" spans="1:12" x14ac:dyDescent="0.25">
      <c r="A209" s="42" t="s">
        <v>1615</v>
      </c>
      <c r="B209" s="33" t="s">
        <v>217</v>
      </c>
      <c r="C209" s="34">
        <v>11</v>
      </c>
      <c r="D209" s="11" t="str">
        <f t="shared" si="28"/>
        <v>N/A</v>
      </c>
      <c r="E209" s="34">
        <v>14</v>
      </c>
      <c r="F209" s="11" t="str">
        <f t="shared" si="29"/>
        <v>N/A</v>
      </c>
      <c r="G209" s="34">
        <v>15</v>
      </c>
      <c r="H209" s="11" t="str">
        <f t="shared" si="30"/>
        <v>N/A</v>
      </c>
      <c r="I209" s="12">
        <v>75</v>
      </c>
      <c r="J209" s="12">
        <v>7.1429999999999998</v>
      </c>
      <c r="K209" s="14" t="s">
        <v>217</v>
      </c>
      <c r="L209" s="9" t="str">
        <f t="shared" si="31"/>
        <v>N/A</v>
      </c>
    </row>
    <row r="210" spans="1:12" x14ac:dyDescent="0.25">
      <c r="A210" s="42" t="s">
        <v>125</v>
      </c>
      <c r="B210" s="33" t="s">
        <v>217</v>
      </c>
      <c r="C210" s="43">
        <v>1398124</v>
      </c>
      <c r="D210" s="11" t="str">
        <f t="shared" si="28"/>
        <v>N/A</v>
      </c>
      <c r="E210" s="43">
        <v>769626</v>
      </c>
      <c r="F210" s="11" t="str">
        <f t="shared" si="29"/>
        <v>N/A</v>
      </c>
      <c r="G210" s="43">
        <v>1266006</v>
      </c>
      <c r="H210" s="11" t="str">
        <f t="shared" si="30"/>
        <v>N/A</v>
      </c>
      <c r="I210" s="12">
        <v>-45</v>
      </c>
      <c r="J210" s="12">
        <v>64.5</v>
      </c>
      <c r="K210" s="14" t="s">
        <v>217</v>
      </c>
      <c r="L210" s="9" t="str">
        <f t="shared" si="31"/>
        <v>N/A</v>
      </c>
    </row>
    <row r="211" spans="1:12" x14ac:dyDescent="0.25">
      <c r="A211" s="42" t="s">
        <v>1616</v>
      </c>
      <c r="B211" s="33" t="s">
        <v>217</v>
      </c>
      <c r="C211" s="43">
        <v>558794</v>
      </c>
      <c r="D211" s="11" t="str">
        <f t="shared" si="28"/>
        <v>N/A</v>
      </c>
      <c r="E211" s="43">
        <v>431085</v>
      </c>
      <c r="F211" s="11" t="str">
        <f t="shared" si="29"/>
        <v>N/A</v>
      </c>
      <c r="G211" s="43">
        <v>1152564</v>
      </c>
      <c r="H211" s="11" t="str">
        <f t="shared" si="30"/>
        <v>N/A</v>
      </c>
      <c r="I211" s="12">
        <v>-22.9</v>
      </c>
      <c r="J211" s="12">
        <v>167.4</v>
      </c>
      <c r="K211" s="14" t="s">
        <v>217</v>
      </c>
      <c r="L211" s="9" t="str">
        <f t="shared" si="31"/>
        <v>N/A</v>
      </c>
    </row>
    <row r="212" spans="1:12" x14ac:dyDescent="0.25">
      <c r="A212" s="42" t="s">
        <v>1567</v>
      </c>
      <c r="B212" s="33" t="s">
        <v>217</v>
      </c>
      <c r="C212" s="43">
        <v>240199</v>
      </c>
      <c r="D212" s="11" t="str">
        <f t="shared" si="28"/>
        <v>N/A</v>
      </c>
      <c r="E212" s="43">
        <v>205754</v>
      </c>
      <c r="F212" s="11" t="str">
        <f t="shared" si="29"/>
        <v>N/A</v>
      </c>
      <c r="G212" s="43">
        <v>245330</v>
      </c>
      <c r="H212" s="11" t="str">
        <f t="shared" si="30"/>
        <v>N/A</v>
      </c>
      <c r="I212" s="12">
        <v>-14.3</v>
      </c>
      <c r="J212" s="12">
        <v>19.23</v>
      </c>
      <c r="K212" s="14" t="s">
        <v>217</v>
      </c>
      <c r="L212" s="9" t="str">
        <f t="shared" si="31"/>
        <v>N/A</v>
      </c>
    </row>
    <row r="213" spans="1:12" x14ac:dyDescent="0.25">
      <c r="A213" s="42" t="s">
        <v>1617</v>
      </c>
      <c r="B213" s="33" t="s">
        <v>217</v>
      </c>
      <c r="C213" s="43">
        <v>568869</v>
      </c>
      <c r="D213" s="11" t="str">
        <f t="shared" si="28"/>
        <v>N/A</v>
      </c>
      <c r="E213" s="43">
        <v>557490</v>
      </c>
      <c r="F213" s="11" t="str">
        <f t="shared" si="29"/>
        <v>N/A</v>
      </c>
      <c r="G213" s="43">
        <v>275693</v>
      </c>
      <c r="H213" s="11" t="str">
        <f t="shared" si="30"/>
        <v>N/A</v>
      </c>
      <c r="I213" s="12">
        <v>-2</v>
      </c>
      <c r="J213" s="12">
        <v>-50.5</v>
      </c>
      <c r="K213" s="14" t="s">
        <v>217</v>
      </c>
      <c r="L213" s="9" t="str">
        <f t="shared" si="31"/>
        <v>N/A</v>
      </c>
    </row>
    <row r="214" spans="1:12" x14ac:dyDescent="0.25">
      <c r="A214" s="45" t="s">
        <v>1618</v>
      </c>
      <c r="B214" s="33" t="s">
        <v>217</v>
      </c>
      <c r="C214" s="43">
        <v>1398020</v>
      </c>
      <c r="D214" s="11" t="str">
        <f t="shared" si="28"/>
        <v>N/A</v>
      </c>
      <c r="E214" s="43">
        <v>744080</v>
      </c>
      <c r="F214" s="11" t="str">
        <f t="shared" si="29"/>
        <v>N/A</v>
      </c>
      <c r="G214" s="43">
        <v>558519</v>
      </c>
      <c r="H214" s="11" t="str">
        <f t="shared" si="30"/>
        <v>N/A</v>
      </c>
      <c r="I214" s="12">
        <v>-46.8</v>
      </c>
      <c r="J214" s="12">
        <v>-24.9</v>
      </c>
      <c r="K214" s="14" t="s">
        <v>217</v>
      </c>
      <c r="L214" s="9" t="str">
        <f t="shared" si="31"/>
        <v>N/A</v>
      </c>
    </row>
    <row r="215" spans="1:12" ht="25" x14ac:dyDescent="0.25">
      <c r="A215" s="42" t="s">
        <v>1381</v>
      </c>
      <c r="B215" s="33" t="s">
        <v>217</v>
      </c>
      <c r="C215" s="43">
        <v>1059180</v>
      </c>
      <c r="D215" s="11" t="str">
        <f t="shared" ref="D215:D229" si="32">IF($B215="N/A","N/A",IF(C215&gt;10,"No",IF(C215&lt;-10,"No","Yes")))</f>
        <v>N/A</v>
      </c>
      <c r="E215" s="43">
        <v>1329180</v>
      </c>
      <c r="F215" s="11" t="str">
        <f t="shared" ref="F215:F229" si="33">IF($B215="N/A","N/A",IF(E215&gt;10,"No",IF(E215&lt;-10,"No","Yes")))</f>
        <v>N/A</v>
      </c>
      <c r="G215" s="43">
        <v>1556327</v>
      </c>
      <c r="H215" s="11" t="str">
        <f t="shared" ref="H215:H229" si="34">IF($B215="N/A","N/A",IF(G215&gt;10,"No",IF(G215&lt;-10,"No","Yes")))</f>
        <v>N/A</v>
      </c>
      <c r="I215" s="12">
        <v>25.49</v>
      </c>
      <c r="J215" s="12">
        <v>17.09</v>
      </c>
      <c r="K215" s="41" t="s">
        <v>732</v>
      </c>
      <c r="L215" s="9" t="str">
        <f t="shared" ref="L215:L229" si="35">IF(J215="Div by 0", "N/A", IF(K215="N/A","N/A", IF(J215&gt;VALUE(MID(K215,1,2)), "No", IF(J215&lt;-1*VALUE(MID(K215,1,2)), "No", "Yes"))))</f>
        <v>Yes</v>
      </c>
    </row>
    <row r="216" spans="1:12" x14ac:dyDescent="0.25">
      <c r="A216" s="42" t="s">
        <v>649</v>
      </c>
      <c r="B216" s="33" t="s">
        <v>217</v>
      </c>
      <c r="C216" s="34">
        <v>3806</v>
      </c>
      <c r="D216" s="11" t="str">
        <f t="shared" si="32"/>
        <v>N/A</v>
      </c>
      <c r="E216" s="34">
        <v>4140</v>
      </c>
      <c r="F216" s="11" t="str">
        <f t="shared" si="33"/>
        <v>N/A</v>
      </c>
      <c r="G216" s="34">
        <v>4317</v>
      </c>
      <c r="H216" s="11" t="str">
        <f t="shared" si="34"/>
        <v>N/A</v>
      </c>
      <c r="I216" s="12">
        <v>8.7759999999999998</v>
      </c>
      <c r="J216" s="12">
        <v>4.2750000000000004</v>
      </c>
      <c r="K216" s="41" t="s">
        <v>732</v>
      </c>
      <c r="L216" s="9" t="str">
        <f t="shared" si="35"/>
        <v>Yes</v>
      </c>
    </row>
    <row r="217" spans="1:12" x14ac:dyDescent="0.25">
      <c r="A217" s="42" t="s">
        <v>1382</v>
      </c>
      <c r="B217" s="33" t="s">
        <v>217</v>
      </c>
      <c r="C217" s="43">
        <v>278.29217025999998</v>
      </c>
      <c r="D217" s="11" t="str">
        <f t="shared" si="32"/>
        <v>N/A</v>
      </c>
      <c r="E217" s="43">
        <v>321.05797101000002</v>
      </c>
      <c r="F217" s="11" t="str">
        <f t="shared" si="33"/>
        <v>N/A</v>
      </c>
      <c r="G217" s="43">
        <v>360.51123465000001</v>
      </c>
      <c r="H217" s="11" t="str">
        <f t="shared" si="34"/>
        <v>N/A</v>
      </c>
      <c r="I217" s="12">
        <v>15.37</v>
      </c>
      <c r="J217" s="12">
        <v>12.29</v>
      </c>
      <c r="K217" s="41" t="s">
        <v>732</v>
      </c>
      <c r="L217" s="9" t="str">
        <f t="shared" si="35"/>
        <v>Yes</v>
      </c>
    </row>
    <row r="218" spans="1:12" ht="25" x14ac:dyDescent="0.25">
      <c r="A218" s="42" t="s">
        <v>1383</v>
      </c>
      <c r="B218" s="33" t="s">
        <v>217</v>
      </c>
      <c r="C218" s="43">
        <v>1457666</v>
      </c>
      <c r="D218" s="11" t="str">
        <f t="shared" si="32"/>
        <v>N/A</v>
      </c>
      <c r="E218" s="43">
        <v>1721564</v>
      </c>
      <c r="F218" s="11" t="str">
        <f t="shared" si="33"/>
        <v>N/A</v>
      </c>
      <c r="G218" s="43">
        <v>1241279</v>
      </c>
      <c r="H218" s="11" t="str">
        <f t="shared" si="34"/>
        <v>N/A</v>
      </c>
      <c r="I218" s="12">
        <v>18.100000000000001</v>
      </c>
      <c r="J218" s="12">
        <v>-27.9</v>
      </c>
      <c r="K218" s="41" t="s">
        <v>732</v>
      </c>
      <c r="L218" s="9" t="str">
        <f t="shared" si="35"/>
        <v>Yes</v>
      </c>
    </row>
    <row r="219" spans="1:12" x14ac:dyDescent="0.25">
      <c r="A219" s="42" t="s">
        <v>516</v>
      </c>
      <c r="B219" s="33" t="s">
        <v>217</v>
      </c>
      <c r="C219" s="34">
        <v>7639</v>
      </c>
      <c r="D219" s="11" t="str">
        <f t="shared" si="32"/>
        <v>N/A</v>
      </c>
      <c r="E219" s="34">
        <v>8581</v>
      </c>
      <c r="F219" s="11" t="str">
        <f t="shared" si="33"/>
        <v>N/A</v>
      </c>
      <c r="G219" s="34">
        <v>6534</v>
      </c>
      <c r="H219" s="11" t="str">
        <f t="shared" si="34"/>
        <v>N/A</v>
      </c>
      <c r="I219" s="12">
        <v>12.33</v>
      </c>
      <c r="J219" s="12">
        <v>-23.9</v>
      </c>
      <c r="K219" s="41" t="s">
        <v>732</v>
      </c>
      <c r="L219" s="9" t="str">
        <f t="shared" si="35"/>
        <v>Yes</v>
      </c>
    </row>
    <row r="220" spans="1:12" x14ac:dyDescent="0.25">
      <c r="A220" s="42" t="s">
        <v>1384</v>
      </c>
      <c r="B220" s="33" t="s">
        <v>217</v>
      </c>
      <c r="C220" s="43">
        <v>190.81895535999999</v>
      </c>
      <c r="D220" s="11" t="str">
        <f t="shared" si="32"/>
        <v>N/A</v>
      </c>
      <c r="E220" s="43">
        <v>200.62510197</v>
      </c>
      <c r="F220" s="11" t="str">
        <f t="shared" si="33"/>
        <v>N/A</v>
      </c>
      <c r="G220" s="43">
        <v>189.97229874999999</v>
      </c>
      <c r="H220" s="11" t="str">
        <f t="shared" si="34"/>
        <v>N/A</v>
      </c>
      <c r="I220" s="12">
        <v>5.1390000000000002</v>
      </c>
      <c r="J220" s="12">
        <v>-5.31</v>
      </c>
      <c r="K220" s="41" t="s">
        <v>732</v>
      </c>
      <c r="L220" s="9" t="str">
        <f t="shared" si="35"/>
        <v>Yes</v>
      </c>
    </row>
    <row r="221" spans="1:12" ht="25" x14ac:dyDescent="0.25">
      <c r="A221" s="42" t="s">
        <v>1385</v>
      </c>
      <c r="B221" s="33" t="s">
        <v>217</v>
      </c>
      <c r="C221" s="43">
        <v>1087542</v>
      </c>
      <c r="D221" s="11" t="str">
        <f t="shared" si="32"/>
        <v>N/A</v>
      </c>
      <c r="E221" s="43">
        <v>1433708</v>
      </c>
      <c r="F221" s="11" t="str">
        <f t="shared" si="33"/>
        <v>N/A</v>
      </c>
      <c r="G221" s="43">
        <v>2586186</v>
      </c>
      <c r="H221" s="11" t="str">
        <f t="shared" si="34"/>
        <v>N/A</v>
      </c>
      <c r="I221" s="12">
        <v>31.83</v>
      </c>
      <c r="J221" s="12">
        <v>80.38</v>
      </c>
      <c r="K221" s="41" t="s">
        <v>732</v>
      </c>
      <c r="L221" s="9" t="str">
        <f t="shared" si="35"/>
        <v>No</v>
      </c>
    </row>
    <row r="222" spans="1:12" x14ac:dyDescent="0.25">
      <c r="A222" s="42" t="s">
        <v>517</v>
      </c>
      <c r="B222" s="33" t="s">
        <v>217</v>
      </c>
      <c r="C222" s="34">
        <v>2876</v>
      </c>
      <c r="D222" s="11" t="str">
        <f t="shared" si="32"/>
        <v>N/A</v>
      </c>
      <c r="E222" s="34">
        <v>3850</v>
      </c>
      <c r="F222" s="11" t="str">
        <f t="shared" si="33"/>
        <v>N/A</v>
      </c>
      <c r="G222" s="34">
        <v>6764</v>
      </c>
      <c r="H222" s="11" t="str">
        <f t="shared" si="34"/>
        <v>N/A</v>
      </c>
      <c r="I222" s="12">
        <v>33.869999999999997</v>
      </c>
      <c r="J222" s="12">
        <v>75.69</v>
      </c>
      <c r="K222" s="41" t="s">
        <v>732</v>
      </c>
      <c r="L222" s="9" t="str">
        <f t="shared" si="35"/>
        <v>No</v>
      </c>
    </row>
    <row r="223" spans="1:12" ht="25" x14ac:dyDescent="0.25">
      <c r="A223" s="42" t="s">
        <v>1386</v>
      </c>
      <c r="B223" s="33" t="s">
        <v>217</v>
      </c>
      <c r="C223" s="43">
        <v>378.14394993000002</v>
      </c>
      <c r="D223" s="11" t="str">
        <f t="shared" si="32"/>
        <v>N/A</v>
      </c>
      <c r="E223" s="43">
        <v>372.39168831000001</v>
      </c>
      <c r="F223" s="11" t="str">
        <f t="shared" si="33"/>
        <v>N/A</v>
      </c>
      <c r="G223" s="43">
        <v>382.34565345999999</v>
      </c>
      <c r="H223" s="11" t="str">
        <f t="shared" si="34"/>
        <v>N/A</v>
      </c>
      <c r="I223" s="12">
        <v>-1.52</v>
      </c>
      <c r="J223" s="12">
        <v>2.673</v>
      </c>
      <c r="K223" s="41" t="s">
        <v>732</v>
      </c>
      <c r="L223" s="9" t="str">
        <f t="shared" si="35"/>
        <v>Yes</v>
      </c>
    </row>
    <row r="224" spans="1:12" ht="25" x14ac:dyDescent="0.25">
      <c r="A224" s="42" t="s">
        <v>1387</v>
      </c>
      <c r="B224" s="33" t="s">
        <v>217</v>
      </c>
      <c r="C224" s="43">
        <v>7513089</v>
      </c>
      <c r="D224" s="11" t="str">
        <f t="shared" si="32"/>
        <v>N/A</v>
      </c>
      <c r="E224" s="43">
        <v>8308714</v>
      </c>
      <c r="F224" s="11" t="str">
        <f t="shared" si="33"/>
        <v>N/A</v>
      </c>
      <c r="G224" s="43">
        <v>11673467</v>
      </c>
      <c r="H224" s="11" t="str">
        <f t="shared" si="34"/>
        <v>N/A</v>
      </c>
      <c r="I224" s="12">
        <v>10.59</v>
      </c>
      <c r="J224" s="12">
        <v>40.5</v>
      </c>
      <c r="K224" s="41" t="s">
        <v>732</v>
      </c>
      <c r="L224" s="9" t="str">
        <f t="shared" si="35"/>
        <v>No</v>
      </c>
    </row>
    <row r="225" spans="1:12" x14ac:dyDescent="0.25">
      <c r="A225" s="42" t="s">
        <v>518</v>
      </c>
      <c r="B225" s="33" t="s">
        <v>217</v>
      </c>
      <c r="C225" s="34">
        <v>5778</v>
      </c>
      <c r="D225" s="11" t="str">
        <f t="shared" si="32"/>
        <v>N/A</v>
      </c>
      <c r="E225" s="34">
        <v>6860</v>
      </c>
      <c r="F225" s="11" t="str">
        <f t="shared" si="33"/>
        <v>N/A</v>
      </c>
      <c r="G225" s="34">
        <v>7068</v>
      </c>
      <c r="H225" s="11" t="str">
        <f t="shared" si="34"/>
        <v>N/A</v>
      </c>
      <c r="I225" s="12">
        <v>18.73</v>
      </c>
      <c r="J225" s="12">
        <v>3.032</v>
      </c>
      <c r="K225" s="41" t="s">
        <v>732</v>
      </c>
      <c r="L225" s="9" t="str">
        <f t="shared" si="35"/>
        <v>Yes</v>
      </c>
    </row>
    <row r="226" spans="1:12" x14ac:dyDescent="0.25">
      <c r="A226" s="42" t="s">
        <v>1388</v>
      </c>
      <c r="B226" s="33" t="s">
        <v>217</v>
      </c>
      <c r="C226" s="43">
        <v>1300.2923157</v>
      </c>
      <c r="D226" s="11" t="str">
        <f t="shared" si="32"/>
        <v>N/A</v>
      </c>
      <c r="E226" s="43">
        <v>1211.1827988</v>
      </c>
      <c r="F226" s="11" t="str">
        <f t="shared" si="33"/>
        <v>N/A</v>
      </c>
      <c r="G226" s="43">
        <v>1651.5940860000001</v>
      </c>
      <c r="H226" s="11" t="str">
        <f t="shared" si="34"/>
        <v>N/A</v>
      </c>
      <c r="I226" s="12">
        <v>-6.85</v>
      </c>
      <c r="J226" s="12">
        <v>36.36</v>
      </c>
      <c r="K226" s="41" t="s">
        <v>732</v>
      </c>
      <c r="L226" s="9" t="str">
        <f t="shared" si="35"/>
        <v>No</v>
      </c>
    </row>
    <row r="227" spans="1:12" ht="25" x14ac:dyDescent="0.25">
      <c r="A227" s="42" t="s">
        <v>1389</v>
      </c>
      <c r="B227" s="33" t="s">
        <v>217</v>
      </c>
      <c r="C227" s="43">
        <v>97019035</v>
      </c>
      <c r="D227" s="11" t="str">
        <f t="shared" si="32"/>
        <v>N/A</v>
      </c>
      <c r="E227" s="43">
        <v>109350064</v>
      </c>
      <c r="F227" s="11" t="str">
        <f t="shared" si="33"/>
        <v>N/A</v>
      </c>
      <c r="G227" s="43">
        <v>129308409</v>
      </c>
      <c r="H227" s="11" t="str">
        <f t="shared" si="34"/>
        <v>N/A</v>
      </c>
      <c r="I227" s="12">
        <v>12.71</v>
      </c>
      <c r="J227" s="12">
        <v>18.25</v>
      </c>
      <c r="K227" s="41" t="s">
        <v>732</v>
      </c>
      <c r="L227" s="9" t="str">
        <f t="shared" si="35"/>
        <v>Yes</v>
      </c>
    </row>
    <row r="228" spans="1:12" ht="25" x14ac:dyDescent="0.25">
      <c r="A228" s="42" t="s">
        <v>519</v>
      </c>
      <c r="B228" s="33" t="s">
        <v>217</v>
      </c>
      <c r="C228" s="34">
        <v>5611</v>
      </c>
      <c r="D228" s="11" t="str">
        <f t="shared" si="32"/>
        <v>N/A</v>
      </c>
      <c r="E228" s="34">
        <v>5936</v>
      </c>
      <c r="F228" s="11" t="str">
        <f t="shared" si="33"/>
        <v>N/A</v>
      </c>
      <c r="G228" s="34">
        <v>6169</v>
      </c>
      <c r="H228" s="11" t="str">
        <f t="shared" si="34"/>
        <v>N/A</v>
      </c>
      <c r="I228" s="12">
        <v>5.7919999999999998</v>
      </c>
      <c r="J228" s="12">
        <v>3.9249999999999998</v>
      </c>
      <c r="K228" s="41" t="s">
        <v>732</v>
      </c>
      <c r="L228" s="9" t="str">
        <f t="shared" si="35"/>
        <v>Yes</v>
      </c>
    </row>
    <row r="229" spans="1:12" ht="25" x14ac:dyDescent="0.25">
      <c r="A229" s="42" t="s">
        <v>1390</v>
      </c>
      <c r="B229" s="33" t="s">
        <v>217</v>
      </c>
      <c r="C229" s="43">
        <v>17290.863482000001</v>
      </c>
      <c r="D229" s="11" t="str">
        <f t="shared" si="32"/>
        <v>N/A</v>
      </c>
      <c r="E229" s="43">
        <v>18421.506739</v>
      </c>
      <c r="F229" s="11" t="str">
        <f t="shared" si="33"/>
        <v>N/A</v>
      </c>
      <c r="G229" s="43">
        <v>20961</v>
      </c>
      <c r="H229" s="11" t="str">
        <f t="shared" si="34"/>
        <v>N/A</v>
      </c>
      <c r="I229" s="12">
        <v>6.5389999999999997</v>
      </c>
      <c r="J229" s="12">
        <v>13.79</v>
      </c>
      <c r="K229" s="41" t="s">
        <v>732</v>
      </c>
      <c r="L229" s="9" t="str">
        <f t="shared" si="35"/>
        <v>Yes</v>
      </c>
    </row>
    <row r="230" spans="1:12" x14ac:dyDescent="0.25">
      <c r="A230" s="4" t="s">
        <v>1391</v>
      </c>
      <c r="B230" s="33" t="s">
        <v>217</v>
      </c>
      <c r="C230" s="14">
        <v>103681357</v>
      </c>
      <c r="D230" s="11" t="str">
        <f t="shared" ref="D230:D253" si="36">IF($B230="N/A","N/A",IF(C230&gt;10,"No",IF(C230&lt;-10,"No","Yes")))</f>
        <v>N/A</v>
      </c>
      <c r="E230" s="14">
        <v>114961486</v>
      </c>
      <c r="F230" s="11" t="str">
        <f t="shared" ref="F230:F253" si="37">IF($B230="N/A","N/A",IF(E230&gt;10,"No",IF(E230&lt;-10,"No","Yes")))</f>
        <v>N/A</v>
      </c>
      <c r="G230" s="14">
        <v>130845486</v>
      </c>
      <c r="H230" s="11" t="str">
        <f t="shared" ref="H230:H253" si="38">IF($B230="N/A","N/A",IF(G230&gt;10,"No",IF(G230&lt;-10,"No","Yes")))</f>
        <v>N/A</v>
      </c>
      <c r="I230" s="12">
        <v>10.88</v>
      </c>
      <c r="J230" s="12">
        <v>13.82</v>
      </c>
      <c r="K230" s="41" t="s">
        <v>732</v>
      </c>
      <c r="L230" s="9" t="str">
        <f t="shared" ref="L230:L253" si="39">IF(J230="Div by 0", "N/A", IF(K230="N/A","N/A", IF(J230&gt;VALUE(MID(K230,1,2)), "No", IF(J230&lt;-1*VALUE(MID(K230,1,2)), "No", "Yes"))))</f>
        <v>Yes</v>
      </c>
    </row>
    <row r="231" spans="1:12" x14ac:dyDescent="0.25">
      <c r="A231" s="4" t="s">
        <v>1568</v>
      </c>
      <c r="B231" s="33" t="s">
        <v>217</v>
      </c>
      <c r="C231" s="1">
        <v>7440</v>
      </c>
      <c r="D231" s="1" t="str">
        <f t="shared" si="36"/>
        <v>N/A</v>
      </c>
      <c r="E231" s="1">
        <v>7699</v>
      </c>
      <c r="F231" s="1" t="str">
        <f t="shared" si="37"/>
        <v>N/A</v>
      </c>
      <c r="G231" s="1">
        <v>6383</v>
      </c>
      <c r="H231" s="11" t="str">
        <f t="shared" si="38"/>
        <v>N/A</v>
      </c>
      <c r="I231" s="12">
        <v>3.4809999999999999</v>
      </c>
      <c r="J231" s="12">
        <v>-17.100000000000001</v>
      </c>
      <c r="K231" s="41" t="s">
        <v>732</v>
      </c>
      <c r="L231" s="9" t="str">
        <f t="shared" si="39"/>
        <v>Yes</v>
      </c>
    </row>
    <row r="232" spans="1:12" x14ac:dyDescent="0.25">
      <c r="A232" s="4" t="s">
        <v>1569</v>
      </c>
      <c r="B232" s="33" t="s">
        <v>217</v>
      </c>
      <c r="C232" s="14">
        <v>13935.666262999999</v>
      </c>
      <c r="D232" s="11" t="str">
        <f t="shared" si="36"/>
        <v>N/A</v>
      </c>
      <c r="E232" s="14">
        <v>14932.002338</v>
      </c>
      <c r="F232" s="11" t="str">
        <f t="shared" si="37"/>
        <v>N/A</v>
      </c>
      <c r="G232" s="14">
        <v>20499.057809999998</v>
      </c>
      <c r="H232" s="11" t="str">
        <f t="shared" si="38"/>
        <v>N/A</v>
      </c>
      <c r="I232" s="12">
        <v>7.15</v>
      </c>
      <c r="J232" s="12">
        <v>37.28</v>
      </c>
      <c r="K232" s="41" t="s">
        <v>732</v>
      </c>
      <c r="L232" s="9" t="str">
        <f t="shared" si="39"/>
        <v>No</v>
      </c>
    </row>
    <row r="233" spans="1:12" x14ac:dyDescent="0.25">
      <c r="A233" s="46" t="s">
        <v>1570</v>
      </c>
      <c r="B233" s="33" t="s">
        <v>217</v>
      </c>
      <c r="C233" s="14">
        <v>9458.5756240999999</v>
      </c>
      <c r="D233" s="11" t="str">
        <f t="shared" si="36"/>
        <v>N/A</v>
      </c>
      <c r="E233" s="14">
        <v>10790.191362</v>
      </c>
      <c r="F233" s="11" t="str">
        <f t="shared" si="37"/>
        <v>N/A</v>
      </c>
      <c r="G233" s="14">
        <v>9989.7871410999996</v>
      </c>
      <c r="H233" s="11" t="str">
        <f t="shared" si="38"/>
        <v>N/A</v>
      </c>
      <c r="I233" s="12">
        <v>14.08</v>
      </c>
      <c r="J233" s="12">
        <v>-7.42</v>
      </c>
      <c r="K233" s="41" t="s">
        <v>732</v>
      </c>
      <c r="L233" s="9" t="str">
        <f t="shared" si="39"/>
        <v>Yes</v>
      </c>
    </row>
    <row r="234" spans="1:12" x14ac:dyDescent="0.25">
      <c r="A234" s="46" t="s">
        <v>1571</v>
      </c>
      <c r="B234" s="33" t="s">
        <v>217</v>
      </c>
      <c r="C234" s="14">
        <v>28849.06669</v>
      </c>
      <c r="D234" s="11" t="str">
        <f t="shared" si="36"/>
        <v>N/A</v>
      </c>
      <c r="E234" s="14">
        <v>31331.319576999998</v>
      </c>
      <c r="F234" s="11" t="str">
        <f t="shared" si="37"/>
        <v>N/A</v>
      </c>
      <c r="G234" s="14">
        <v>36014.678294999998</v>
      </c>
      <c r="H234" s="11" t="str">
        <f t="shared" si="38"/>
        <v>N/A</v>
      </c>
      <c r="I234" s="12">
        <v>8.6039999999999992</v>
      </c>
      <c r="J234" s="12">
        <v>14.95</v>
      </c>
      <c r="K234" s="41" t="s">
        <v>732</v>
      </c>
      <c r="L234" s="9" t="str">
        <f t="shared" si="39"/>
        <v>Yes</v>
      </c>
    </row>
    <row r="235" spans="1:12" x14ac:dyDescent="0.25">
      <c r="A235" s="46" t="s">
        <v>1572</v>
      </c>
      <c r="B235" s="33" t="s">
        <v>217</v>
      </c>
      <c r="C235" s="14">
        <v>3027.2005803000002</v>
      </c>
      <c r="D235" s="11" t="str">
        <f t="shared" si="36"/>
        <v>N/A</v>
      </c>
      <c r="E235" s="14">
        <v>3360.6450261999998</v>
      </c>
      <c r="F235" s="11" t="str">
        <f t="shared" si="37"/>
        <v>N/A</v>
      </c>
      <c r="G235" s="14">
        <v>6584.4279683000004</v>
      </c>
      <c r="H235" s="11" t="str">
        <f t="shared" si="38"/>
        <v>N/A</v>
      </c>
      <c r="I235" s="12">
        <v>11.01</v>
      </c>
      <c r="J235" s="12">
        <v>95.93</v>
      </c>
      <c r="K235" s="41" t="s">
        <v>732</v>
      </c>
      <c r="L235" s="9" t="str">
        <f t="shared" si="39"/>
        <v>No</v>
      </c>
    </row>
    <row r="236" spans="1:12" x14ac:dyDescent="0.25">
      <c r="A236" s="46" t="s">
        <v>1573</v>
      </c>
      <c r="B236" s="33" t="s">
        <v>217</v>
      </c>
      <c r="C236" s="14">
        <v>554.64830508</v>
      </c>
      <c r="D236" s="11" t="str">
        <f t="shared" si="36"/>
        <v>N/A</v>
      </c>
      <c r="E236" s="14">
        <v>545.96963562999997</v>
      </c>
      <c r="F236" s="11" t="str">
        <f t="shared" si="37"/>
        <v>N/A</v>
      </c>
      <c r="G236" s="14">
        <v>3222.8958333</v>
      </c>
      <c r="H236" s="11" t="str">
        <f t="shared" si="38"/>
        <v>N/A</v>
      </c>
      <c r="I236" s="12">
        <v>-1.56</v>
      </c>
      <c r="J236" s="12">
        <v>490.3</v>
      </c>
      <c r="K236" s="41" t="s">
        <v>732</v>
      </c>
      <c r="L236" s="9" t="str">
        <f t="shared" si="39"/>
        <v>No</v>
      </c>
    </row>
    <row r="237" spans="1:12" x14ac:dyDescent="0.25">
      <c r="A237" s="42" t="s">
        <v>1574</v>
      </c>
      <c r="B237" s="33" t="s">
        <v>217</v>
      </c>
      <c r="C237" s="11">
        <v>10.441079473</v>
      </c>
      <c r="D237" s="11" t="str">
        <f t="shared" si="36"/>
        <v>N/A</v>
      </c>
      <c r="E237" s="11">
        <v>9.8882609812000002</v>
      </c>
      <c r="F237" s="11" t="str">
        <f t="shared" si="37"/>
        <v>N/A</v>
      </c>
      <c r="G237" s="11">
        <v>7.6173087020999999</v>
      </c>
      <c r="H237" s="11" t="str">
        <f t="shared" si="38"/>
        <v>N/A</v>
      </c>
      <c r="I237" s="12">
        <v>-5.29</v>
      </c>
      <c r="J237" s="12">
        <v>-23</v>
      </c>
      <c r="K237" s="41" t="s">
        <v>732</v>
      </c>
      <c r="L237" s="9" t="str">
        <f t="shared" si="39"/>
        <v>Yes</v>
      </c>
    </row>
    <row r="238" spans="1:12" x14ac:dyDescent="0.25">
      <c r="A238" s="45" t="s">
        <v>1575</v>
      </c>
      <c r="B238" s="33" t="s">
        <v>217</v>
      </c>
      <c r="C238" s="11">
        <v>19.070288434999998</v>
      </c>
      <c r="D238" s="11" t="str">
        <f t="shared" si="36"/>
        <v>N/A</v>
      </c>
      <c r="E238" s="11">
        <v>20.484551518</v>
      </c>
      <c r="F238" s="11" t="str">
        <f t="shared" si="37"/>
        <v>N/A</v>
      </c>
      <c r="G238" s="11">
        <v>20.649651972000001</v>
      </c>
      <c r="H238" s="11" t="str">
        <f t="shared" si="38"/>
        <v>N/A</v>
      </c>
      <c r="I238" s="12">
        <v>7.4160000000000004</v>
      </c>
      <c r="J238" s="12">
        <v>0.80600000000000005</v>
      </c>
      <c r="K238" s="41" t="s">
        <v>732</v>
      </c>
      <c r="L238" s="9" t="str">
        <f t="shared" si="39"/>
        <v>Yes</v>
      </c>
    </row>
    <row r="239" spans="1:12" x14ac:dyDescent="0.25">
      <c r="A239" s="45" t="s">
        <v>1576</v>
      </c>
      <c r="B239" s="33" t="s">
        <v>217</v>
      </c>
      <c r="C239" s="11">
        <v>28.742937853000001</v>
      </c>
      <c r="D239" s="11" t="str">
        <f t="shared" si="36"/>
        <v>N/A</v>
      </c>
      <c r="E239" s="11">
        <v>27.306877287999999</v>
      </c>
      <c r="F239" s="11" t="str">
        <f t="shared" si="37"/>
        <v>N/A</v>
      </c>
      <c r="G239" s="11">
        <v>25.64612326</v>
      </c>
      <c r="H239" s="11" t="str">
        <f t="shared" si="38"/>
        <v>N/A</v>
      </c>
      <c r="I239" s="12">
        <v>-5</v>
      </c>
      <c r="J239" s="12">
        <v>-6.08</v>
      </c>
      <c r="K239" s="41" t="s">
        <v>732</v>
      </c>
      <c r="L239" s="9" t="str">
        <f t="shared" si="39"/>
        <v>Yes</v>
      </c>
    </row>
    <row r="240" spans="1:12" x14ac:dyDescent="0.25">
      <c r="A240" s="45" t="s">
        <v>1577</v>
      </c>
      <c r="B240" s="33" t="s">
        <v>217</v>
      </c>
      <c r="C240" s="11">
        <v>7.1809965358000003</v>
      </c>
      <c r="D240" s="11" t="str">
        <f t="shared" si="36"/>
        <v>N/A</v>
      </c>
      <c r="E240" s="11">
        <v>6.6125049045999997</v>
      </c>
      <c r="F240" s="11" t="str">
        <f t="shared" si="37"/>
        <v>N/A</v>
      </c>
      <c r="G240" s="11">
        <v>4.0520024803999997</v>
      </c>
      <c r="H240" s="11" t="str">
        <f t="shared" si="38"/>
        <v>N/A</v>
      </c>
      <c r="I240" s="12">
        <v>-7.92</v>
      </c>
      <c r="J240" s="12">
        <v>-38.700000000000003</v>
      </c>
      <c r="K240" s="41" t="s">
        <v>732</v>
      </c>
      <c r="L240" s="9" t="str">
        <f t="shared" si="39"/>
        <v>No</v>
      </c>
    </row>
    <row r="241" spans="1:12" x14ac:dyDescent="0.25">
      <c r="A241" s="45" t="s">
        <v>1578</v>
      </c>
      <c r="B241" s="33" t="s">
        <v>217</v>
      </c>
      <c r="C241" s="11">
        <v>2.9854522453999999</v>
      </c>
      <c r="D241" s="11" t="str">
        <f t="shared" si="36"/>
        <v>N/A</v>
      </c>
      <c r="E241" s="11">
        <v>2.9397762437999999</v>
      </c>
      <c r="F241" s="11" t="str">
        <f t="shared" si="37"/>
        <v>N/A</v>
      </c>
      <c r="G241" s="11">
        <v>0.26366382859999998</v>
      </c>
      <c r="H241" s="11" t="str">
        <f t="shared" si="38"/>
        <v>N/A</v>
      </c>
      <c r="I241" s="12">
        <v>-1.53</v>
      </c>
      <c r="J241" s="12">
        <v>-91</v>
      </c>
      <c r="K241" s="41" t="s">
        <v>732</v>
      </c>
      <c r="L241" s="9" t="str">
        <f t="shared" si="39"/>
        <v>No</v>
      </c>
    </row>
    <row r="242" spans="1:12" x14ac:dyDescent="0.25">
      <c r="A242" s="4" t="s">
        <v>1403</v>
      </c>
      <c r="B242" s="33" t="s">
        <v>217</v>
      </c>
      <c r="C242" s="14">
        <v>97019035</v>
      </c>
      <c r="D242" s="11" t="str">
        <f t="shared" si="36"/>
        <v>N/A</v>
      </c>
      <c r="E242" s="14">
        <v>109350064</v>
      </c>
      <c r="F242" s="11" t="str">
        <f t="shared" si="37"/>
        <v>N/A</v>
      </c>
      <c r="G242" s="14">
        <v>129308409</v>
      </c>
      <c r="H242" s="11" t="str">
        <f t="shared" si="38"/>
        <v>N/A</v>
      </c>
      <c r="I242" s="12">
        <v>12.71</v>
      </c>
      <c r="J242" s="12">
        <v>18.25</v>
      </c>
      <c r="K242" s="41" t="s">
        <v>732</v>
      </c>
      <c r="L242" s="9" t="str">
        <f t="shared" si="39"/>
        <v>Yes</v>
      </c>
    </row>
    <row r="243" spans="1:12" x14ac:dyDescent="0.25">
      <c r="A243" s="4" t="s">
        <v>1579</v>
      </c>
      <c r="B243" s="33" t="s">
        <v>217</v>
      </c>
      <c r="C243" s="1">
        <v>5611</v>
      </c>
      <c r="D243" s="1" t="str">
        <f t="shared" si="36"/>
        <v>N/A</v>
      </c>
      <c r="E243" s="1">
        <v>5936</v>
      </c>
      <c r="F243" s="1" t="str">
        <f t="shared" si="37"/>
        <v>N/A</v>
      </c>
      <c r="G243" s="1">
        <v>6169</v>
      </c>
      <c r="H243" s="11" t="str">
        <f t="shared" si="38"/>
        <v>N/A</v>
      </c>
      <c r="I243" s="12">
        <v>5.7919999999999998</v>
      </c>
      <c r="J243" s="12">
        <v>3.9249999999999998</v>
      </c>
      <c r="K243" s="41" t="s">
        <v>732</v>
      </c>
      <c r="L243" s="9" t="str">
        <f t="shared" si="39"/>
        <v>Yes</v>
      </c>
    </row>
    <row r="244" spans="1:12" ht="25" x14ac:dyDescent="0.25">
      <c r="A244" s="4" t="s">
        <v>1580</v>
      </c>
      <c r="B244" s="33" t="s">
        <v>217</v>
      </c>
      <c r="C244" s="14">
        <v>17290.863482000001</v>
      </c>
      <c r="D244" s="11" t="str">
        <f t="shared" si="36"/>
        <v>N/A</v>
      </c>
      <c r="E244" s="14">
        <v>18421.506739</v>
      </c>
      <c r="F244" s="11" t="str">
        <f t="shared" si="37"/>
        <v>N/A</v>
      </c>
      <c r="G244" s="14">
        <v>20961</v>
      </c>
      <c r="H244" s="11" t="str">
        <f t="shared" si="38"/>
        <v>N/A</v>
      </c>
      <c r="I244" s="12">
        <v>6.5389999999999997</v>
      </c>
      <c r="J244" s="12">
        <v>13.79</v>
      </c>
      <c r="K244" s="41" t="s">
        <v>732</v>
      </c>
      <c r="L244" s="9" t="str">
        <f t="shared" si="39"/>
        <v>Yes</v>
      </c>
    </row>
    <row r="245" spans="1:12" ht="25" x14ac:dyDescent="0.25">
      <c r="A245" s="46" t="s">
        <v>1581</v>
      </c>
      <c r="B245" s="33" t="s">
        <v>217</v>
      </c>
      <c r="C245" s="14">
        <v>8253.1893130000008</v>
      </c>
      <c r="D245" s="11" t="str">
        <f t="shared" si="36"/>
        <v>N/A</v>
      </c>
      <c r="E245" s="14">
        <v>9218.4709103000005</v>
      </c>
      <c r="F245" s="11" t="str">
        <f t="shared" si="37"/>
        <v>N/A</v>
      </c>
      <c r="G245" s="14">
        <v>9976.9285261999994</v>
      </c>
      <c r="H245" s="11" t="str">
        <f t="shared" si="38"/>
        <v>N/A</v>
      </c>
      <c r="I245" s="12">
        <v>11.7</v>
      </c>
      <c r="J245" s="12">
        <v>8.2279999999999998</v>
      </c>
      <c r="K245" s="41" t="s">
        <v>732</v>
      </c>
      <c r="L245" s="9" t="str">
        <f t="shared" si="39"/>
        <v>Yes</v>
      </c>
    </row>
    <row r="246" spans="1:12" ht="25" x14ac:dyDescent="0.25">
      <c r="A246" s="46" t="s">
        <v>1582</v>
      </c>
      <c r="B246" s="33" t="s">
        <v>217</v>
      </c>
      <c r="C246" s="14">
        <v>30571.365265</v>
      </c>
      <c r="D246" s="11" t="str">
        <f t="shared" si="36"/>
        <v>N/A</v>
      </c>
      <c r="E246" s="14">
        <v>33281.463153999997</v>
      </c>
      <c r="F246" s="11" t="str">
        <f t="shared" si="37"/>
        <v>N/A</v>
      </c>
      <c r="G246" s="14">
        <v>37395.980797999997</v>
      </c>
      <c r="H246" s="11" t="str">
        <f t="shared" si="38"/>
        <v>N/A</v>
      </c>
      <c r="I246" s="12">
        <v>8.8650000000000002</v>
      </c>
      <c r="J246" s="12">
        <v>12.36</v>
      </c>
      <c r="K246" s="41" t="s">
        <v>732</v>
      </c>
      <c r="L246" s="9" t="str">
        <f t="shared" si="39"/>
        <v>Yes</v>
      </c>
    </row>
    <row r="247" spans="1:12" ht="25" x14ac:dyDescent="0.25">
      <c r="A247" s="46" t="s">
        <v>1583</v>
      </c>
      <c r="B247" s="33" t="s">
        <v>217</v>
      </c>
      <c r="C247" s="14">
        <v>4472.7210525999999</v>
      </c>
      <c r="D247" s="11" t="str">
        <f t="shared" si="36"/>
        <v>N/A</v>
      </c>
      <c r="E247" s="14">
        <v>4713.5226405000003</v>
      </c>
      <c r="F247" s="11" t="str">
        <f t="shared" si="37"/>
        <v>N/A</v>
      </c>
      <c r="G247" s="14">
        <v>6544.0328841</v>
      </c>
      <c r="H247" s="11" t="str">
        <f t="shared" si="38"/>
        <v>N/A</v>
      </c>
      <c r="I247" s="12">
        <v>5.3840000000000003</v>
      </c>
      <c r="J247" s="12">
        <v>38.840000000000003</v>
      </c>
      <c r="K247" s="41" t="s">
        <v>732</v>
      </c>
      <c r="L247" s="9" t="str">
        <f t="shared" si="39"/>
        <v>No</v>
      </c>
    </row>
    <row r="248" spans="1:12" ht="25" x14ac:dyDescent="0.25">
      <c r="A248" s="46" t="s">
        <v>1584</v>
      </c>
      <c r="B248" s="33" t="s">
        <v>217</v>
      </c>
      <c r="C248" s="14">
        <v>2249.4782608999999</v>
      </c>
      <c r="D248" s="11" t="str">
        <f t="shared" si="36"/>
        <v>N/A</v>
      </c>
      <c r="E248" s="14">
        <v>3384.3043478</v>
      </c>
      <c r="F248" s="11" t="str">
        <f t="shared" si="37"/>
        <v>N/A</v>
      </c>
      <c r="G248" s="14">
        <v>5095.5200000000004</v>
      </c>
      <c r="H248" s="11" t="str">
        <f t="shared" si="38"/>
        <v>N/A</v>
      </c>
      <c r="I248" s="12">
        <v>50.45</v>
      </c>
      <c r="J248" s="12">
        <v>50.56</v>
      </c>
      <c r="K248" s="41" t="s">
        <v>732</v>
      </c>
      <c r="L248" s="9" t="str">
        <f t="shared" si="39"/>
        <v>No</v>
      </c>
    </row>
    <row r="249" spans="1:12" ht="25" x14ac:dyDescent="0.25">
      <c r="A249" s="42" t="s">
        <v>1585</v>
      </c>
      <c r="B249" s="33" t="s">
        <v>217</v>
      </c>
      <c r="C249" s="11">
        <v>7.8743141024999996</v>
      </c>
      <c r="D249" s="11" t="str">
        <f t="shared" si="36"/>
        <v>N/A</v>
      </c>
      <c r="E249" s="11">
        <v>7.6239404059</v>
      </c>
      <c r="F249" s="11" t="str">
        <f t="shared" si="37"/>
        <v>N/A</v>
      </c>
      <c r="G249" s="11">
        <v>7.3619265835999999</v>
      </c>
      <c r="H249" s="11" t="str">
        <f t="shared" si="38"/>
        <v>N/A</v>
      </c>
      <c r="I249" s="12">
        <v>-3.18</v>
      </c>
      <c r="J249" s="12">
        <v>-3.44</v>
      </c>
      <c r="K249" s="41" t="s">
        <v>732</v>
      </c>
      <c r="L249" s="9" t="str">
        <f t="shared" si="39"/>
        <v>Yes</v>
      </c>
    </row>
    <row r="250" spans="1:12" ht="25" x14ac:dyDescent="0.25">
      <c r="A250" s="45" t="s">
        <v>1586</v>
      </c>
      <c r="B250" s="33" t="s">
        <v>217</v>
      </c>
      <c r="C250" s="11">
        <v>18.342201064000001</v>
      </c>
      <c r="D250" s="11" t="str">
        <f t="shared" si="36"/>
        <v>N/A</v>
      </c>
      <c r="E250" s="11">
        <v>19.885667618999999</v>
      </c>
      <c r="F250" s="11" t="str">
        <f t="shared" si="37"/>
        <v>N/A</v>
      </c>
      <c r="G250" s="11">
        <v>20.378963649999999</v>
      </c>
      <c r="H250" s="11" t="str">
        <f t="shared" si="38"/>
        <v>N/A</v>
      </c>
      <c r="I250" s="12">
        <v>8.4149999999999991</v>
      </c>
      <c r="J250" s="12">
        <v>2.4809999999999999</v>
      </c>
      <c r="K250" s="41" t="s">
        <v>732</v>
      </c>
      <c r="L250" s="9" t="str">
        <f t="shared" si="39"/>
        <v>Yes</v>
      </c>
    </row>
    <row r="251" spans="1:12" ht="25" x14ac:dyDescent="0.25">
      <c r="A251" s="45" t="s">
        <v>1587</v>
      </c>
      <c r="B251" s="33" t="s">
        <v>217</v>
      </c>
      <c r="C251" s="11">
        <v>25.907990314999999</v>
      </c>
      <c r="D251" s="11" t="str">
        <f t="shared" si="36"/>
        <v>N/A</v>
      </c>
      <c r="E251" s="11">
        <v>25.226353304</v>
      </c>
      <c r="F251" s="11" t="str">
        <f t="shared" si="37"/>
        <v>N/A</v>
      </c>
      <c r="G251" s="11">
        <v>24.471353696000001</v>
      </c>
      <c r="H251" s="11" t="str">
        <f t="shared" si="38"/>
        <v>N/A</v>
      </c>
      <c r="I251" s="12">
        <v>-2.63</v>
      </c>
      <c r="J251" s="12">
        <v>-2.99</v>
      </c>
      <c r="K251" s="41" t="s">
        <v>732</v>
      </c>
      <c r="L251" s="9" t="str">
        <f t="shared" si="39"/>
        <v>Yes</v>
      </c>
    </row>
    <row r="252" spans="1:12" ht="25" x14ac:dyDescent="0.25">
      <c r="A252" s="45" t="s">
        <v>1588</v>
      </c>
      <c r="B252" s="33" t="s">
        <v>217</v>
      </c>
      <c r="C252" s="11">
        <v>4.4539369155999999</v>
      </c>
      <c r="D252" s="11" t="str">
        <f t="shared" si="36"/>
        <v>N/A</v>
      </c>
      <c r="E252" s="11">
        <v>4.2306183210999997</v>
      </c>
      <c r="F252" s="11" t="str">
        <f t="shared" si="37"/>
        <v>N/A</v>
      </c>
      <c r="G252" s="11">
        <v>3.9664720849999999</v>
      </c>
      <c r="H252" s="11" t="str">
        <f t="shared" si="38"/>
        <v>N/A</v>
      </c>
      <c r="I252" s="12">
        <v>-5.01</v>
      </c>
      <c r="J252" s="12">
        <v>-6.24</v>
      </c>
      <c r="K252" s="41" t="s">
        <v>732</v>
      </c>
      <c r="L252" s="9" t="str">
        <f t="shared" si="39"/>
        <v>Yes</v>
      </c>
    </row>
    <row r="253" spans="1:12" ht="25" x14ac:dyDescent="0.25">
      <c r="A253" s="45" t="s">
        <v>1589</v>
      </c>
      <c r="B253" s="33" t="s">
        <v>217</v>
      </c>
      <c r="C253" s="11">
        <v>0.1454775459</v>
      </c>
      <c r="D253" s="11" t="str">
        <f t="shared" si="36"/>
        <v>N/A</v>
      </c>
      <c r="E253" s="11">
        <v>0.13687217330000001</v>
      </c>
      <c r="F253" s="11" t="str">
        <f t="shared" si="37"/>
        <v>N/A</v>
      </c>
      <c r="G253" s="11">
        <v>0.1373249107</v>
      </c>
      <c r="H253" s="11" t="str">
        <f t="shared" si="38"/>
        <v>N/A</v>
      </c>
      <c r="I253" s="12">
        <v>-5.92</v>
      </c>
      <c r="J253" s="12">
        <v>0.33079999999999998</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11394</v>
      </c>
      <c r="D7" s="125" t="str">
        <f>IF($B7="N/A","N/A",IF(C7&gt;15,"No",IF(C7&lt;-15,"No","Yes")))</f>
        <v>N/A</v>
      </c>
      <c r="E7" s="124">
        <v>11948</v>
      </c>
      <c r="F7" s="125" t="str">
        <f>IF($B7="N/A","N/A",IF(E7&gt;15,"No",IF(E7&lt;-15,"No","Yes")))</f>
        <v>N/A</v>
      </c>
      <c r="G7" s="124">
        <v>12433</v>
      </c>
      <c r="H7" s="125" t="str">
        <f>IF($B7="N/A","N/A",IF(G7&gt;15,"No",IF(G7&lt;-15,"No","Yes")))</f>
        <v>N/A</v>
      </c>
      <c r="I7" s="126">
        <v>4.8620000000000001</v>
      </c>
      <c r="J7" s="126">
        <v>4.0590000000000002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99.648476732999995</v>
      </c>
      <c r="F11" s="116" t="str">
        <f>IF(OR($B11="N/A",$E11="N/A"),"N/A",IF(E11&gt;100,"No",IF(E11&lt;95,"No","Yes")))</f>
        <v>Yes</v>
      </c>
      <c r="G11" s="116">
        <v>99.525456446999996</v>
      </c>
      <c r="H11" s="116" t="str">
        <f>IF($B11="N/A","N/A",IF(G11&gt;100,"No",IF(G11&lt;95,"No","Yes")))</f>
        <v>Yes</v>
      </c>
      <c r="I11" s="122" t="s">
        <v>217</v>
      </c>
      <c r="J11" s="122">
        <v>-0.123</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99.648476732999995</v>
      </c>
      <c r="F13" s="116" t="str">
        <f t="shared" si="2"/>
        <v>Yes</v>
      </c>
      <c r="G13" s="116">
        <v>99.525456446999996</v>
      </c>
      <c r="H13" s="116" t="str">
        <f t="shared" si="3"/>
        <v>Yes</v>
      </c>
      <c r="I13" s="122" t="s">
        <v>217</v>
      </c>
      <c r="J13" s="122">
        <v>-0.123</v>
      </c>
      <c r="K13" s="116" t="str">
        <f t="shared" si="0"/>
        <v>Yes</v>
      </c>
    </row>
    <row r="14" spans="1:11" x14ac:dyDescent="0.25">
      <c r="A14" s="27" t="s">
        <v>309</v>
      </c>
      <c r="B14" s="117" t="s">
        <v>217</v>
      </c>
      <c r="C14" s="128">
        <v>11394</v>
      </c>
      <c r="D14" s="116" t="str">
        <f>IF($B14="N/A","N/A",IF(C14&gt;15,"No",IF(C14&lt;-15,"No","Yes")))</f>
        <v>N/A</v>
      </c>
      <c r="E14" s="128">
        <v>11948</v>
      </c>
      <c r="F14" s="116" t="str">
        <f>IF($B14="N/A","N/A",IF(E14&gt;15,"No",IF(E14&lt;-15,"No","Yes")))</f>
        <v>N/A</v>
      </c>
      <c r="G14" s="128">
        <v>12433</v>
      </c>
      <c r="H14" s="116" t="str">
        <f>IF($B14="N/A","N/A",IF(G14&gt;15,"No",IF(G14&lt;-15,"No","Yes")))</f>
        <v>N/A</v>
      </c>
      <c r="I14" s="122">
        <v>4.8620000000000001</v>
      </c>
      <c r="J14" s="122">
        <v>4.0590000000000002</v>
      </c>
      <c r="K14" s="116" t="str">
        <f t="shared" si="0"/>
        <v>Yes</v>
      </c>
    </row>
    <row r="15" spans="1:11" x14ac:dyDescent="0.25">
      <c r="A15" s="24" t="s">
        <v>435</v>
      </c>
      <c r="B15" s="117" t="s">
        <v>219</v>
      </c>
      <c r="C15" s="116">
        <v>14.76215552</v>
      </c>
      <c r="D15" s="116" t="str">
        <f>IF($B15="N/A","N/A",IF(C15&gt;20,"No",IF(C15&lt;5,"No","Yes")))</f>
        <v>Yes</v>
      </c>
      <c r="E15" s="116">
        <v>14.956478071999999</v>
      </c>
      <c r="F15" s="116" t="str">
        <f>IF($B15="N/A","N/A",IF(E15&gt;20,"No",IF(E15&lt;5,"No","Yes")))</f>
        <v>Yes</v>
      </c>
      <c r="G15" s="116">
        <v>15.024531488999999</v>
      </c>
      <c r="H15" s="116" t="str">
        <f>IF($B15="N/A","N/A",IF(G15&gt;20,"No",IF(G15&lt;5,"No","Yes")))</f>
        <v>Yes</v>
      </c>
      <c r="I15" s="122">
        <v>1.3160000000000001</v>
      </c>
      <c r="J15" s="122">
        <v>0.45500000000000002</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84.975468511000003</v>
      </c>
      <c r="H16" s="116" t="str">
        <f>IF($B16="N/A","N/A",IF(G16&gt;15,"No",IF(G16&lt;-15,"No","Yes")))</f>
        <v>N/A</v>
      </c>
      <c r="I16" s="122" t="s">
        <v>217</v>
      </c>
      <c r="J16" s="122" t="s">
        <v>217</v>
      </c>
      <c r="K16" s="116" t="str">
        <f t="shared" si="0"/>
        <v>N/A</v>
      </c>
    </row>
    <row r="17" spans="1:11" x14ac:dyDescent="0.25">
      <c r="A17" s="24" t="s">
        <v>437</v>
      </c>
      <c r="B17" s="117" t="s">
        <v>217</v>
      </c>
      <c r="C17" s="116">
        <v>4.8534316307000003</v>
      </c>
      <c r="D17" s="116" t="str">
        <f>IF($B17="N/A","N/A",IF(C17&gt;15,"No",IF(C17&lt;-15,"No","Yes")))</f>
        <v>N/A</v>
      </c>
      <c r="E17" s="116">
        <v>4.5112152661999998</v>
      </c>
      <c r="F17" s="116" t="str">
        <f>IF($B17="N/A","N/A",IF(E17&gt;15,"No",IF(E17&lt;-15,"No","Yes")))</f>
        <v>N/A</v>
      </c>
      <c r="G17" s="116">
        <v>4.6087026462000003</v>
      </c>
      <c r="H17" s="116" t="str">
        <f>IF($B17="N/A","N/A",IF(G17&gt;15,"No",IF(G17&lt;-15,"No","Yes")))</f>
        <v>N/A</v>
      </c>
      <c r="I17" s="122">
        <v>-7.05</v>
      </c>
      <c r="J17" s="122">
        <v>2.161</v>
      </c>
      <c r="K17" s="116" t="str">
        <f t="shared" si="0"/>
        <v>Yes</v>
      </c>
    </row>
    <row r="18" spans="1:11" x14ac:dyDescent="0.25">
      <c r="A18" s="24" t="s">
        <v>813</v>
      </c>
      <c r="B18" s="117" t="s">
        <v>217</v>
      </c>
      <c r="C18" s="135">
        <v>6155.8806510000004</v>
      </c>
      <c r="D18" s="116" t="str">
        <f>IF($B18="N/A","N/A",IF(C18&gt;15,"No",IF(C18&lt;-15,"No","Yes")))</f>
        <v>N/A</v>
      </c>
      <c r="E18" s="135">
        <v>5763.3506494000003</v>
      </c>
      <c r="F18" s="116" t="str">
        <f>IF($B18="N/A","N/A",IF(E18&gt;15,"No",IF(E18&lt;-15,"No","Yes")))</f>
        <v>N/A</v>
      </c>
      <c r="G18" s="135">
        <v>8857.9476439999999</v>
      </c>
      <c r="H18" s="116" t="str">
        <f>IF($B18="N/A","N/A",IF(G18&gt;15,"No",IF(G18&lt;-15,"No","Yes")))</f>
        <v>N/A</v>
      </c>
      <c r="I18" s="122">
        <v>-6.38</v>
      </c>
      <c r="J18" s="122">
        <v>53.69</v>
      </c>
      <c r="K18" s="116" t="str">
        <f t="shared" si="0"/>
        <v>No</v>
      </c>
    </row>
    <row r="19" spans="1:11" x14ac:dyDescent="0.25">
      <c r="A19" s="3" t="s">
        <v>310</v>
      </c>
      <c r="B19" s="117" t="s">
        <v>217</v>
      </c>
      <c r="C19" s="128">
        <v>23</v>
      </c>
      <c r="D19" s="117" t="s">
        <v>217</v>
      </c>
      <c r="E19" s="128">
        <v>11</v>
      </c>
      <c r="F19" s="117" t="s">
        <v>217</v>
      </c>
      <c r="G19" s="128">
        <v>13</v>
      </c>
      <c r="H19" s="116" t="str">
        <f>IF($B19="N/A","N/A",IF(G19&gt;15,"No",IF(G19&lt;-15,"No","Yes")))</f>
        <v>N/A</v>
      </c>
      <c r="I19" s="122">
        <v>-60.9</v>
      </c>
      <c r="J19" s="122">
        <v>44.44</v>
      </c>
      <c r="K19" s="116" t="str">
        <f t="shared" si="0"/>
        <v>No</v>
      </c>
    </row>
    <row r="20" spans="1:11" x14ac:dyDescent="0.25">
      <c r="A20" s="3" t="s">
        <v>350</v>
      </c>
      <c r="B20" s="117" t="s">
        <v>217</v>
      </c>
      <c r="C20" s="128" t="s">
        <v>217</v>
      </c>
      <c r="D20" s="117" t="s">
        <v>217</v>
      </c>
      <c r="E20" s="128" t="s">
        <v>217</v>
      </c>
      <c r="F20" s="117" t="s">
        <v>217</v>
      </c>
      <c r="G20" s="129">
        <v>0.104560444</v>
      </c>
      <c r="H20" s="116" t="str">
        <f>IF($B20="N/A","N/A",IF(G20&gt;15,"No",IF(G20&lt;-15,"No","Yes")))</f>
        <v>N/A</v>
      </c>
      <c r="I20" s="122" t="s">
        <v>217</v>
      </c>
      <c r="J20" s="122" t="s">
        <v>217</v>
      </c>
      <c r="K20" s="116" t="str">
        <f t="shared" si="0"/>
        <v>N/A</v>
      </c>
    </row>
    <row r="21" spans="1:11" ht="25" x14ac:dyDescent="0.25">
      <c r="A21" s="3" t="s">
        <v>814</v>
      </c>
      <c r="B21" s="117" t="s">
        <v>217</v>
      </c>
      <c r="C21" s="130">
        <v>875.73913043000005</v>
      </c>
      <c r="D21" s="116" t="str">
        <f>IF($B21="N/A","N/A",IF(C21&gt;60,"No",IF(C21&lt;15,"No","Yes")))</f>
        <v>N/A</v>
      </c>
      <c r="E21" s="130">
        <v>7288.2222222</v>
      </c>
      <c r="F21" s="116" t="str">
        <f>IF($B21="N/A","N/A",IF(E21&gt;60,"No",IF(E21&lt;15,"No","Yes")))</f>
        <v>N/A</v>
      </c>
      <c r="G21" s="130">
        <v>1437.6153846</v>
      </c>
      <c r="H21" s="116" t="str">
        <f>IF($B21="N/A","N/A",IF(G21&gt;60,"No",IF(G21&lt;15,"No","Yes")))</f>
        <v>N/A</v>
      </c>
      <c r="I21" s="122">
        <v>732.2</v>
      </c>
      <c r="J21" s="122">
        <v>-80.3</v>
      </c>
      <c r="K21" s="116" t="str">
        <f t="shared" si="0"/>
        <v>No</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9712</v>
      </c>
      <c r="D6" s="9" t="str">
        <f>IF($B6="N/A","N/A",IF(C6&gt;15,"No",IF(C6&lt;-15,"No","Yes")))</f>
        <v>N/A</v>
      </c>
      <c r="E6" s="34">
        <v>10161</v>
      </c>
      <c r="F6" s="9" t="str">
        <f>IF($B6="N/A","N/A",IF(E6&gt;15,"No",IF(E6&lt;-15,"No","Yes")))</f>
        <v>N/A</v>
      </c>
      <c r="G6" s="34">
        <v>10565</v>
      </c>
      <c r="H6" s="9" t="str">
        <f>IF($B6="N/A","N/A",IF(G6&gt;15,"No",IF(G6&lt;-15,"No","Yes")))</f>
        <v>N/A</v>
      </c>
      <c r="I6" s="10">
        <v>4.6230000000000002</v>
      </c>
      <c r="J6" s="10">
        <v>3.976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4841.4261737999996</v>
      </c>
      <c r="D9" s="9" t="str">
        <f>IF($B9="N/A","N/A",IF(C9&gt;7000,"No",IF(C9&lt;2000,"No","Yes")))</f>
        <v>Yes</v>
      </c>
      <c r="E9" s="76">
        <v>5591.2844207999997</v>
      </c>
      <c r="F9" s="9" t="str">
        <f>IF($B9="N/A","N/A",IF(E9&gt;7000,"No",IF(E9&lt;2000,"No","Yes")))</f>
        <v>Yes</v>
      </c>
      <c r="G9" s="76">
        <v>6452.8459063</v>
      </c>
      <c r="H9" s="9" t="str">
        <f>IF($B9="N/A","N/A",IF(G9&gt;7000,"No",IF(G9&lt;2000,"No","Yes")))</f>
        <v>Yes</v>
      </c>
      <c r="I9" s="10">
        <v>15.49</v>
      </c>
      <c r="J9" s="10">
        <v>15.41</v>
      </c>
      <c r="K9" s="9" t="str">
        <f t="shared" si="0"/>
        <v>Yes</v>
      </c>
    </row>
    <row r="10" spans="1:11" x14ac:dyDescent="0.25">
      <c r="A10" s="90" t="s">
        <v>819</v>
      </c>
      <c r="B10" s="33" t="s">
        <v>217</v>
      </c>
      <c r="C10" s="76">
        <v>1154.9184620999999</v>
      </c>
      <c r="D10" s="9" t="str">
        <f>IF($B10="N/A","N/A",IF(C10&gt;15,"No",IF(C10&lt;-15,"No","Yes")))</f>
        <v>N/A</v>
      </c>
      <c r="E10" s="76">
        <v>1329.3300102999999</v>
      </c>
      <c r="F10" s="9" t="str">
        <f>IF($B10="N/A","N/A",IF(E10&gt;15,"No",IF(E10&lt;-15,"No","Yes")))</f>
        <v>N/A</v>
      </c>
      <c r="G10" s="76">
        <v>1527.0665472000001</v>
      </c>
      <c r="H10" s="9" t="str">
        <f>IF($B10="N/A","N/A",IF(G10&gt;15,"No",IF(G10&lt;-15,"No","Yes")))</f>
        <v>N/A</v>
      </c>
      <c r="I10" s="10">
        <v>15.1</v>
      </c>
      <c r="J10" s="10">
        <v>14.87</v>
      </c>
      <c r="K10" s="9" t="str">
        <f t="shared" si="0"/>
        <v>Yes</v>
      </c>
    </row>
    <row r="11" spans="1:11" x14ac:dyDescent="0.25">
      <c r="A11" s="90" t="s">
        <v>313</v>
      </c>
      <c r="B11" s="33" t="s">
        <v>223</v>
      </c>
      <c r="C11" s="9">
        <v>4.4584019769000003</v>
      </c>
      <c r="D11" s="9" t="str">
        <f>IF($B11="N/A","N/A",IF(C11&gt;10,"No",IF(C11&lt;=0,"No","Yes")))</f>
        <v>Yes</v>
      </c>
      <c r="E11" s="9">
        <v>4.7731522487999998</v>
      </c>
      <c r="F11" s="9" t="str">
        <f>IF($B11="N/A","N/A",IF(E11&gt;10,"No",IF(E11&lt;=0,"No","Yes")))</f>
        <v>Yes</v>
      </c>
      <c r="G11" s="9">
        <v>3.8523426407999999</v>
      </c>
      <c r="H11" s="9" t="str">
        <f>IF($B11="N/A","N/A",IF(G11&gt;10,"No",IF(G11&lt;=0,"No","Yes")))</f>
        <v>Yes</v>
      </c>
      <c r="I11" s="10">
        <v>7.06</v>
      </c>
      <c r="J11" s="10">
        <v>-19.3</v>
      </c>
      <c r="K11" s="9" t="str">
        <f t="shared" si="0"/>
        <v>Yes</v>
      </c>
    </row>
    <row r="12" spans="1:11" x14ac:dyDescent="0.25">
      <c r="A12" s="90" t="s">
        <v>820</v>
      </c>
      <c r="B12" s="33" t="s">
        <v>217</v>
      </c>
      <c r="C12" s="76">
        <v>2660.8337182</v>
      </c>
      <c r="D12" s="9" t="str">
        <f>IF($B12="N/A","N/A",IF(C12&gt;15,"No",IF(C12&lt;-15,"No","Yes")))</f>
        <v>N/A</v>
      </c>
      <c r="E12" s="76">
        <v>2518.5752576999998</v>
      </c>
      <c r="F12" s="9" t="str">
        <f>IF($B12="N/A","N/A",IF(E12&gt;15,"No",IF(E12&lt;-15,"No","Yes")))</f>
        <v>N/A</v>
      </c>
      <c r="G12" s="76">
        <v>2830.7886978000001</v>
      </c>
      <c r="H12" s="9" t="str">
        <f>IF($B12="N/A","N/A",IF(G12&gt;15,"No",IF(G12&lt;-15,"No","Yes")))</f>
        <v>N/A</v>
      </c>
      <c r="I12" s="10">
        <v>-5.35</v>
      </c>
      <c r="J12" s="10">
        <v>12.4</v>
      </c>
      <c r="K12" s="9" t="str">
        <f t="shared" si="0"/>
        <v>Yes</v>
      </c>
    </row>
    <row r="13" spans="1:11" x14ac:dyDescent="0.25">
      <c r="A13" s="90" t="s">
        <v>314</v>
      </c>
      <c r="B13" s="33" t="s">
        <v>218</v>
      </c>
      <c r="C13" s="8">
        <v>99.958813839000001</v>
      </c>
      <c r="D13" s="9" t="str">
        <f>IF($B13="N/A","N/A",IF(C13&gt;100,"No",IF(C13&lt;95,"No","Yes")))</f>
        <v>Yes</v>
      </c>
      <c r="E13" s="8">
        <v>99.960633795999996</v>
      </c>
      <c r="F13" s="9" t="str">
        <f>IF($B13="N/A","N/A",IF(E13&gt;100,"No",IF(E13&lt;95,"No","Yes")))</f>
        <v>Yes</v>
      </c>
      <c r="G13" s="8">
        <v>99.981069568999999</v>
      </c>
      <c r="H13" s="9" t="str">
        <f>IF($B13="N/A","N/A",IF(G13&gt;100,"No",IF(G13&lt;95,"No","Yes")))</f>
        <v>Yes</v>
      </c>
      <c r="I13" s="10">
        <v>1.8E-3</v>
      </c>
      <c r="J13" s="10">
        <v>2.0400000000000001E-2</v>
      </c>
      <c r="K13" s="9" t="str">
        <f t="shared" si="0"/>
        <v>Yes</v>
      </c>
    </row>
    <row r="14" spans="1:11" x14ac:dyDescent="0.25">
      <c r="A14" s="90" t="s">
        <v>821</v>
      </c>
      <c r="B14" s="33" t="s">
        <v>224</v>
      </c>
      <c r="C14" s="8">
        <v>1.0903378657</v>
      </c>
      <c r="D14" s="9" t="str">
        <f>IF($B14="N/A","N/A",IF(C14&gt;1,"Yes","No"))</f>
        <v>Yes</v>
      </c>
      <c r="E14" s="8">
        <v>1.0969774539999999</v>
      </c>
      <c r="F14" s="9" t="str">
        <f>IF($B14="N/A","N/A",IF(E14&gt;1,"Yes","No"))</f>
        <v>Yes</v>
      </c>
      <c r="G14" s="8">
        <v>1.0923979930000001</v>
      </c>
      <c r="H14" s="9" t="str">
        <f>IF($B14="N/A","N/A",IF(G14&gt;1,"Yes","No"))</f>
        <v>Yes</v>
      </c>
      <c r="I14" s="10">
        <v>0.6089</v>
      </c>
      <c r="J14" s="10">
        <v>-0.41699999999999998</v>
      </c>
      <c r="K14" s="9" t="str">
        <f t="shared" si="0"/>
        <v>Yes</v>
      </c>
    </row>
    <row r="15" spans="1:11" x14ac:dyDescent="0.25">
      <c r="A15" s="90" t="s">
        <v>315</v>
      </c>
      <c r="B15" s="33" t="s">
        <v>218</v>
      </c>
      <c r="C15" s="8">
        <v>94.882619439999999</v>
      </c>
      <c r="D15" s="9" t="str">
        <f>IF($B15="N/A","N/A",IF(C15&gt;100,"No",IF(C15&lt;95,"No","Yes")))</f>
        <v>No</v>
      </c>
      <c r="E15" s="8">
        <v>96.211002854</v>
      </c>
      <c r="F15" s="9" t="str">
        <f>IF($B15="N/A","N/A",IF(E15&gt;100,"No",IF(E15&lt;95,"No","Yes")))</f>
        <v>Yes</v>
      </c>
      <c r="G15" s="8">
        <v>95.825840037999996</v>
      </c>
      <c r="H15" s="9" t="str">
        <f>IF($B15="N/A","N/A",IF(G15&gt;100,"No",IF(G15&lt;95,"No","Yes")))</f>
        <v>Yes</v>
      </c>
      <c r="I15" s="10">
        <v>1.4</v>
      </c>
      <c r="J15" s="10">
        <v>-0.4</v>
      </c>
      <c r="K15" s="9" t="str">
        <f t="shared" si="0"/>
        <v>Yes</v>
      </c>
    </row>
    <row r="16" spans="1:11" x14ac:dyDescent="0.25">
      <c r="A16" s="90" t="s">
        <v>822</v>
      </c>
      <c r="B16" s="33" t="s">
        <v>225</v>
      </c>
      <c r="C16" s="8">
        <v>8.7114487249000003</v>
      </c>
      <c r="D16" s="9" t="str">
        <f>IF($B16="N/A","N/A",IF(C16&gt;3,"Yes","No"))</f>
        <v>Yes</v>
      </c>
      <c r="E16" s="8">
        <v>8.6762479542000008</v>
      </c>
      <c r="F16" s="9" t="str">
        <f>IF($B16="N/A","N/A",IF(E16&gt;3,"Yes","No"))</f>
        <v>Yes</v>
      </c>
      <c r="G16" s="8">
        <v>8.6386803635000007</v>
      </c>
      <c r="H16" s="9" t="str">
        <f>IF($B16="N/A","N/A",IF(G16&gt;3,"Yes","No"))</f>
        <v>Yes</v>
      </c>
      <c r="I16" s="10">
        <v>-0.40400000000000003</v>
      </c>
      <c r="J16" s="10">
        <v>-0.433</v>
      </c>
      <c r="K16" s="9" t="str">
        <f t="shared" si="0"/>
        <v>Yes</v>
      </c>
    </row>
    <row r="17" spans="1:11" x14ac:dyDescent="0.25">
      <c r="A17" s="90" t="s">
        <v>823</v>
      </c>
      <c r="B17" s="33" t="s">
        <v>226</v>
      </c>
      <c r="C17" s="8">
        <v>4.1851317957000003</v>
      </c>
      <c r="D17" s="9" t="str">
        <f>IF($B17="N/A","N/A",IF(C17&gt;=8,"No",IF(C17&lt;2,"No","Yes")))</f>
        <v>Yes</v>
      </c>
      <c r="E17" s="8">
        <v>4.2006692255000004</v>
      </c>
      <c r="F17" s="9" t="str">
        <f>IF($B17="N/A","N/A",IF(E17&gt;=8,"No",IF(E17&lt;2,"No","Yes")))</f>
        <v>Yes</v>
      </c>
      <c r="G17" s="8">
        <v>4.1903815203999999</v>
      </c>
      <c r="H17" s="9" t="str">
        <f>IF($B17="N/A","N/A",IF(G17&gt;=8,"No",IF(G17&lt;2,"No","Yes")))</f>
        <v>Yes</v>
      </c>
      <c r="I17" s="10">
        <v>0.37130000000000002</v>
      </c>
      <c r="J17" s="10">
        <v>-0.245</v>
      </c>
      <c r="K17" s="9" t="str">
        <f t="shared" si="0"/>
        <v>Yes</v>
      </c>
    </row>
    <row r="18" spans="1:11" x14ac:dyDescent="0.25">
      <c r="A18" s="90" t="s">
        <v>824</v>
      </c>
      <c r="B18" s="33" t="s">
        <v>226</v>
      </c>
      <c r="C18" s="8">
        <v>4.1929336629999998</v>
      </c>
      <c r="D18" s="9" t="str">
        <f>IF($B18="N/A","N/A",IF(C18&gt;=8,"No",IF(C18&lt;2,"No","Yes")))</f>
        <v>Yes</v>
      </c>
      <c r="E18" s="8">
        <v>4.2071477798999997</v>
      </c>
      <c r="F18" s="9" t="str">
        <f>IF($B18="N/A","N/A",IF(E18&gt;=8,"No",IF(E18&lt;2,"No","Yes")))</f>
        <v>Yes</v>
      </c>
      <c r="G18" s="8">
        <v>4.2251254378000001</v>
      </c>
      <c r="H18" s="9" t="str">
        <f>IF($B18="N/A","N/A",IF(G18&gt;=8,"No",IF(G18&lt;2,"No","Yes")))</f>
        <v>Yes</v>
      </c>
      <c r="I18" s="10">
        <v>0.33900000000000002</v>
      </c>
      <c r="J18" s="10">
        <v>0.42730000000000001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99.752883030999996</v>
      </c>
      <c r="D20" s="9" t="str">
        <f>IF($B20="N/A","N/A",IF(C20&gt;100,"No",IF(C20&lt;95,"No","Yes")))</f>
        <v>Yes</v>
      </c>
      <c r="E20" s="8">
        <v>99.665387265000007</v>
      </c>
      <c r="F20" s="9" t="str">
        <f>IF($B20="N/A","N/A",IF(E20&gt;100,"No",IF(E20&lt;95,"No","Yes")))</f>
        <v>Yes</v>
      </c>
      <c r="G20" s="8">
        <v>99.678182679000003</v>
      </c>
      <c r="H20" s="9" t="str">
        <f>IF($B20="N/A","N/A",IF(G20&gt;100,"No",IF(G20&lt;95,"No","Yes")))</f>
        <v>Yes</v>
      </c>
      <c r="I20" s="10">
        <v>-8.7999999999999995E-2</v>
      </c>
      <c r="J20" s="10">
        <v>1.2800000000000001E-2</v>
      </c>
      <c r="K20" s="9" t="str">
        <f t="shared" si="0"/>
        <v>Yes</v>
      </c>
    </row>
    <row r="21" spans="1:11" x14ac:dyDescent="0.25">
      <c r="A21" s="90" t="s">
        <v>317</v>
      </c>
      <c r="B21" s="33"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0" t="s">
        <v>1718</v>
      </c>
      <c r="B22" s="33" t="s">
        <v>228</v>
      </c>
      <c r="C22" s="8">
        <v>1.0296540362</v>
      </c>
      <c r="D22" s="9" t="str">
        <f>IF($B22="N/A","N/A",IF(C22&gt;5,"No",IF(C22&lt;=0,"No","Yes")))</f>
        <v>Yes</v>
      </c>
      <c r="E22" s="8">
        <v>1.1416199193000001</v>
      </c>
      <c r="F22" s="9" t="str">
        <f>IF($B22="N/A","N/A",IF(E22&gt;5,"No",IF(E22&lt;=0,"No","Yes")))</f>
        <v>Yes</v>
      </c>
      <c r="G22" s="8">
        <v>1.1358258400000001</v>
      </c>
      <c r="H22" s="9" t="str">
        <f>IF($B22="N/A","N/A",IF(G22&gt;5,"No",IF(G22&lt;=0,"No","Yes")))</f>
        <v>Yes</v>
      </c>
      <c r="I22" s="10">
        <v>10.87</v>
      </c>
      <c r="J22" s="10">
        <v>-0.50800000000000001</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4.5040156507000004</v>
      </c>
      <c r="D24" s="9" t="str">
        <f>IF($B24="N/A","N/A",IF(C24&gt;=2,"Yes","No"))</f>
        <v>Yes</v>
      </c>
      <c r="E24" s="8">
        <v>4.6294656037999999</v>
      </c>
      <c r="F24" s="9" t="str">
        <f>IF($B24="N/A","N/A",IF(E24&gt;=2,"Yes","No"))</f>
        <v>Yes</v>
      </c>
      <c r="G24" s="8">
        <v>4.7150023663000002</v>
      </c>
      <c r="H24" s="9" t="str">
        <f>IF($B24="N/A","N/A",IF(G24&gt;=2,"Yes","No"))</f>
        <v>Yes</v>
      </c>
      <c r="I24" s="10">
        <v>2.7850000000000001</v>
      </c>
      <c r="J24" s="10">
        <v>1.8480000000000001</v>
      </c>
      <c r="K24" s="9" t="str">
        <f t="shared" si="0"/>
        <v>Yes</v>
      </c>
    </row>
    <row r="25" spans="1:11" x14ac:dyDescent="0.25">
      <c r="A25" s="90" t="s">
        <v>826</v>
      </c>
      <c r="B25" s="33" t="s">
        <v>230</v>
      </c>
      <c r="C25" s="8">
        <v>7.1355024711999997</v>
      </c>
      <c r="D25" s="9" t="str">
        <f>IF($B25="N/A","N/A",IF(C25&gt;30,"No",IF(C25&lt;5,"No","Yes")))</f>
        <v>Yes</v>
      </c>
      <c r="E25" s="8">
        <v>7.3811632713000002</v>
      </c>
      <c r="F25" s="9" t="str">
        <f>IF($B25="N/A","N/A",IF(E25&gt;30,"No",IF(E25&lt;5,"No","Yes")))</f>
        <v>Yes</v>
      </c>
      <c r="G25" s="8">
        <v>6.4742072881999997</v>
      </c>
      <c r="H25" s="9" t="str">
        <f>IF($B25="N/A","N/A",IF(G25&gt;30,"No",IF(G25&lt;5,"No","Yes")))</f>
        <v>Yes</v>
      </c>
      <c r="I25" s="10">
        <v>3.4430000000000001</v>
      </c>
      <c r="J25" s="10">
        <v>-12.3</v>
      </c>
      <c r="K25" s="9" t="str">
        <f t="shared" si="0"/>
        <v>Yes</v>
      </c>
    </row>
    <row r="26" spans="1:11" x14ac:dyDescent="0.25">
      <c r="A26" s="90" t="s">
        <v>827</v>
      </c>
      <c r="B26" s="33" t="s">
        <v>231</v>
      </c>
      <c r="C26" s="8">
        <v>20.963756178000001</v>
      </c>
      <c r="D26" s="9" t="str">
        <f>IF($B26="N/A","N/A",IF(C26&gt;75,"No",IF(C26&lt;15,"No","Yes")))</f>
        <v>Yes</v>
      </c>
      <c r="E26" s="8">
        <v>20.726306466</v>
      </c>
      <c r="F26" s="9" t="str">
        <f>IF($B26="N/A","N/A",IF(E26&gt;75,"No",IF(E26&lt;15,"No","Yes")))</f>
        <v>Yes</v>
      </c>
      <c r="G26" s="8">
        <v>21.921438713000001</v>
      </c>
      <c r="H26" s="9" t="str">
        <f>IF($B26="N/A","N/A",IF(G26&gt;75,"No",IF(G26&lt;15,"No","Yes")))</f>
        <v>Yes</v>
      </c>
      <c r="I26" s="10">
        <v>-1.1299999999999999</v>
      </c>
      <c r="J26" s="10">
        <v>5.766</v>
      </c>
      <c r="K26" s="9" t="str">
        <f t="shared" si="0"/>
        <v>Yes</v>
      </c>
    </row>
    <row r="27" spans="1:11" x14ac:dyDescent="0.25">
      <c r="A27" s="90" t="s">
        <v>828</v>
      </c>
      <c r="B27" s="33" t="s">
        <v>232</v>
      </c>
      <c r="C27" s="8">
        <v>71.138797363999998</v>
      </c>
      <c r="D27" s="9" t="str">
        <f>IF($B27="N/A","N/A",IF(C27&gt;70,"No",IF(C27&lt;25,"No","Yes")))</f>
        <v>No</v>
      </c>
      <c r="E27" s="8">
        <v>71.557917528000004</v>
      </c>
      <c r="F27" s="9" t="str">
        <f>IF($B27="N/A","N/A",IF(E27&gt;70,"No",IF(E27&lt;25,"No","Yes")))</f>
        <v>No</v>
      </c>
      <c r="G27" s="8">
        <v>71.310932324000007</v>
      </c>
      <c r="H27" s="9" t="str">
        <f>IF($B27="N/A","N/A",IF(G27&gt;70,"No",IF(G27&lt;25,"No","Yes")))</f>
        <v>No</v>
      </c>
      <c r="I27" s="10">
        <v>0.58919999999999995</v>
      </c>
      <c r="J27" s="10">
        <v>-0.34499999999999997</v>
      </c>
      <c r="K27" s="9" t="str">
        <f t="shared" si="0"/>
        <v>Yes</v>
      </c>
    </row>
    <row r="28" spans="1:11" x14ac:dyDescent="0.25">
      <c r="A28" s="90" t="s">
        <v>322</v>
      </c>
      <c r="B28" s="33" t="s">
        <v>233</v>
      </c>
      <c r="C28" s="8">
        <v>60.131795717000003</v>
      </c>
      <c r="D28" s="9" t="str">
        <f>IF($B28="N/A","N/A",IF(C28&gt;70,"No",IF(C28&lt;35,"No","Yes")))</f>
        <v>Yes</v>
      </c>
      <c r="E28" s="8">
        <v>59.502017518000002</v>
      </c>
      <c r="F28" s="9" t="str">
        <f>IF($B28="N/A","N/A",IF(E28&gt;70,"No",IF(E28&lt;35,"No","Yes")))</f>
        <v>Yes</v>
      </c>
      <c r="G28" s="8">
        <v>59.507808803000003</v>
      </c>
      <c r="H28" s="9" t="str">
        <f>IF($B28="N/A","N/A",IF(G28&gt;70,"No",IF(G28&lt;35,"No","Yes")))</f>
        <v>Yes</v>
      </c>
      <c r="I28" s="10">
        <v>-1.05</v>
      </c>
      <c r="J28" s="10">
        <v>9.7000000000000003E-3</v>
      </c>
      <c r="K28" s="9" t="str">
        <f t="shared" si="0"/>
        <v>Yes</v>
      </c>
    </row>
    <row r="29" spans="1:11" x14ac:dyDescent="0.25">
      <c r="A29" s="90" t="s">
        <v>829</v>
      </c>
      <c r="B29" s="33" t="s">
        <v>224</v>
      </c>
      <c r="C29" s="8">
        <v>2.0193493150999999</v>
      </c>
      <c r="D29" s="9" t="str">
        <f>IF($B29="N/A","N/A",IF(C29&gt;1,"Yes","No"))</f>
        <v>Yes</v>
      </c>
      <c r="E29" s="8">
        <v>2.0979159775</v>
      </c>
      <c r="F29" s="9" t="str">
        <f>IF($B29="N/A","N/A",IF(E29&gt;1,"Yes","No"))</f>
        <v>Yes</v>
      </c>
      <c r="G29" s="8">
        <v>2.038651185</v>
      </c>
      <c r="H29" s="9" t="str">
        <f>IF($B29="N/A","N/A",IF(G29&gt;1,"Yes","No"))</f>
        <v>Yes</v>
      </c>
      <c r="I29" s="10">
        <v>3.891</v>
      </c>
      <c r="J29" s="10">
        <v>-2.82</v>
      </c>
      <c r="K29" s="9" t="str">
        <f t="shared" si="0"/>
        <v>Yes</v>
      </c>
    </row>
    <row r="30" spans="1:11" x14ac:dyDescent="0.25">
      <c r="A30" s="90" t="s">
        <v>323</v>
      </c>
      <c r="B30" s="33" t="s">
        <v>217</v>
      </c>
      <c r="C30" s="8">
        <v>1.71232877E-2</v>
      </c>
      <c r="D30" s="9" t="str">
        <f>IF($B30="N/A","N/A",IF(C30&gt;15,"No",IF(C30&lt;-15,"No","Yes")))</f>
        <v>N/A</v>
      </c>
      <c r="E30" s="8">
        <v>3.30797221E-2</v>
      </c>
      <c r="F30" s="9" t="str">
        <f>IF($B30="N/A","N/A",IF(E30&gt;15,"No",IF(E30&lt;-15,"No","Yes")))</f>
        <v>N/A</v>
      </c>
      <c r="G30" s="8">
        <v>0</v>
      </c>
      <c r="H30" s="9" t="str">
        <f>IF($B30="N/A","N/A",IF(G30&gt;15,"No",IF(G30&lt;-15,"No","Yes")))</f>
        <v>N/A</v>
      </c>
      <c r="I30" s="10">
        <v>93.19</v>
      </c>
      <c r="J30" s="10">
        <v>-100</v>
      </c>
      <c r="K30" s="9" t="str">
        <f t="shared" si="0"/>
        <v>No</v>
      </c>
    </row>
    <row r="31" spans="1:11" x14ac:dyDescent="0.25">
      <c r="A31" s="90" t="s">
        <v>830</v>
      </c>
      <c r="B31" s="33" t="s">
        <v>217</v>
      </c>
      <c r="C31" s="8">
        <v>99.982876712000007</v>
      </c>
      <c r="D31" s="9" t="str">
        <f>IF($B31="N/A","N/A",IF(C31&gt;15,"No",IF(C31&lt;-15,"No","Yes")))</f>
        <v>N/A</v>
      </c>
      <c r="E31" s="8">
        <v>99.966920278000003</v>
      </c>
      <c r="F31" s="9" t="str">
        <f>IF($B31="N/A","N/A",IF(E31&gt;15,"No",IF(E31&lt;-15,"No","Yes")))</f>
        <v>N/A</v>
      </c>
      <c r="G31" s="8">
        <v>100</v>
      </c>
      <c r="H31" s="9" t="str">
        <f>IF($B31="N/A","N/A",IF(G31&gt;15,"No",IF(G31&lt;-15,"No","Yes")))</f>
        <v>N/A</v>
      </c>
      <c r="I31" s="10">
        <v>-1.6E-2</v>
      </c>
      <c r="J31" s="10">
        <v>3.3099999999999997E-2</v>
      </c>
      <c r="K31" s="9" t="str">
        <f t="shared" si="0"/>
        <v>Yes</v>
      </c>
    </row>
    <row r="32" spans="1:11" x14ac:dyDescent="0.25">
      <c r="A32" s="90" t="s">
        <v>324</v>
      </c>
      <c r="B32" s="33" t="s">
        <v>217</v>
      </c>
      <c r="C32" s="8">
        <v>100</v>
      </c>
      <c r="D32" s="9" t="str">
        <f>IF($B32="N/A","N/A",IF(C32&gt;15,"No",IF(C32&lt;-15,"No","Yes")))</f>
        <v>N/A</v>
      </c>
      <c r="E32" s="8">
        <v>100</v>
      </c>
      <c r="F32" s="9" t="str">
        <f>IF($B32="N/A","N/A",IF(E32&gt;15,"No",IF(E32&lt;-15,"No","Yes")))</f>
        <v>N/A</v>
      </c>
      <c r="G32" s="8" t="s">
        <v>1742</v>
      </c>
      <c r="H32" s="9" t="str">
        <f>IF($B32="N/A","N/A",IF(G32&gt;15,"No",IF(G32&lt;-15,"No","Yes")))</f>
        <v>N/A</v>
      </c>
      <c r="I32" s="10">
        <v>0</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74.516062602999995</v>
      </c>
      <c r="D34" s="9" t="str">
        <f>IF($B34="N/A","N/A",IF(C34&gt;=90,"Yes","No"))</f>
        <v>No</v>
      </c>
      <c r="E34" s="8">
        <v>69.058163566999994</v>
      </c>
      <c r="F34" s="9" t="str">
        <f>IF($B34="N/A","N/A",IF(E34&gt;=90,"Yes","No"))</f>
        <v>No</v>
      </c>
      <c r="G34" s="8">
        <v>67.430194037000007</v>
      </c>
      <c r="H34" s="9" t="str">
        <f>IF($B34="N/A","N/A",IF(G34&gt;=90,"Yes","No"))</f>
        <v>No</v>
      </c>
      <c r="I34" s="10">
        <v>-7.32</v>
      </c>
      <c r="J34" s="10">
        <v>-2.36</v>
      </c>
      <c r="K34" s="9" t="str">
        <f t="shared" si="0"/>
        <v>Yes</v>
      </c>
    </row>
    <row r="35" spans="1:11" x14ac:dyDescent="0.25">
      <c r="A35" s="90" t="s">
        <v>327</v>
      </c>
      <c r="B35" s="33" t="s">
        <v>217</v>
      </c>
      <c r="C35" s="8">
        <v>23.774711697000001</v>
      </c>
      <c r="D35" s="9" t="str">
        <f>IF($B35="N/A","N/A",IF(C35&gt;15,"No",IF(C35&lt;-15,"No","Yes")))</f>
        <v>N/A</v>
      </c>
      <c r="E35" s="8">
        <v>22.537151855000001</v>
      </c>
      <c r="F35" s="9" t="str">
        <f>IF($B35="N/A","N/A",IF(E35&gt;15,"No",IF(E35&lt;-15,"No","Yes")))</f>
        <v>N/A</v>
      </c>
      <c r="G35" s="8">
        <v>21.646947468</v>
      </c>
      <c r="H35" s="9" t="str">
        <f>IF($B35="N/A","N/A",IF(G35&gt;15,"No",IF(G35&lt;-15,"No","Yes")))</f>
        <v>N/A</v>
      </c>
      <c r="I35" s="10">
        <v>-5.21</v>
      </c>
      <c r="J35" s="10">
        <v>-3.95</v>
      </c>
      <c r="K35" s="9" t="str">
        <f t="shared" si="0"/>
        <v>Yes</v>
      </c>
    </row>
    <row r="36" spans="1:11" ht="25" x14ac:dyDescent="0.25">
      <c r="A36" s="90" t="s">
        <v>368</v>
      </c>
      <c r="B36" s="33" t="s">
        <v>217</v>
      </c>
      <c r="C36" s="8">
        <v>27.491762768000001</v>
      </c>
      <c r="D36" s="9" t="str">
        <f>IF($B36="N/A","N/A",IF(C36&gt;15,"No",IF(C36&lt;-15,"No","Yes")))</f>
        <v>N/A</v>
      </c>
      <c r="E36" s="8">
        <v>27.329987205999998</v>
      </c>
      <c r="F36" s="9" t="str">
        <f>IF($B36="N/A","N/A",IF(E36&gt;15,"No",IF(E36&lt;-15,"No","Yes")))</f>
        <v>N/A</v>
      </c>
      <c r="G36" s="8">
        <v>26.890676762999998</v>
      </c>
      <c r="H36" s="9" t="str">
        <f>IF($B36="N/A","N/A",IF(G36&gt;15,"No",IF(G36&lt;-15,"No","Yes")))</f>
        <v>N/A</v>
      </c>
      <c r="I36" s="10">
        <v>-0.58799999999999997</v>
      </c>
      <c r="J36" s="10">
        <v>-1.61</v>
      </c>
      <c r="K36" s="9" t="str">
        <f t="shared" si="0"/>
        <v>Yes</v>
      </c>
    </row>
    <row r="37" spans="1:11" x14ac:dyDescent="0.25">
      <c r="A37" s="90" t="s">
        <v>373</v>
      </c>
      <c r="B37" s="33" t="s">
        <v>235</v>
      </c>
      <c r="C37" s="8">
        <v>95.160626030000003</v>
      </c>
      <c r="D37" s="9" t="str">
        <f>IF($B37="N/A","N/A",IF(C37&gt;90,"No",IF(C37&lt;75,"No","Yes")))</f>
        <v>No</v>
      </c>
      <c r="E37" s="8">
        <v>94.262375750000004</v>
      </c>
      <c r="F37" s="9" t="str">
        <f>IF($B37="N/A","N/A",IF(E37&gt;90,"No",IF(E37&lt;75,"No","Yes")))</f>
        <v>No</v>
      </c>
      <c r="G37" s="8">
        <v>94.491244675999994</v>
      </c>
      <c r="H37" s="9" t="str">
        <f>IF($B37="N/A","N/A",IF(G37&gt;90,"No",IF(G37&lt;75,"No","Yes")))</f>
        <v>No</v>
      </c>
      <c r="I37" s="10">
        <v>-0.94399999999999995</v>
      </c>
      <c r="J37" s="10">
        <v>0.24279999999999999</v>
      </c>
      <c r="K37" s="9" t="str">
        <f>IF(J37="Div by 0", "N/A", IF(J37="N/A","N/A", IF(J37&gt;30, "No", IF(J37&lt;-30, "No", "Yes"))))</f>
        <v>Yes</v>
      </c>
    </row>
    <row r="38" spans="1:11" x14ac:dyDescent="0.25">
      <c r="A38" s="90" t="s">
        <v>374</v>
      </c>
      <c r="B38" s="33" t="s">
        <v>236</v>
      </c>
      <c r="C38" s="8">
        <v>3.5317133442999999</v>
      </c>
      <c r="D38" s="9" t="str">
        <f>IF($B38="N/A","N/A",IF(C38&gt;10,"No",IF(C38&lt;1,"No","Yes")))</f>
        <v>Yes</v>
      </c>
      <c r="E38" s="8">
        <v>4.1531345340000003</v>
      </c>
      <c r="F38" s="9" t="str">
        <f>IF($B38="N/A","N/A",IF(E38&gt;10,"No",IF(E38&lt;1,"No","Yes")))</f>
        <v>Yes</v>
      </c>
      <c r="G38" s="8">
        <v>3.9848556555000001</v>
      </c>
      <c r="H38" s="9" t="str">
        <f>IF($B38="N/A","N/A",IF(G38&gt;10,"No",IF(G38&lt;1,"No","Yes")))</f>
        <v>Yes</v>
      </c>
      <c r="I38" s="10">
        <v>17.600000000000001</v>
      </c>
      <c r="J38" s="10">
        <v>-4.05</v>
      </c>
      <c r="K38" s="9" t="str">
        <f>IF(J38="Div by 0", "N/A", IF(J38="N/A","N/A", IF(J38&gt;30, "No", IF(J38&lt;-30, "No", "Yes"))))</f>
        <v>Yes</v>
      </c>
    </row>
    <row r="39" spans="1:11" x14ac:dyDescent="0.25">
      <c r="A39" s="90" t="s">
        <v>375</v>
      </c>
      <c r="B39" s="33" t="s">
        <v>237</v>
      </c>
      <c r="C39" s="8">
        <v>0.73105436570000004</v>
      </c>
      <c r="D39" s="9" t="str">
        <f>IF($B39="N/A","N/A",IF(C39&gt;2,"No",IF(C39&lt;=0,"No","Yes")))</f>
        <v>Yes</v>
      </c>
      <c r="E39" s="8">
        <v>0.91526424559999997</v>
      </c>
      <c r="F39" s="9" t="str">
        <f>IF($B39="N/A","N/A",IF(E39&gt;2,"No",IF(E39&lt;=0,"No","Yes")))</f>
        <v>Yes</v>
      </c>
      <c r="G39" s="8">
        <v>0.83293894940000002</v>
      </c>
      <c r="H39" s="9" t="str">
        <f>IF($B39="N/A","N/A",IF(G39&gt;2,"No",IF(G39&lt;=0,"No","Yes")))</f>
        <v>Yes</v>
      </c>
      <c r="I39" s="10">
        <v>25.2</v>
      </c>
      <c r="J39" s="10">
        <v>-8.99</v>
      </c>
      <c r="K39" s="9" t="str">
        <f>IF(J39="Div by 0", "N/A", IF(J39="N/A","N/A", IF(J39&gt;30, "No", IF(J39&lt;-30, "No", "Yes"))))</f>
        <v>Yes</v>
      </c>
    </row>
    <row r="40" spans="1:11" x14ac:dyDescent="0.25">
      <c r="A40" s="90" t="s">
        <v>376</v>
      </c>
      <c r="B40" s="33" t="s">
        <v>238</v>
      </c>
      <c r="C40" s="8">
        <v>0.57660626029999995</v>
      </c>
      <c r="D40" s="9" t="str">
        <f>IF($B40="N/A","N/A",IF(C40&gt;3,"No",IF(C40&lt;=0,"No","Yes")))</f>
        <v>Yes</v>
      </c>
      <c r="E40" s="8">
        <v>0.66922546989999998</v>
      </c>
      <c r="F40" s="9" t="str">
        <f>IF($B40="N/A","N/A",IF(E40&gt;3,"No",IF(E40&lt;=0,"No","Yes")))</f>
        <v>Yes</v>
      </c>
      <c r="G40" s="8">
        <v>0.69096071940000003</v>
      </c>
      <c r="H40" s="9" t="str">
        <f>IF($B40="N/A","N/A",IF(G40&gt;3,"No",IF(G40&lt;=0,"No","Yes")))</f>
        <v>Yes</v>
      </c>
      <c r="I40" s="10">
        <v>16.059999999999999</v>
      </c>
      <c r="J40" s="10">
        <v>3.2480000000000002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1682</v>
      </c>
      <c r="D6" s="9" t="str">
        <f>IF($B6="N/A","N/A",IF(C6&gt;15,"No",IF(C6&lt;-15,"No","Yes")))</f>
        <v>N/A</v>
      </c>
      <c r="E6" s="34">
        <v>1787</v>
      </c>
      <c r="F6" s="9" t="str">
        <f>IF($B6="N/A","N/A",IF(E6&gt;15,"No",IF(E6&lt;-15,"No","Yes")))</f>
        <v>N/A</v>
      </c>
      <c r="G6" s="34">
        <v>1868</v>
      </c>
      <c r="H6" s="9" t="str">
        <f>IF($B6="N/A","N/A",IF(G6&gt;15,"No",IF(G6&lt;-15,"No","Yes")))</f>
        <v>N/A</v>
      </c>
      <c r="I6" s="10">
        <v>6.2430000000000003</v>
      </c>
      <c r="J6" s="10">
        <v>4.5330000000000004</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1783.1242568</v>
      </c>
      <c r="D9" s="9" t="str">
        <f>IF($B9="N/A","N/A",IF(C9&gt;15,"No",IF(C9&lt;-15,"No","Yes")))</f>
        <v>N/A</v>
      </c>
      <c r="E9" s="76">
        <v>1601.9899273000001</v>
      </c>
      <c r="F9" s="9" t="str">
        <f>IF($B9="N/A","N/A",IF(E9&gt;15,"No",IF(E9&lt;-15,"No","Yes")))</f>
        <v>N/A</v>
      </c>
      <c r="G9" s="76">
        <v>1766.2350107</v>
      </c>
      <c r="H9" s="9" t="str">
        <f>IF($B9="N/A","N/A",IF(G9&gt;15,"No",IF(G9&lt;-15,"No","Yes")))</f>
        <v>N/A</v>
      </c>
      <c r="I9" s="10">
        <v>-10.199999999999999</v>
      </c>
      <c r="J9" s="10">
        <v>10.25</v>
      </c>
      <c r="K9" s="9" t="str">
        <f t="shared" si="0"/>
        <v>Yes</v>
      </c>
    </row>
    <row r="10" spans="1:11" x14ac:dyDescent="0.25">
      <c r="A10" s="90" t="s">
        <v>313</v>
      </c>
      <c r="B10" s="33" t="s">
        <v>217</v>
      </c>
      <c r="C10" s="8">
        <v>97.086801426999997</v>
      </c>
      <c r="D10" s="9" t="str">
        <f>IF($B10="N/A","N/A",IF(C10&gt;15,"No",IF(C10&lt;-15,"No","Yes")))</f>
        <v>N/A</v>
      </c>
      <c r="E10" s="8">
        <v>66.144376049000002</v>
      </c>
      <c r="F10" s="9" t="str">
        <f>IF($B10="N/A","N/A",IF(E10&gt;15,"No",IF(E10&lt;-15,"No","Yes")))</f>
        <v>N/A</v>
      </c>
      <c r="G10" s="8">
        <v>47.055674517999996</v>
      </c>
      <c r="H10" s="9" t="str">
        <f>IF($B10="N/A","N/A",IF(G10&gt;15,"No",IF(G10&lt;-15,"No","Yes")))</f>
        <v>N/A</v>
      </c>
      <c r="I10" s="10">
        <v>-31.9</v>
      </c>
      <c r="J10" s="10">
        <v>-28.9</v>
      </c>
      <c r="K10" s="9" t="str">
        <f t="shared" si="0"/>
        <v>Yes</v>
      </c>
    </row>
    <row r="11" spans="1:11" x14ac:dyDescent="0.25">
      <c r="A11" s="90" t="s">
        <v>820</v>
      </c>
      <c r="B11" s="33" t="s">
        <v>217</v>
      </c>
      <c r="C11" s="76">
        <v>5830.0704224999999</v>
      </c>
      <c r="D11" s="9" t="str">
        <f>IF($B11="N/A","N/A",IF(C11&gt;15,"No",IF(C11&lt;-15,"No","Yes")))</f>
        <v>N/A</v>
      </c>
      <c r="E11" s="76">
        <v>6637.1802029999999</v>
      </c>
      <c r="F11" s="9" t="str">
        <f>IF($B11="N/A","N/A",IF(E11&gt;15,"No",IF(E11&lt;-15,"No","Yes")))</f>
        <v>N/A</v>
      </c>
      <c r="G11" s="76">
        <v>6776.8896473000004</v>
      </c>
      <c r="H11" s="9" t="str">
        <f>IF($B11="N/A","N/A",IF(G11&gt;15,"No",IF(G11&lt;-15,"No","Yes")))</f>
        <v>N/A</v>
      </c>
      <c r="I11" s="10">
        <v>13.84</v>
      </c>
      <c r="J11" s="10">
        <v>2.105</v>
      </c>
      <c r="K11" s="9" t="str">
        <f t="shared" si="0"/>
        <v>Yes</v>
      </c>
    </row>
    <row r="12" spans="1:11" x14ac:dyDescent="0.25">
      <c r="A12" s="90" t="s">
        <v>314</v>
      </c>
      <c r="B12" s="33" t="s">
        <v>218</v>
      </c>
      <c r="C12" s="8">
        <v>100</v>
      </c>
      <c r="D12" s="9" t="str">
        <f>IF($B12="N/A","N/A",IF(C12&gt;100,"No",IF(C12&lt;95,"No","Yes")))</f>
        <v>Yes</v>
      </c>
      <c r="E12" s="8">
        <v>100</v>
      </c>
      <c r="F12" s="9" t="str">
        <f>IF($B12="N/A","N/A",IF(E12&gt;100,"No",IF(E12&lt;95,"No","Yes")))</f>
        <v>Yes</v>
      </c>
      <c r="G12" s="8">
        <v>99.892933619000004</v>
      </c>
      <c r="H12" s="9" t="str">
        <f>IF($B12="N/A","N/A",IF(G12&gt;100,"No",IF(G12&lt;95,"No","Yes")))</f>
        <v>Yes</v>
      </c>
      <c r="I12" s="10">
        <v>0</v>
      </c>
      <c r="J12" s="10">
        <v>-0.107</v>
      </c>
      <c r="K12" s="9" t="str">
        <f t="shared" si="0"/>
        <v>Yes</v>
      </c>
    </row>
    <row r="13" spans="1:11" x14ac:dyDescent="0.25">
      <c r="A13" s="90" t="s">
        <v>821</v>
      </c>
      <c r="B13" s="33" t="s">
        <v>224</v>
      </c>
      <c r="C13" s="8">
        <v>1.1474435195999999</v>
      </c>
      <c r="D13" s="9" t="str">
        <f>IF($B13="N/A","N/A",IF(C13&gt;1,"Yes","No"))</f>
        <v>Yes</v>
      </c>
      <c r="E13" s="8">
        <v>1.1309457191000001</v>
      </c>
      <c r="F13" s="9" t="str">
        <f>IF($B13="N/A","N/A",IF(E13&gt;1,"Yes","No"))</f>
        <v>Yes</v>
      </c>
      <c r="G13" s="8">
        <v>1.1221864952</v>
      </c>
      <c r="H13" s="9" t="str">
        <f>IF($B13="N/A","N/A",IF(G13&gt;1,"Yes","No"))</f>
        <v>Yes</v>
      </c>
      <c r="I13" s="10">
        <v>-1.44</v>
      </c>
      <c r="J13" s="10">
        <v>-0.77500000000000002</v>
      </c>
      <c r="K13" s="9" t="str">
        <f t="shared" si="0"/>
        <v>Yes</v>
      </c>
    </row>
    <row r="14" spans="1:11" x14ac:dyDescent="0.25">
      <c r="A14" s="90" t="s">
        <v>315</v>
      </c>
      <c r="B14" s="33" t="s">
        <v>218</v>
      </c>
      <c r="C14" s="8">
        <v>99.881093935999999</v>
      </c>
      <c r="D14" s="9" t="str">
        <f>IF($B14="N/A","N/A",IF(C14&gt;100,"No",IF(C14&lt;95,"No","Yes")))</f>
        <v>Yes</v>
      </c>
      <c r="E14" s="8">
        <v>99.944040290999993</v>
      </c>
      <c r="F14" s="9" t="str">
        <f>IF($B14="N/A","N/A",IF(E14&gt;100,"No",IF(E14&lt;95,"No","Yes")))</f>
        <v>Yes</v>
      </c>
      <c r="G14" s="8">
        <v>99.839400428000005</v>
      </c>
      <c r="H14" s="9" t="str">
        <f>IF($B14="N/A","N/A",IF(G14&gt;100,"No",IF(G14&lt;95,"No","Yes")))</f>
        <v>Yes</v>
      </c>
      <c r="I14" s="10">
        <v>6.3E-2</v>
      </c>
      <c r="J14" s="10">
        <v>-0.105</v>
      </c>
      <c r="K14" s="9" t="str">
        <f t="shared" si="0"/>
        <v>Yes</v>
      </c>
    </row>
    <row r="15" spans="1:11" x14ac:dyDescent="0.25">
      <c r="A15" s="90" t="s">
        <v>822</v>
      </c>
      <c r="B15" s="33" t="s">
        <v>225</v>
      </c>
      <c r="C15" s="8">
        <v>11.97202381</v>
      </c>
      <c r="D15" s="9" t="str">
        <f>IF($B15="N/A","N/A",IF(C15&gt;3,"Yes","No"))</f>
        <v>Yes</v>
      </c>
      <c r="E15" s="8">
        <v>12.162933931</v>
      </c>
      <c r="F15" s="9" t="str">
        <f>IF($B15="N/A","N/A",IF(E15&gt;3,"Yes","No"))</f>
        <v>Yes</v>
      </c>
      <c r="G15" s="8">
        <v>11.943163539</v>
      </c>
      <c r="H15" s="9" t="str">
        <f>IF($B15="N/A","N/A",IF(G15&gt;3,"Yes","No"))</f>
        <v>Yes</v>
      </c>
      <c r="I15" s="10">
        <v>1.595</v>
      </c>
      <c r="J15" s="10">
        <v>-1.81</v>
      </c>
      <c r="K15" s="9" t="str">
        <f t="shared" si="0"/>
        <v>Yes</v>
      </c>
    </row>
    <row r="16" spans="1:11" x14ac:dyDescent="0.25">
      <c r="A16" s="90" t="s">
        <v>823</v>
      </c>
      <c r="B16" s="33" t="s">
        <v>226</v>
      </c>
      <c r="C16" s="8">
        <v>5.4726516052000003</v>
      </c>
      <c r="D16" s="9" t="str">
        <f>IF($B16="N/A","N/A",IF(C16&gt;=8,"No",IF(C16&lt;2,"No","Yes")))</f>
        <v>Yes</v>
      </c>
      <c r="E16" s="8">
        <v>4.9720201455000002</v>
      </c>
      <c r="F16" s="9" t="str">
        <f>IF($B16="N/A","N/A",IF(E16&gt;=8,"No",IF(E16&lt;2,"No","Yes")))</f>
        <v>Yes</v>
      </c>
      <c r="G16" s="8">
        <v>4.6932548179999998</v>
      </c>
      <c r="H16" s="9" t="str">
        <f>IF($B16="N/A","N/A",IF(G16&gt;=8,"No",IF(G16&lt;2,"No","Yes")))</f>
        <v>Yes</v>
      </c>
      <c r="I16" s="10">
        <v>-9.15</v>
      </c>
      <c r="J16" s="10">
        <v>-5.61</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99.346016646999999</v>
      </c>
      <c r="D18" s="9" t="str">
        <f>IF($B18="N/A","N/A",IF(C18&gt;100,"No",IF(C18&lt;95,"No","Yes")))</f>
        <v>Yes</v>
      </c>
      <c r="E18" s="8">
        <v>99.664241746000002</v>
      </c>
      <c r="F18" s="9" t="str">
        <f>IF($B18="N/A","N/A",IF(E18&gt;100,"No",IF(E18&lt;95,"No","Yes")))</f>
        <v>Yes</v>
      </c>
      <c r="G18" s="8">
        <v>99.089935760000003</v>
      </c>
      <c r="H18" s="9" t="str">
        <f>IF($B18="N/A","N/A",IF(G18&gt;100,"No",IF(G18&lt;95,"No","Yes")))</f>
        <v>Yes</v>
      </c>
      <c r="I18" s="10">
        <v>0.32029999999999997</v>
      </c>
      <c r="J18" s="10">
        <v>-0.57599999999999996</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7.7211652794000001</v>
      </c>
      <c r="D21" s="9" t="str">
        <f>IF($B21="N/A","N/A",IF(C21&gt;=2,"Yes","No"))</f>
        <v>Yes</v>
      </c>
      <c r="E21" s="8">
        <v>7.8864017906999999</v>
      </c>
      <c r="F21" s="9" t="str">
        <f>IF($B21="N/A","N/A",IF(E21&gt;=2,"Yes","No"))</f>
        <v>Yes</v>
      </c>
      <c r="G21" s="8">
        <v>7.9052462526999996</v>
      </c>
      <c r="H21" s="9" t="str">
        <f>IF($B21="N/A","N/A",IF(G21&gt;=2,"Yes","No"))</f>
        <v>Yes</v>
      </c>
      <c r="I21" s="10">
        <v>2.14</v>
      </c>
      <c r="J21" s="10">
        <v>0.2389</v>
      </c>
      <c r="K21" s="9" t="str">
        <f t="shared" si="0"/>
        <v>Yes</v>
      </c>
    </row>
    <row r="22" spans="1:11" x14ac:dyDescent="0.25">
      <c r="A22" s="90" t="s">
        <v>826</v>
      </c>
      <c r="B22" s="33" t="s">
        <v>230</v>
      </c>
      <c r="C22" s="8">
        <v>9.0963139119999994</v>
      </c>
      <c r="D22" s="9" t="str">
        <f>IF($B22="N/A","N/A",IF(C22&gt;30,"No",IF(C22&lt;5,"No","Yes")))</f>
        <v>Yes</v>
      </c>
      <c r="E22" s="8">
        <v>8.1141578063999997</v>
      </c>
      <c r="F22" s="9" t="str">
        <f>IF($B22="N/A","N/A",IF(E22&gt;30,"No",IF(E22&lt;5,"No","Yes")))</f>
        <v>Yes</v>
      </c>
      <c r="G22" s="8">
        <v>6.9593147752000002</v>
      </c>
      <c r="H22" s="9" t="str">
        <f>IF($B22="N/A","N/A",IF(G22&gt;30,"No",IF(G22&lt;5,"No","Yes")))</f>
        <v>Yes</v>
      </c>
      <c r="I22" s="10">
        <v>-10.8</v>
      </c>
      <c r="J22" s="10">
        <v>-14.2</v>
      </c>
      <c r="K22" s="9" t="str">
        <f t="shared" si="0"/>
        <v>Yes</v>
      </c>
    </row>
    <row r="23" spans="1:11" x14ac:dyDescent="0.25">
      <c r="A23" s="90" t="s">
        <v>827</v>
      </c>
      <c r="B23" s="33" t="s">
        <v>231</v>
      </c>
      <c r="C23" s="8">
        <v>34.958382878000002</v>
      </c>
      <c r="D23" s="9" t="str">
        <f>IF($B23="N/A","N/A",IF(C23&gt;75,"No",IF(C23&lt;15,"No","Yes")))</f>
        <v>Yes</v>
      </c>
      <c r="E23" s="8">
        <v>32.568550643999998</v>
      </c>
      <c r="F23" s="9" t="str">
        <f>IF($B23="N/A","N/A",IF(E23&gt;75,"No",IF(E23&lt;15,"No","Yes")))</f>
        <v>Yes</v>
      </c>
      <c r="G23" s="8">
        <v>34.957173447999999</v>
      </c>
      <c r="H23" s="9" t="str">
        <f>IF($B23="N/A","N/A",IF(G23&gt;75,"No",IF(G23&lt;15,"No","Yes")))</f>
        <v>Yes</v>
      </c>
      <c r="I23" s="10">
        <v>-6.84</v>
      </c>
      <c r="J23" s="10">
        <v>7.3339999999999996</v>
      </c>
      <c r="K23" s="9" t="str">
        <f t="shared" si="0"/>
        <v>Yes</v>
      </c>
    </row>
    <row r="24" spans="1:11" x14ac:dyDescent="0.25">
      <c r="A24" s="90" t="s">
        <v>828</v>
      </c>
      <c r="B24" s="33" t="s">
        <v>232</v>
      </c>
      <c r="C24" s="8">
        <v>55.350772888999998</v>
      </c>
      <c r="D24" s="9" t="str">
        <f>IF($B24="N/A","N/A",IF(C24&gt;70,"No",IF(C24&lt;25,"No","Yes")))</f>
        <v>Yes</v>
      </c>
      <c r="E24" s="8">
        <v>58.925573587000002</v>
      </c>
      <c r="F24" s="9" t="str">
        <f>IF($B24="N/A","N/A",IF(E24&gt;70,"No",IF(E24&lt;25,"No","Yes")))</f>
        <v>Yes</v>
      </c>
      <c r="G24" s="8">
        <v>57.601713062000002</v>
      </c>
      <c r="H24" s="9" t="str">
        <f>IF($B24="N/A","N/A",IF(G24&gt;70,"No",IF(G24&lt;25,"No","Yes")))</f>
        <v>Yes</v>
      </c>
      <c r="I24" s="10">
        <v>6.4580000000000002</v>
      </c>
      <c r="J24" s="10">
        <v>-2.25</v>
      </c>
      <c r="K24" s="9" t="str">
        <f t="shared" si="0"/>
        <v>Yes</v>
      </c>
    </row>
    <row r="25" spans="1:11" x14ac:dyDescent="0.25">
      <c r="A25" s="90" t="s">
        <v>322</v>
      </c>
      <c r="B25" s="33" t="s">
        <v>233</v>
      </c>
      <c r="C25" s="8">
        <v>46.135552912999998</v>
      </c>
      <c r="D25" s="9" t="str">
        <f>IF($B25="N/A","N/A",IF(C25&gt;70,"No",IF(C25&lt;35,"No","Yes")))</f>
        <v>Yes</v>
      </c>
      <c r="E25" s="8">
        <v>43.872411863000004</v>
      </c>
      <c r="F25" s="9" t="str">
        <f>IF($B25="N/A","N/A",IF(E25&gt;70,"No",IF(E25&lt;35,"No","Yes")))</f>
        <v>Yes</v>
      </c>
      <c r="G25" s="8">
        <v>41.648822269999997</v>
      </c>
      <c r="H25" s="9" t="str">
        <f>IF($B25="N/A","N/A",IF(G25&gt;70,"No",IF(G25&lt;35,"No","Yes")))</f>
        <v>Yes</v>
      </c>
      <c r="I25" s="10">
        <v>-4.91</v>
      </c>
      <c r="J25" s="10">
        <v>-5.07</v>
      </c>
      <c r="K25" s="9" t="str">
        <f t="shared" si="0"/>
        <v>Yes</v>
      </c>
    </row>
    <row r="26" spans="1:11" x14ac:dyDescent="0.25">
      <c r="A26" s="90" t="s">
        <v>829</v>
      </c>
      <c r="B26" s="33" t="s">
        <v>224</v>
      </c>
      <c r="C26" s="8">
        <v>2.6340206186000001</v>
      </c>
      <c r="D26" s="9" t="str">
        <f>IF($B26="N/A","N/A",IF(C26&gt;1,"Yes","No"))</f>
        <v>Yes</v>
      </c>
      <c r="E26" s="8">
        <v>2.5255102041000002</v>
      </c>
      <c r="F26" s="9" t="str">
        <f>IF($B26="N/A","N/A",IF(E26&gt;1,"Yes","No"))</f>
        <v>Yes</v>
      </c>
      <c r="G26" s="8">
        <v>2.3354755784000001</v>
      </c>
      <c r="H26" s="9" t="str">
        <f>IF($B26="N/A","N/A",IF(G26&gt;1,"Yes","No"))</f>
        <v>Yes</v>
      </c>
      <c r="I26" s="10">
        <v>-4.12</v>
      </c>
      <c r="J26" s="10">
        <v>-7.52</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60.107015457999999</v>
      </c>
      <c r="D31" s="9" t="str">
        <f>IF($B31="N/A","N/A",IF(C31&gt;=90,"Yes","No"))</f>
        <v>No</v>
      </c>
      <c r="E31" s="8">
        <v>59.988808057999996</v>
      </c>
      <c r="F31" s="9" t="str">
        <f>IF($B31="N/A","N/A",IF(E31&gt;=90,"Yes","No"))</f>
        <v>No</v>
      </c>
      <c r="G31" s="8">
        <v>62.098501071000001</v>
      </c>
      <c r="H31" s="9" t="str">
        <f>IF($B31="N/A","N/A",IF(G31&gt;=90,"Yes","No"))</f>
        <v>No</v>
      </c>
      <c r="I31" s="10">
        <v>-0.19700000000000001</v>
      </c>
      <c r="J31" s="10">
        <v>3.5169999999999999</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48997</v>
      </c>
      <c r="D7" s="30" t="str">
        <f>IF($B7="N/A","N/A",IF(C7&gt;15,"No",IF(C7&lt;-15,"No","Yes")))</f>
        <v>N/A</v>
      </c>
      <c r="E7" s="29">
        <v>47743</v>
      </c>
      <c r="F7" s="30" t="str">
        <f>IF($B7="N/A","N/A",IF(E7&gt;15,"No",IF(E7&lt;-15,"No","Yes")))</f>
        <v>N/A</v>
      </c>
      <c r="G7" s="29">
        <v>47275</v>
      </c>
      <c r="H7" s="30" t="str">
        <f>IF($B7="N/A","N/A",IF(G7&gt;15,"No",IF(G7&lt;-15,"No","Yes")))</f>
        <v>N/A</v>
      </c>
      <c r="I7" s="31">
        <v>-2.56</v>
      </c>
      <c r="J7" s="31">
        <v>-0.98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99.298326455999998</v>
      </c>
      <c r="F11" s="9" t="str">
        <f>IF(OR($B11="N/A",$E11="N/A"),"N/A",IF(E11&gt;100,"No",IF(E11&lt;95,"No","Yes")))</f>
        <v>Yes</v>
      </c>
      <c r="G11" s="8">
        <v>99.289264939000006</v>
      </c>
      <c r="H11" s="9" t="str">
        <f>IF($B11="N/A","N/A",IF(G11&gt;100,"No",IF(G11&lt;95,"No","Yes")))</f>
        <v>Yes</v>
      </c>
      <c r="I11" s="10" t="s">
        <v>217</v>
      </c>
      <c r="J11" s="10">
        <v>-8.9999999999999993E-3</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98.496114614000007</v>
      </c>
      <c r="F13" s="9" t="str">
        <f t="shared" si="2"/>
        <v>Yes</v>
      </c>
      <c r="G13" s="8">
        <v>98.402961395999995</v>
      </c>
      <c r="H13" s="9" t="str">
        <f t="shared" si="3"/>
        <v>Yes</v>
      </c>
      <c r="I13" s="10" t="s">
        <v>217</v>
      </c>
      <c r="J13" s="10">
        <v>-9.5000000000000001E-2</v>
      </c>
      <c r="K13" s="9" t="str">
        <f t="shared" si="0"/>
        <v>Yes</v>
      </c>
    </row>
    <row r="14" spans="1:11" x14ac:dyDescent="0.25">
      <c r="A14" s="87" t="s">
        <v>13</v>
      </c>
      <c r="B14" s="33" t="s">
        <v>217</v>
      </c>
      <c r="C14" s="34">
        <v>48997</v>
      </c>
      <c r="D14" s="9" t="str">
        <f>IF($B14="N/A","N/A",IF(C14&gt;15,"No",IF(C14&lt;-15,"No","Yes")))</f>
        <v>N/A</v>
      </c>
      <c r="E14" s="34">
        <v>47743</v>
      </c>
      <c r="F14" s="9" t="str">
        <f>IF($B14="N/A","N/A",IF(E14&gt;15,"No",IF(E14&lt;-15,"No","Yes")))</f>
        <v>N/A</v>
      </c>
      <c r="G14" s="34">
        <v>47275</v>
      </c>
      <c r="H14" s="9" t="str">
        <f>IF($B14="N/A","N/A",IF(G14&gt;15,"No",IF(G14&lt;-15,"No","Yes")))</f>
        <v>N/A</v>
      </c>
      <c r="I14" s="10">
        <v>-2.56</v>
      </c>
      <c r="J14" s="10">
        <v>-0.98</v>
      </c>
      <c r="K14" s="9" t="str">
        <f t="shared" si="0"/>
        <v>Yes</v>
      </c>
    </row>
    <row r="15" spans="1:11" x14ac:dyDescent="0.25">
      <c r="A15" s="87" t="s">
        <v>442</v>
      </c>
      <c r="B15" s="33" t="s">
        <v>219</v>
      </c>
      <c r="C15" s="8">
        <v>1.0347572300000001</v>
      </c>
      <c r="D15" s="9" t="str">
        <f>IF($B15="N/A","N/A",IF(C15&gt;20,"No",IF(C15&lt;5,"No","Yes")))</f>
        <v>No</v>
      </c>
      <c r="E15" s="8">
        <v>1.0765976164</v>
      </c>
      <c r="F15" s="9" t="str">
        <f>IF($B15="N/A","N/A",IF(E15&gt;20,"No",IF(E15&lt;5,"No","Yes")))</f>
        <v>No</v>
      </c>
      <c r="G15" s="8">
        <v>1.0216816499000001</v>
      </c>
      <c r="H15" s="9" t="str">
        <f>IF($B15="N/A","N/A",IF(G15&gt;20,"No",IF(G15&lt;5,"No","Yes")))</f>
        <v>No</v>
      </c>
      <c r="I15" s="10">
        <v>4.0430000000000001</v>
      </c>
      <c r="J15" s="10">
        <v>-5.0999999999999996</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98.978318349999995</v>
      </c>
      <c r="H16" s="9" t="str">
        <f>IF($B16="N/A","N/A",IF(G16&gt;15,"No",IF(G16&lt;-15,"No","Yes")))</f>
        <v>N/A</v>
      </c>
      <c r="I16" s="10" t="s">
        <v>217</v>
      </c>
      <c r="J16" s="10" t="s">
        <v>217</v>
      </c>
      <c r="K16" s="9" t="str">
        <f t="shared" si="0"/>
        <v>N/A</v>
      </c>
    </row>
    <row r="17" spans="1:11" x14ac:dyDescent="0.25">
      <c r="A17" s="87" t="s">
        <v>444</v>
      </c>
      <c r="B17" s="33" t="s">
        <v>239</v>
      </c>
      <c r="C17" s="8">
        <v>8.2066248953999992</v>
      </c>
      <c r="D17" s="9" t="str">
        <f>IF($B17="N/A","N/A",IF(C17&gt;1,"Yes","No"))</f>
        <v>Yes</v>
      </c>
      <c r="E17" s="8">
        <v>9.4589782795000001</v>
      </c>
      <c r="F17" s="9" t="str">
        <f>IF($B17="N/A","N/A",IF(E17&gt;1,"Yes","No"))</f>
        <v>Yes</v>
      </c>
      <c r="G17" s="8">
        <v>6.6187202538000003</v>
      </c>
      <c r="H17" s="9" t="str">
        <f>IF($B17="N/A","N/A",IF(G17&gt;1,"Yes","No"))</f>
        <v>Yes</v>
      </c>
      <c r="I17" s="10">
        <v>15.26</v>
      </c>
      <c r="J17" s="10">
        <v>-30</v>
      </c>
      <c r="K17" s="9" t="str">
        <f t="shared" si="0"/>
        <v>Yes</v>
      </c>
    </row>
    <row r="18" spans="1:11" x14ac:dyDescent="0.25">
      <c r="A18" s="87" t="s">
        <v>856</v>
      </c>
      <c r="B18" s="33" t="s">
        <v>217</v>
      </c>
      <c r="C18" s="88">
        <v>7146.6518279000002</v>
      </c>
      <c r="D18" s="9" t="str">
        <f>IF($B18="N/A","N/A",IF(C18&gt;15,"No",IF(C18&lt;-15,"No","Yes")))</f>
        <v>N/A</v>
      </c>
      <c r="E18" s="88">
        <v>6851.4286979999997</v>
      </c>
      <c r="F18" s="9" t="str">
        <f>IF($B18="N/A","N/A",IF(E18&gt;15,"No",IF(E18&lt;-15,"No","Yes")))</f>
        <v>N/A</v>
      </c>
      <c r="G18" s="88">
        <v>8245.1642697000007</v>
      </c>
      <c r="H18" s="9" t="str">
        <f>IF($B18="N/A","N/A",IF(G18&gt;15,"No",IF(G18&lt;-15,"No","Yes")))</f>
        <v>N/A</v>
      </c>
      <c r="I18" s="10">
        <v>-4.13</v>
      </c>
      <c r="J18" s="10">
        <v>20.34</v>
      </c>
      <c r="K18" s="9" t="str">
        <f t="shared" si="0"/>
        <v>Yes</v>
      </c>
    </row>
    <row r="19" spans="1:11" x14ac:dyDescent="0.25">
      <c r="A19" s="3" t="s">
        <v>131</v>
      </c>
      <c r="B19" s="33" t="s">
        <v>217</v>
      </c>
      <c r="C19" s="34">
        <v>11</v>
      </c>
      <c r="D19" s="33" t="s">
        <v>217</v>
      </c>
      <c r="E19" s="34">
        <v>11</v>
      </c>
      <c r="F19" s="33" t="s">
        <v>217</v>
      </c>
      <c r="G19" s="34">
        <v>0</v>
      </c>
      <c r="H19" s="9" t="str">
        <f>IF($B19="N/A","N/A",IF(G19&gt;15,"No",IF(G19&lt;-15,"No","Yes")))</f>
        <v>N/A</v>
      </c>
      <c r="I19" s="10">
        <v>-25</v>
      </c>
      <c r="J19" s="10">
        <v>-100</v>
      </c>
      <c r="K19" s="9" t="str">
        <f t="shared" si="0"/>
        <v>No</v>
      </c>
    </row>
    <row r="20" spans="1:11" x14ac:dyDescent="0.25">
      <c r="A20" s="3" t="s">
        <v>350</v>
      </c>
      <c r="B20" s="28" t="s">
        <v>217</v>
      </c>
      <c r="C20" s="8" t="s">
        <v>217</v>
      </c>
      <c r="D20" s="33" t="s">
        <v>217</v>
      </c>
      <c r="E20" s="8" t="s">
        <v>217</v>
      </c>
      <c r="F20" s="33" t="s">
        <v>217</v>
      </c>
      <c r="G20" s="8">
        <v>0</v>
      </c>
      <c r="H20" s="9" t="str">
        <f>IF($B20="N/A","N/A",IF(G20&gt;15,"No",IF(G20&lt;-15,"No","Yes")))</f>
        <v>N/A</v>
      </c>
      <c r="I20" s="10" t="s">
        <v>217</v>
      </c>
      <c r="J20" s="10" t="s">
        <v>217</v>
      </c>
      <c r="K20" s="9" t="str">
        <f t="shared" si="0"/>
        <v>N/A</v>
      </c>
    </row>
    <row r="21" spans="1:11" ht="25" x14ac:dyDescent="0.25">
      <c r="A21" s="3" t="s">
        <v>835</v>
      </c>
      <c r="B21" s="33" t="s">
        <v>217</v>
      </c>
      <c r="C21" s="88">
        <v>800</v>
      </c>
      <c r="D21" s="9" t="str">
        <f>IF($B21="N/A","N/A",IF(C21&gt;60,"No",IF(C21&lt;15,"No","Yes")))</f>
        <v>N/A</v>
      </c>
      <c r="E21" s="88">
        <v>2598.6666667</v>
      </c>
      <c r="F21" s="9" t="str">
        <f>IF($B21="N/A","N/A",IF(E21&gt;60,"No",IF(E21&lt;15,"No","Yes")))</f>
        <v>N/A</v>
      </c>
      <c r="G21" s="88" t="s">
        <v>1742</v>
      </c>
      <c r="H21" s="9" t="str">
        <f>IF($B21="N/A","N/A",IF(G21&gt;60,"No",IF(G21&lt;15,"No","Yes")))</f>
        <v>N/A</v>
      </c>
      <c r="I21" s="10">
        <v>224.8</v>
      </c>
      <c r="J21" s="10" t="s">
        <v>1742</v>
      </c>
      <c r="K21" s="9" t="str">
        <f t="shared" si="0"/>
        <v>N/A</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48490</v>
      </c>
      <c r="D6" s="9" t="str">
        <f>IF($B6="N/A","N/A",IF(C6&gt;15,"No",IF(C6&lt;-15,"No","Yes")))</f>
        <v>N/A</v>
      </c>
      <c r="E6" s="34">
        <v>47229</v>
      </c>
      <c r="F6" s="9" t="str">
        <f>IF($B6="N/A","N/A",IF(E6&gt;15,"No",IF(E6&lt;-15,"No","Yes")))</f>
        <v>N/A</v>
      </c>
      <c r="G6" s="34">
        <v>46792</v>
      </c>
      <c r="H6" s="9" t="str">
        <f>IF($B6="N/A","N/A",IF(G6&gt;15,"No",IF(G6&lt;-15,"No","Yes")))</f>
        <v>N/A</v>
      </c>
      <c r="I6" s="10">
        <v>-2.6</v>
      </c>
      <c r="J6" s="10">
        <v>-0.92500000000000004</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141.56491604000001</v>
      </c>
      <c r="D9" s="9" t="str">
        <f>IF($B9="N/A","N/A",IF(C9&gt;100,"No",IF(C9&lt;50,"No","Yes")))</f>
        <v>No</v>
      </c>
      <c r="E9" s="35">
        <v>154.35681223</v>
      </c>
      <c r="F9" s="9" t="str">
        <f>IF($B9="N/A","N/A",IF(E9&gt;100,"No",IF(E9&lt;50,"No","Yes")))</f>
        <v>No</v>
      </c>
      <c r="G9" s="35">
        <v>168.53098917</v>
      </c>
      <c r="H9" s="9" t="str">
        <f>IF($B9="N/A","N/A",IF(G9&gt;100,"No",IF(G9&lt;50,"No","Yes")))</f>
        <v>No</v>
      </c>
      <c r="I9" s="10">
        <v>9.0359999999999996</v>
      </c>
      <c r="J9" s="10">
        <v>9.1829999999999998</v>
      </c>
      <c r="K9" s="9" t="str">
        <f t="shared" si="0"/>
        <v>Yes</v>
      </c>
    </row>
    <row r="10" spans="1:11" ht="25" x14ac:dyDescent="0.25">
      <c r="A10" s="69" t="s">
        <v>838</v>
      </c>
      <c r="B10" s="33" t="s">
        <v>217</v>
      </c>
      <c r="C10" s="35">
        <v>346.00836989999999</v>
      </c>
      <c r="D10" s="9" t="str">
        <f>IF($B10="N/A","N/A",IF(C10&gt;15,"No",IF(C10&lt;-15,"No","Yes")))</f>
        <v>N/A</v>
      </c>
      <c r="E10" s="35">
        <v>376.00417786000003</v>
      </c>
      <c r="F10" s="9" t="str">
        <f>IF($B10="N/A","N/A",IF(E10&gt;15,"No",IF(E10&lt;-15,"No","Yes")))</f>
        <v>N/A</v>
      </c>
      <c r="G10" s="35">
        <v>411.08994459000002</v>
      </c>
      <c r="H10" s="9" t="str">
        <f>IF($B10="N/A","N/A",IF(G10&gt;15,"No",IF(G10&lt;-15,"No","Yes")))</f>
        <v>N/A</v>
      </c>
      <c r="I10" s="10">
        <v>8.6690000000000005</v>
      </c>
      <c r="J10" s="10">
        <v>9.3309999999999995</v>
      </c>
      <c r="K10" s="9" t="str">
        <f t="shared" si="0"/>
        <v>Yes</v>
      </c>
    </row>
    <row r="11" spans="1:11" ht="25" x14ac:dyDescent="0.25">
      <c r="A11" s="69" t="s">
        <v>839</v>
      </c>
      <c r="B11" s="33" t="s">
        <v>217</v>
      </c>
      <c r="C11" s="35">
        <v>307.71686747000001</v>
      </c>
      <c r="D11" s="9" t="str">
        <f>IF($B11="N/A","N/A",IF(C11&gt;15,"No",IF(C11&lt;-15,"No","Yes")))</f>
        <v>N/A</v>
      </c>
      <c r="E11" s="35">
        <v>403.95953757000001</v>
      </c>
      <c r="F11" s="9" t="str">
        <f>IF($B11="N/A","N/A",IF(E11&gt;15,"No",IF(E11&lt;-15,"No","Yes")))</f>
        <v>N/A</v>
      </c>
      <c r="G11" s="35">
        <v>391.04670329999999</v>
      </c>
      <c r="H11" s="9" t="str">
        <f>IF($B11="N/A","N/A",IF(G11&gt;15,"No",IF(G11&lt;-15,"No","Yes")))</f>
        <v>N/A</v>
      </c>
      <c r="I11" s="10">
        <v>31.28</v>
      </c>
      <c r="J11" s="10">
        <v>-3.2</v>
      </c>
      <c r="K11" s="9" t="str">
        <f t="shared" si="0"/>
        <v>Yes</v>
      </c>
    </row>
    <row r="12" spans="1:11" ht="25" x14ac:dyDescent="0.25">
      <c r="A12" s="69" t="s">
        <v>840</v>
      </c>
      <c r="B12" s="33" t="s">
        <v>217</v>
      </c>
      <c r="C12" s="35">
        <v>589.94007988999999</v>
      </c>
      <c r="D12" s="9" t="str">
        <f>IF($B12="N/A","N/A",IF(C12&gt;15,"No",IF(C12&lt;-15,"No","Yes")))</f>
        <v>N/A</v>
      </c>
      <c r="E12" s="35">
        <v>573.5</v>
      </c>
      <c r="F12" s="9" t="str">
        <f>IF($B12="N/A","N/A",IF(E12&gt;15,"No",IF(E12&lt;-15,"No","Yes")))</f>
        <v>N/A</v>
      </c>
      <c r="G12" s="35">
        <v>400.25573601000002</v>
      </c>
      <c r="H12" s="9" t="str">
        <f>IF($B12="N/A","N/A",IF(G12&gt;15,"No",IF(G12&lt;-15,"No","Yes")))</f>
        <v>N/A</v>
      </c>
      <c r="I12" s="10">
        <v>-2.79</v>
      </c>
      <c r="J12" s="10">
        <v>-30.2</v>
      </c>
      <c r="K12" s="9" t="str">
        <f t="shared" si="0"/>
        <v>No</v>
      </c>
    </row>
    <row r="13" spans="1:11" x14ac:dyDescent="0.25">
      <c r="A13" s="69" t="s">
        <v>655</v>
      </c>
      <c r="B13" s="33" t="s">
        <v>241</v>
      </c>
      <c r="C13" s="8">
        <v>84.866982883000006</v>
      </c>
      <c r="D13" s="9" t="str">
        <f>IF($B13="N/A","N/A",IF(C13&gt;99,"No",IF(C13&lt;75,"No","Yes")))</f>
        <v>Yes</v>
      </c>
      <c r="E13" s="8">
        <v>84.992271697000007</v>
      </c>
      <c r="F13" s="9" t="str">
        <f>IF($B13="N/A","N/A",IF(E13&gt;99,"No",IF(E13&lt;75,"No","Yes")))</f>
        <v>Yes</v>
      </c>
      <c r="G13" s="8">
        <v>84.965378697000006</v>
      </c>
      <c r="H13" s="9" t="str">
        <f>IF($B13="N/A","N/A",IF(G13&gt;99,"No",IF(G13&lt;75,"No","Yes")))</f>
        <v>Yes</v>
      </c>
      <c r="I13" s="10">
        <v>0.14760000000000001</v>
      </c>
      <c r="J13" s="10">
        <v>-3.2000000000000001E-2</v>
      </c>
      <c r="K13" s="9" t="str">
        <f t="shared" ref="K13:K24" si="1">IF(J13="Div by 0", "N/A", IF(J13="N/A","N/A", IF(J13&gt;30, "No", IF(J13&lt;-30, "No", "Yes"))))</f>
        <v>Yes</v>
      </c>
    </row>
    <row r="14" spans="1:11" x14ac:dyDescent="0.25">
      <c r="A14" s="69" t="s">
        <v>495</v>
      </c>
      <c r="B14" s="33" t="s">
        <v>217</v>
      </c>
      <c r="C14" s="9">
        <v>98.962383359</v>
      </c>
      <c r="D14" s="9" t="str">
        <f>IF($B14="N/A","N/A",IF(C14&gt;15,"No",IF(C14&lt;-15,"No","Yes")))</f>
        <v>N/A</v>
      </c>
      <c r="E14" s="9">
        <v>98.754390772999997</v>
      </c>
      <c r="F14" s="9" t="str">
        <f>IF($B14="N/A","N/A",IF(E14&gt;15,"No",IF(E14&lt;-15,"No","Yes")))</f>
        <v>N/A</v>
      </c>
      <c r="G14" s="9">
        <v>98.870639132999997</v>
      </c>
      <c r="H14" s="9" t="str">
        <f>IF($B14="N/A","N/A",IF(G14&gt;15,"No",IF(G14&lt;-15,"No","Yes")))</f>
        <v>N/A</v>
      </c>
      <c r="I14" s="10">
        <v>-0.21</v>
      </c>
      <c r="J14" s="10">
        <v>0.1177</v>
      </c>
      <c r="K14" s="9" t="str">
        <f t="shared" si="1"/>
        <v>Yes</v>
      </c>
    </row>
    <row r="15" spans="1:11" x14ac:dyDescent="0.25">
      <c r="A15" s="69" t="s">
        <v>841</v>
      </c>
      <c r="B15" s="33" t="s">
        <v>217</v>
      </c>
      <c r="C15" s="34">
        <v>29.220724370999999</v>
      </c>
      <c r="D15" s="9" t="str">
        <f>IF($B15="N/A","N/A",IF(C15&gt;15,"No",IF(C15&lt;-15,"No","Yes")))</f>
        <v>N/A</v>
      </c>
      <c r="E15" s="10">
        <v>29.162861683999999</v>
      </c>
      <c r="F15" s="9" t="str">
        <f>IF($B15="N/A","N/A",IF(E15&gt;15,"No",IF(E15&lt;-15,"No","Yes")))</f>
        <v>N/A</v>
      </c>
      <c r="G15" s="10">
        <v>29.202732267999998</v>
      </c>
      <c r="H15" s="9" t="str">
        <f>IF($B15="N/A","N/A",IF(G15&gt;15,"No",IF(G15&lt;-15,"No","Yes")))</f>
        <v>N/A</v>
      </c>
      <c r="I15" s="10">
        <v>-0.19800000000000001</v>
      </c>
      <c r="J15" s="10">
        <v>0.13669999999999999</v>
      </c>
      <c r="K15" s="9" t="str">
        <f t="shared" si="1"/>
        <v>Yes</v>
      </c>
    </row>
    <row r="16" spans="1:11" x14ac:dyDescent="0.25">
      <c r="A16" s="66" t="s">
        <v>656</v>
      </c>
      <c r="B16" s="49" t="s">
        <v>242</v>
      </c>
      <c r="C16" s="9">
        <v>14.99896886</v>
      </c>
      <c r="D16" s="9" t="str">
        <f>IF($B16="N/A","N/A",IF(C16&gt;20,"No",IF(C16&lt;=0,"No","Yes")))</f>
        <v>Yes</v>
      </c>
      <c r="E16" s="9">
        <v>14.855279595000001</v>
      </c>
      <c r="F16" s="9" t="str">
        <f>IF($B16="N/A","N/A",IF(E16&gt;20,"No",IF(E16&lt;=0,"No","Yes")))</f>
        <v>Yes</v>
      </c>
      <c r="G16" s="9">
        <v>14.587963754</v>
      </c>
      <c r="H16" s="9" t="str">
        <f>IF($B16="N/A","N/A",IF(G16&gt;20,"No",IF(G16&lt;=0,"No","Yes")))</f>
        <v>Yes</v>
      </c>
      <c r="I16" s="10">
        <v>-0.95799999999999996</v>
      </c>
      <c r="J16" s="10">
        <v>-1.8</v>
      </c>
      <c r="K16" s="9" t="str">
        <f t="shared" si="1"/>
        <v>Yes</v>
      </c>
    </row>
    <row r="17" spans="1:11" x14ac:dyDescent="0.25">
      <c r="A17" s="66" t="s">
        <v>370</v>
      </c>
      <c r="B17" s="33" t="s">
        <v>217</v>
      </c>
      <c r="C17" s="9">
        <v>99.285026810999994</v>
      </c>
      <c r="D17" s="9" t="str">
        <f>IF($B17="N/A","N/A",IF(C17&gt;15,"No",IF(C17&lt;-15,"No","Yes")))</f>
        <v>N/A</v>
      </c>
      <c r="E17" s="9">
        <v>99.757696693</v>
      </c>
      <c r="F17" s="9" t="str">
        <f>IF($B17="N/A","N/A",IF(E17&gt;15,"No",IF(E17&lt;-15,"No","Yes")))</f>
        <v>N/A</v>
      </c>
      <c r="G17" s="9">
        <v>100</v>
      </c>
      <c r="H17" s="9" t="str">
        <f>IF($B17="N/A","N/A",IF(G17&gt;15,"No",IF(G17&lt;-15,"No","Yes")))</f>
        <v>N/A</v>
      </c>
      <c r="I17" s="10">
        <v>0.47610000000000002</v>
      </c>
      <c r="J17" s="10">
        <v>0.2429</v>
      </c>
      <c r="K17" s="9" t="str">
        <f t="shared" si="1"/>
        <v>Yes</v>
      </c>
    </row>
    <row r="18" spans="1:11" x14ac:dyDescent="0.25">
      <c r="A18" s="66" t="s">
        <v>842</v>
      </c>
      <c r="B18" s="33" t="s">
        <v>217</v>
      </c>
      <c r="C18" s="10">
        <v>29.699349121000001</v>
      </c>
      <c r="D18" s="9" t="str">
        <f>IF($B18="N/A","N/A",IF(C18&gt;15,"No",IF(C18&lt;-15,"No","Yes")))</f>
        <v>N/A</v>
      </c>
      <c r="E18" s="10">
        <v>29.889698528</v>
      </c>
      <c r="F18" s="9" t="str">
        <f>IF($B18="N/A","N/A",IF(E18&gt;15,"No",IF(E18&lt;-15,"No","Yes")))</f>
        <v>N/A</v>
      </c>
      <c r="G18" s="10">
        <v>30.060503955000001</v>
      </c>
      <c r="H18" s="9" t="str">
        <f>IF($B18="N/A","N/A",IF(G18&gt;15,"No",IF(G18&lt;-15,"No","Yes")))</f>
        <v>N/A</v>
      </c>
      <c r="I18" s="10">
        <v>0.64090000000000003</v>
      </c>
      <c r="J18" s="10">
        <v>0.57150000000000001</v>
      </c>
      <c r="K18" s="9" t="str">
        <f t="shared" si="1"/>
        <v>Yes</v>
      </c>
    </row>
    <row r="19" spans="1:11" x14ac:dyDescent="0.25">
      <c r="A19" s="69" t="s">
        <v>657</v>
      </c>
      <c r="B19" s="49" t="s">
        <v>243</v>
      </c>
      <c r="C19" s="9">
        <v>2.68096515E-2</v>
      </c>
      <c r="D19" s="9" t="str">
        <f>IF($B19="N/A","N/A",IF(C19&gt;10,"No",IF(C19&lt;=0,"No","Yes")))</f>
        <v>Yes</v>
      </c>
      <c r="E19" s="9">
        <v>4.4464206300000003E-2</v>
      </c>
      <c r="F19" s="9" t="str">
        <f>IF($B19="N/A","N/A",IF(E19&gt;10,"No",IF(E19&lt;=0,"No","Yes")))</f>
        <v>Yes</v>
      </c>
      <c r="G19" s="9">
        <v>6.4113523699999994E-2</v>
      </c>
      <c r="H19" s="9" t="str">
        <f>IF($B19="N/A","N/A",IF(G19&gt;10,"No",IF(G19&lt;=0,"No","Yes")))</f>
        <v>Yes</v>
      </c>
      <c r="I19" s="10">
        <v>65.849999999999994</v>
      </c>
      <c r="J19" s="10">
        <v>44.19</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25.538461538</v>
      </c>
      <c r="D21" s="9" t="str">
        <f>IF($B21="N/A","N/A",IF(C21&gt;15,"No",IF(C21&lt;-15,"No","Yes")))</f>
        <v>N/A</v>
      </c>
      <c r="E21" s="10">
        <v>24.714285713999999</v>
      </c>
      <c r="F21" s="9" t="str">
        <f>IF($B21="N/A","N/A",IF(E21&gt;15,"No",IF(E21&lt;-15,"No","Yes")))</f>
        <v>N/A</v>
      </c>
      <c r="G21" s="10">
        <v>24.266666666999999</v>
      </c>
      <c r="H21" s="9" t="str">
        <f>IF($B21="N/A","N/A",IF(G21&gt;15,"No",IF(G21&lt;-15,"No","Yes")))</f>
        <v>N/A</v>
      </c>
      <c r="I21" s="10">
        <v>-3.23</v>
      </c>
      <c r="J21" s="10">
        <v>-1.81</v>
      </c>
      <c r="K21" s="9" t="str">
        <f t="shared" si="1"/>
        <v>Yes</v>
      </c>
    </row>
    <row r="22" spans="1:11" x14ac:dyDescent="0.25">
      <c r="A22" s="69" t="s">
        <v>1719</v>
      </c>
      <c r="B22" s="49" t="s">
        <v>228</v>
      </c>
      <c r="C22" s="9">
        <v>0.1031140441</v>
      </c>
      <c r="D22" s="9" t="str">
        <f>IF($B22="N/A","N/A",IF(C22&gt;5,"No",IF(C22&lt;=0,"No","Yes")))</f>
        <v>Yes</v>
      </c>
      <c r="E22" s="9">
        <v>0.10586715789999999</v>
      </c>
      <c r="F22" s="9" t="str">
        <f>IF($B22="N/A","N/A",IF(E22&gt;5,"No",IF(E22&lt;=0,"No","Yes")))</f>
        <v>Yes</v>
      </c>
      <c r="G22" s="9">
        <v>0.38040690719999998</v>
      </c>
      <c r="H22" s="9" t="str">
        <f>IF($B22="N/A","N/A",IF(G22&gt;5,"No",IF(G22&lt;=0,"No","Yes")))</f>
        <v>Yes</v>
      </c>
      <c r="I22" s="10">
        <v>2.67</v>
      </c>
      <c r="J22" s="10">
        <v>259.3</v>
      </c>
      <c r="K22" s="9" t="str">
        <f t="shared" si="1"/>
        <v>No</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15.02</v>
      </c>
      <c r="D24" s="9" t="str">
        <f>IF($B24="N/A","N/A",IF(C24&gt;15,"No",IF(C24&lt;-15,"No","Yes")))</f>
        <v>N/A</v>
      </c>
      <c r="E24" s="10">
        <v>15.76</v>
      </c>
      <c r="F24" s="9" t="str">
        <f>IF($B24="N/A","N/A",IF(E24&gt;15,"No",IF(E24&lt;-15,"No","Yes")))</f>
        <v>N/A</v>
      </c>
      <c r="G24" s="10">
        <v>21.792134830999998</v>
      </c>
      <c r="H24" s="9" t="str">
        <f>IF($B24="N/A","N/A",IF(G24&gt;15,"No",IF(G24&lt;-15,"No","Yes")))</f>
        <v>N/A</v>
      </c>
      <c r="I24" s="10">
        <v>4.9269999999999996</v>
      </c>
      <c r="J24" s="10">
        <v>38.270000000000003</v>
      </c>
      <c r="K24" s="9" t="str">
        <f t="shared" si="1"/>
        <v>No</v>
      </c>
    </row>
    <row r="25" spans="1:11" x14ac:dyDescent="0.25">
      <c r="A25" s="69" t="s">
        <v>15</v>
      </c>
      <c r="B25" s="33" t="s">
        <v>244</v>
      </c>
      <c r="C25" s="9">
        <v>7.0777479892999997</v>
      </c>
      <c r="D25" s="9" t="str">
        <f>IF($B25="N/A","N/A",IF(C25&gt;20,"No",IF(C25&lt;1,"No","Yes")))</f>
        <v>Yes</v>
      </c>
      <c r="E25" s="9">
        <v>6.4176671113000001</v>
      </c>
      <c r="F25" s="9" t="str">
        <f>IF($B25="N/A","N/A",IF(E25&gt;20,"No",IF(E25&lt;1,"No","Yes")))</f>
        <v>Yes</v>
      </c>
      <c r="G25" s="9">
        <v>6.2617541460000004</v>
      </c>
      <c r="H25" s="9" t="str">
        <f>IF($B25="N/A","N/A",IF(G25&gt;20,"No",IF(G25&lt;1,"No","Yes")))</f>
        <v>Yes</v>
      </c>
      <c r="I25" s="10">
        <v>-9.33</v>
      </c>
      <c r="J25" s="10">
        <v>-2.4300000000000002</v>
      </c>
      <c r="K25" s="9" t="str">
        <f t="shared" ref="K25:K34" si="2">IF(J25="Div by 0", "N/A", IF(J25="N/A","N/A", IF(J25&gt;30, "No", IF(J25&lt;-30, "No", "Yes"))))</f>
        <v>Yes</v>
      </c>
    </row>
    <row r="26" spans="1:11" x14ac:dyDescent="0.25">
      <c r="A26" s="69" t="s">
        <v>163</v>
      </c>
      <c r="B26" s="33" t="s">
        <v>218</v>
      </c>
      <c r="C26" s="9">
        <v>99.995875437999999</v>
      </c>
      <c r="D26" s="9" t="str">
        <f>IF($B26="N/A","N/A",IF(C26&gt;100,"No",IF(C26&lt;95,"No","Yes")))</f>
        <v>Yes</v>
      </c>
      <c r="E26" s="9">
        <v>99.985178598000005</v>
      </c>
      <c r="F26" s="9" t="str">
        <f>IF($B26="N/A","N/A",IF(E26&gt;100,"No",IF(E26&lt;95,"No","Yes")))</f>
        <v>Yes</v>
      </c>
      <c r="G26" s="9">
        <v>99.698666438999993</v>
      </c>
      <c r="H26" s="9" t="str">
        <f>IF($B26="N/A","N/A",IF(G26&gt;100,"No",IF(G26&lt;95,"No","Yes")))</f>
        <v>Yes</v>
      </c>
      <c r="I26" s="10">
        <v>-1.0999999999999999E-2</v>
      </c>
      <c r="J26" s="10">
        <v>-0.28699999999999998</v>
      </c>
      <c r="K26" s="9" t="str">
        <f t="shared" si="2"/>
        <v>Yes</v>
      </c>
    </row>
    <row r="27" spans="1:11" x14ac:dyDescent="0.25">
      <c r="A27" s="69" t="s">
        <v>32</v>
      </c>
      <c r="B27" s="33" t="s">
        <v>218</v>
      </c>
      <c r="C27" s="9">
        <v>99.956692101000002</v>
      </c>
      <c r="D27" s="9" t="str">
        <f>IF($B27="N/A","N/A",IF(C27&gt;100,"No",IF(C27&lt;95,"No","Yes")))</f>
        <v>Yes</v>
      </c>
      <c r="E27" s="9">
        <v>99.966122509000002</v>
      </c>
      <c r="F27" s="9" t="str">
        <f>IF($B27="N/A","N/A",IF(E27&gt;100,"No",IF(E27&lt;95,"No","Yes")))</f>
        <v>Yes</v>
      </c>
      <c r="G27" s="9">
        <v>99.946572063999994</v>
      </c>
      <c r="H27" s="9" t="str">
        <f>IF($B27="N/A","N/A",IF(G27&gt;100,"No",IF(G27&lt;95,"No","Yes")))</f>
        <v>Yes</v>
      </c>
      <c r="I27" s="10">
        <v>9.4000000000000004E-3</v>
      </c>
      <c r="J27" s="10">
        <v>-0.02</v>
      </c>
      <c r="K27" s="9" t="str">
        <f t="shared" si="2"/>
        <v>Yes</v>
      </c>
    </row>
    <row r="28" spans="1:11" x14ac:dyDescent="0.25">
      <c r="A28" s="69" t="s">
        <v>845</v>
      </c>
      <c r="B28" s="33" t="s">
        <v>230</v>
      </c>
      <c r="C28" s="9">
        <v>14.718686171</v>
      </c>
      <c r="D28" s="9" t="str">
        <f>IF($B28="N/A","N/A",IF(C28&gt;30,"No",IF(C28&lt;5,"No","Yes")))</f>
        <v>Yes</v>
      </c>
      <c r="E28" s="9">
        <v>14.839133289999999</v>
      </c>
      <c r="F28" s="9" t="str">
        <f>IF($B28="N/A","N/A",IF(E28&gt;30,"No",IF(E28&lt;5,"No","Yes")))</f>
        <v>Yes</v>
      </c>
      <c r="G28" s="9">
        <v>14.270746467</v>
      </c>
      <c r="H28" s="9" t="str">
        <f>IF($B28="N/A","N/A",IF(G28&gt;30,"No",IF(G28&lt;5,"No","Yes")))</f>
        <v>Yes</v>
      </c>
      <c r="I28" s="10">
        <v>0.81830000000000003</v>
      </c>
      <c r="J28" s="10">
        <v>-3.83</v>
      </c>
      <c r="K28" s="9" t="str">
        <f t="shared" si="2"/>
        <v>Yes</v>
      </c>
    </row>
    <row r="29" spans="1:11" x14ac:dyDescent="0.25">
      <c r="A29" s="69" t="s">
        <v>846</v>
      </c>
      <c r="B29" s="33" t="s">
        <v>231</v>
      </c>
      <c r="C29" s="9">
        <v>50.500319791999999</v>
      </c>
      <c r="D29" s="9" t="str">
        <f>IF($B29="N/A","N/A",IF(C29&gt;75,"No",IF(C29&lt;15,"No","Yes")))</f>
        <v>Yes</v>
      </c>
      <c r="E29" s="9">
        <v>49.598627497000003</v>
      </c>
      <c r="F29" s="9" t="str">
        <f>IF($B29="N/A","N/A",IF(E29&gt;75,"No",IF(E29&lt;15,"No","Yes")))</f>
        <v>Yes</v>
      </c>
      <c r="G29" s="9">
        <v>48.581264566999998</v>
      </c>
      <c r="H29" s="9" t="str">
        <f>IF($B29="N/A","N/A",IF(G29&gt;75,"No",IF(G29&lt;15,"No","Yes")))</f>
        <v>Yes</v>
      </c>
      <c r="I29" s="10">
        <v>-1.79</v>
      </c>
      <c r="J29" s="10">
        <v>-2.0499999999999998</v>
      </c>
      <c r="K29" s="9" t="str">
        <f t="shared" si="2"/>
        <v>Yes</v>
      </c>
    </row>
    <row r="30" spans="1:11" x14ac:dyDescent="0.25">
      <c r="A30" s="69" t="s">
        <v>847</v>
      </c>
      <c r="B30" s="33" t="s">
        <v>232</v>
      </c>
      <c r="C30" s="9">
        <v>34.780994036999999</v>
      </c>
      <c r="D30" s="9" t="str">
        <f>IF($B30="N/A","N/A",IF(C30&gt;70,"No",IF(C30&lt;25,"No","Yes")))</f>
        <v>Yes</v>
      </c>
      <c r="E30" s="9">
        <v>35.562239214000002</v>
      </c>
      <c r="F30" s="9" t="str">
        <f>IF($B30="N/A","N/A",IF(E30&gt;70,"No",IF(E30&lt;25,"No","Yes")))</f>
        <v>Yes</v>
      </c>
      <c r="G30" s="9">
        <v>37.147988967000003</v>
      </c>
      <c r="H30" s="9" t="str">
        <f>IF($B30="N/A","N/A",IF(G30&gt;70,"No",IF(G30&lt;25,"No","Yes")))</f>
        <v>Yes</v>
      </c>
      <c r="I30" s="10">
        <v>2.246</v>
      </c>
      <c r="J30" s="10">
        <v>4.4589999999999996</v>
      </c>
      <c r="K30" s="9" t="str">
        <f t="shared" si="2"/>
        <v>Yes</v>
      </c>
    </row>
    <row r="31" spans="1:11" x14ac:dyDescent="0.25">
      <c r="A31" s="69" t="s">
        <v>164</v>
      </c>
      <c r="B31" s="33" t="s">
        <v>218</v>
      </c>
      <c r="C31" s="9">
        <v>99.997937719000006</v>
      </c>
      <c r="D31" s="9" t="str">
        <f>IF($B31="N/A","N/A",IF(C31&gt;100,"No",IF(C31&lt;95,"No","Yes")))</f>
        <v>Yes</v>
      </c>
      <c r="E31" s="9">
        <v>99.978826568000002</v>
      </c>
      <c r="F31" s="9" t="str">
        <f>IF($B31="N/A","N/A",IF(E31&gt;100,"No",IF(E31&lt;95,"No","Yes")))</f>
        <v>Yes</v>
      </c>
      <c r="G31" s="9">
        <v>99.987177294999995</v>
      </c>
      <c r="H31" s="9" t="str">
        <f>IF($B31="N/A","N/A",IF(G31&gt;100,"No",IF(G31&lt;95,"No","Yes")))</f>
        <v>Yes</v>
      </c>
      <c r="I31" s="10">
        <v>-1.9E-2</v>
      </c>
      <c r="J31" s="10">
        <v>8.3999999999999995E-3</v>
      </c>
      <c r="K31" s="9" t="str">
        <f t="shared" si="2"/>
        <v>Yes</v>
      </c>
    </row>
    <row r="32" spans="1:11" x14ac:dyDescent="0.25">
      <c r="A32" s="27" t="s">
        <v>373</v>
      </c>
      <c r="B32" s="33" t="s">
        <v>245</v>
      </c>
      <c r="C32" s="9">
        <v>0.99608166629999995</v>
      </c>
      <c r="D32" s="9" t="str">
        <f>IF($B32="N/A","N/A",IF(C32&gt;5,"No",IF(C32&lt;1,"No","Yes")))</f>
        <v>No</v>
      </c>
      <c r="E32" s="9">
        <v>1.1645387368</v>
      </c>
      <c r="F32" s="9" t="str">
        <f>IF($B32="N/A","N/A",IF(E32&gt;5,"No",IF(E32&lt;1,"No","Yes")))</f>
        <v>Yes</v>
      </c>
      <c r="G32" s="9">
        <v>1.2245683023</v>
      </c>
      <c r="H32" s="9" t="str">
        <f>IF($B32="N/A","N/A",IF(G32&gt;5,"No",IF(G32&lt;1,"No","Yes")))</f>
        <v>Yes</v>
      </c>
      <c r="I32" s="10">
        <v>16.91</v>
      </c>
      <c r="J32" s="10">
        <v>5.1550000000000002</v>
      </c>
      <c r="K32" s="9" t="str">
        <f t="shared" si="2"/>
        <v>Yes</v>
      </c>
    </row>
    <row r="33" spans="1:11" x14ac:dyDescent="0.25">
      <c r="A33" s="27" t="s">
        <v>375</v>
      </c>
      <c r="B33" s="33" t="s">
        <v>246</v>
      </c>
      <c r="C33" s="9">
        <v>97.092183954999996</v>
      </c>
      <c r="D33" s="9" t="str">
        <f>IF($B33="N/A","N/A",IF(C33&gt;98,"No",IF(C33&lt;8,"No","Yes")))</f>
        <v>Yes</v>
      </c>
      <c r="E33" s="9">
        <v>96.847276038000004</v>
      </c>
      <c r="F33" s="9" t="str">
        <f>IF($B33="N/A","N/A",IF(E33&gt;98,"No",IF(E33&lt;8,"No","Yes")))</f>
        <v>Yes</v>
      </c>
      <c r="G33" s="9">
        <v>96.715250470000001</v>
      </c>
      <c r="H33" s="9" t="str">
        <f>IF($B33="N/A","N/A",IF(G33&gt;98,"No",IF(G33&lt;8,"No","Yes")))</f>
        <v>Yes</v>
      </c>
      <c r="I33" s="10">
        <v>-0.252</v>
      </c>
      <c r="J33" s="10">
        <v>-0.13600000000000001</v>
      </c>
      <c r="K33" s="9" t="str">
        <f t="shared" si="2"/>
        <v>Yes</v>
      </c>
    </row>
    <row r="34" spans="1:11" x14ac:dyDescent="0.25">
      <c r="A34" s="27" t="s">
        <v>376</v>
      </c>
      <c r="B34" s="49" t="s">
        <v>228</v>
      </c>
      <c r="C34" s="9">
        <v>1.3425448546000001</v>
      </c>
      <c r="D34" s="9" t="str">
        <f>IF($B34="N/A","N/A",IF(C34&gt;5,"No",IF(C34&lt;=0,"No","Yes")))</f>
        <v>Yes</v>
      </c>
      <c r="E34" s="9">
        <v>1.3402782189</v>
      </c>
      <c r="F34" s="9" t="str">
        <f>IF($B34="N/A","N/A",IF(E34&gt;5,"No",IF(E34&lt;=0,"No","Yes")))</f>
        <v>Yes</v>
      </c>
      <c r="G34" s="9">
        <v>1.4425542828</v>
      </c>
      <c r="H34" s="9" t="str">
        <f>IF($B34="N/A","N/A",IF(G34&gt;5,"No",IF(G34&lt;=0,"No","Yes")))</f>
        <v>Yes</v>
      </c>
      <c r="I34" s="10">
        <v>-0.16900000000000001</v>
      </c>
      <c r="J34" s="10">
        <v>7.6310000000000002</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507</v>
      </c>
      <c r="D6" s="9" t="str">
        <f>IF($B6="N/A","N/A",IF(C6&gt;15,"No",IF(C6&lt;-15,"No","Yes")))</f>
        <v>N/A</v>
      </c>
      <c r="E6" s="34">
        <v>514</v>
      </c>
      <c r="F6" s="9" t="str">
        <f>IF($B6="N/A","N/A",IF(E6&gt;15,"No",IF(E6&lt;-15,"No","Yes")))</f>
        <v>N/A</v>
      </c>
      <c r="G6" s="34">
        <v>483</v>
      </c>
      <c r="H6" s="9" t="str">
        <f>IF($B6="N/A","N/A",IF(G6&gt;15,"No",IF(G6&lt;-15,"No","Yes")))</f>
        <v>N/A</v>
      </c>
      <c r="I6" s="10">
        <v>1.381</v>
      </c>
      <c r="J6" s="10">
        <v>-6.03</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2232.1735699999999</v>
      </c>
      <c r="D9" s="9" t="str">
        <f>IF($B9="N/A","N/A",IF(C9&gt;15,"No",IF(C9&lt;-15,"No","Yes")))</f>
        <v>N/A</v>
      </c>
      <c r="E9" s="35">
        <v>2464.0389104999999</v>
      </c>
      <c r="F9" s="9" t="str">
        <f>IF($B9="N/A","N/A",IF(E9&gt;15,"No",IF(E9&lt;-15,"No","Yes")))</f>
        <v>N/A</v>
      </c>
      <c r="G9" s="35">
        <v>2952.2111801000001</v>
      </c>
      <c r="H9" s="9" t="str">
        <f>IF($B9="N/A","N/A",IF(G9&gt;15,"No",IF(G9&lt;-15,"No","Yes")))</f>
        <v>N/A</v>
      </c>
      <c r="I9" s="10">
        <v>10.39</v>
      </c>
      <c r="J9" s="10">
        <v>19.809999999999999</v>
      </c>
      <c r="K9" s="9" t="str">
        <f t="shared" si="0"/>
        <v>Yes</v>
      </c>
    </row>
    <row r="10" spans="1:11" x14ac:dyDescent="0.25">
      <c r="A10" s="69" t="s">
        <v>655</v>
      </c>
      <c r="B10" s="33" t="s">
        <v>241</v>
      </c>
      <c r="C10" s="8">
        <v>99.408284023999997</v>
      </c>
      <c r="D10" s="9" t="str">
        <f>IF($B10="N/A","N/A",IF(C10&gt;99,"No",IF(C10&lt;75,"No","Yes")))</f>
        <v>No</v>
      </c>
      <c r="E10" s="8">
        <v>100</v>
      </c>
      <c r="F10" s="9" t="str">
        <f>IF($B10="N/A","N/A",IF(E10&gt;99,"No",IF(E10&lt;75,"No","Yes")))</f>
        <v>No</v>
      </c>
      <c r="G10" s="8">
        <v>96.894409937999995</v>
      </c>
      <c r="H10" s="9" t="str">
        <f>IF($B10="N/A","N/A",IF(G10&gt;99,"No",IF(G10&lt;75,"No","Yes")))</f>
        <v>Yes</v>
      </c>
      <c r="I10" s="10">
        <v>0.59519999999999995</v>
      </c>
      <c r="J10" s="10">
        <v>-3.11</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0.59171597629999995</v>
      </c>
      <c r="D12" s="9" t="str">
        <f>IF($B12="N/A","N/A",IF(C12&gt;10,"No",IF(C12&lt;=0,"No","Yes")))</f>
        <v>Yes</v>
      </c>
      <c r="E12" s="9">
        <v>0</v>
      </c>
      <c r="F12" s="9" t="str">
        <f>IF($B12="N/A","N/A",IF(E12&gt;10,"No",IF(E12&lt;=0,"No","Yes")))</f>
        <v>No</v>
      </c>
      <c r="G12" s="9">
        <v>3.1055900621000001</v>
      </c>
      <c r="H12" s="9" t="str">
        <f>IF($B12="N/A","N/A",IF(G12&gt;10,"No",IF(G12&lt;=0,"No","Yes")))</f>
        <v>Yes</v>
      </c>
      <c r="I12" s="10">
        <v>-100</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98.422090729999994</v>
      </c>
      <c r="D15" s="9" t="str">
        <f>IF($B15="N/A","N/A",IF(C15&gt;100,"No",IF(C15&lt;95,"No","Yes")))</f>
        <v>Yes</v>
      </c>
      <c r="E15" s="9">
        <v>98.443579767000003</v>
      </c>
      <c r="F15" s="9" t="str">
        <f>IF($B15="N/A","N/A",IF(E15&gt;100,"No",IF(E15&lt;95,"No","Yes")))</f>
        <v>Yes</v>
      </c>
      <c r="G15" s="9">
        <v>98.136645963000007</v>
      </c>
      <c r="H15" s="9" t="str">
        <f>IF($B15="N/A","N/A",IF(G15&gt;100,"No",IF(G15&lt;95,"No","Yes")))</f>
        <v>Yes</v>
      </c>
      <c r="I15" s="10">
        <v>2.18E-2</v>
      </c>
      <c r="J15" s="10">
        <v>-0.312</v>
      </c>
      <c r="K15" s="9" t="str">
        <f t="shared" si="0"/>
        <v>Yes</v>
      </c>
    </row>
    <row r="16" spans="1:11" x14ac:dyDescent="0.25">
      <c r="A16" s="69" t="s">
        <v>845</v>
      </c>
      <c r="B16" s="33" t="s">
        <v>230</v>
      </c>
      <c r="C16" s="9">
        <v>11.422845690999999</v>
      </c>
      <c r="D16" s="9" t="str">
        <f>IF($B16="N/A","N/A",IF(C16&gt;30,"No",IF(C16&lt;5,"No","Yes")))</f>
        <v>Yes</v>
      </c>
      <c r="E16" s="9">
        <v>10.474308300000001</v>
      </c>
      <c r="F16" s="9" t="str">
        <f>IF($B16="N/A","N/A",IF(E16&gt;30,"No",IF(E16&lt;5,"No","Yes")))</f>
        <v>Yes</v>
      </c>
      <c r="G16" s="9">
        <v>5.0632911392000004</v>
      </c>
      <c r="H16" s="9" t="str">
        <f>IF($B16="N/A","N/A",IF(G16&gt;30,"No",IF(G16&lt;5,"No","Yes")))</f>
        <v>Yes</v>
      </c>
      <c r="I16" s="10">
        <v>-8.3000000000000007</v>
      </c>
      <c r="J16" s="10">
        <v>-51.7</v>
      </c>
      <c r="K16" s="9" t="str">
        <f t="shared" si="0"/>
        <v>No</v>
      </c>
    </row>
    <row r="17" spans="1:11" x14ac:dyDescent="0.25">
      <c r="A17" s="69" t="s">
        <v>846</v>
      </c>
      <c r="B17" s="33" t="s">
        <v>231</v>
      </c>
      <c r="C17" s="9">
        <v>35.470941883999998</v>
      </c>
      <c r="D17" s="9" t="str">
        <f>IF($B17="N/A","N/A",IF(C17&gt;75,"No",IF(C17&lt;15,"No","Yes")))</f>
        <v>Yes</v>
      </c>
      <c r="E17" s="9">
        <v>32.806324111000002</v>
      </c>
      <c r="F17" s="9" t="str">
        <f>IF($B17="N/A","N/A",IF(E17&gt;75,"No",IF(E17&lt;15,"No","Yes")))</f>
        <v>Yes</v>
      </c>
      <c r="G17" s="9">
        <v>31.856540083999999</v>
      </c>
      <c r="H17" s="9" t="str">
        <f>IF($B17="N/A","N/A",IF(G17&gt;75,"No",IF(G17&lt;15,"No","Yes")))</f>
        <v>Yes</v>
      </c>
      <c r="I17" s="10">
        <v>-7.51</v>
      </c>
      <c r="J17" s="10">
        <v>-2.9</v>
      </c>
      <c r="K17" s="9" t="str">
        <f t="shared" si="0"/>
        <v>Yes</v>
      </c>
    </row>
    <row r="18" spans="1:11" x14ac:dyDescent="0.25">
      <c r="A18" s="69" t="s">
        <v>847</v>
      </c>
      <c r="B18" s="33" t="s">
        <v>232</v>
      </c>
      <c r="C18" s="9">
        <v>53.106212425000002</v>
      </c>
      <c r="D18" s="9" t="str">
        <f>IF($B18="N/A","N/A",IF(C18&gt;70,"No",IF(C18&lt;25,"No","Yes")))</f>
        <v>Yes</v>
      </c>
      <c r="E18" s="9">
        <v>56.719367589000001</v>
      </c>
      <c r="F18" s="9" t="str">
        <f>IF($B18="N/A","N/A",IF(E18&gt;70,"No",IF(E18&lt;25,"No","Yes")))</f>
        <v>Yes</v>
      </c>
      <c r="G18" s="9">
        <v>63.080168776000001</v>
      </c>
      <c r="H18" s="9" t="str">
        <f>IF($B18="N/A","N/A",IF(G18&gt;70,"No",IF(G18&lt;25,"No","Yes")))</f>
        <v>Yes</v>
      </c>
      <c r="I18" s="10">
        <v>6.8040000000000003</v>
      </c>
      <c r="J18" s="10">
        <v>11.21</v>
      </c>
      <c r="K18" s="9" t="str">
        <f t="shared" si="0"/>
        <v>Yes</v>
      </c>
    </row>
    <row r="19" spans="1:11" x14ac:dyDescent="0.25">
      <c r="A19" s="69" t="s">
        <v>164</v>
      </c>
      <c r="B19" s="33"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373</v>
      </c>
      <c r="B20" s="33" t="s">
        <v>245</v>
      </c>
      <c r="C20" s="9">
        <v>8.2840236685999997</v>
      </c>
      <c r="D20" s="9" t="str">
        <f>IF($B20="N/A","N/A",IF(C20&gt;5,"No",IF(C20&lt;1,"No","Yes")))</f>
        <v>No</v>
      </c>
      <c r="E20" s="9">
        <v>8.9494163423999993</v>
      </c>
      <c r="F20" s="9" t="str">
        <f>IF($B20="N/A","N/A",IF(E20&gt;5,"No",IF(E20&lt;1,"No","Yes")))</f>
        <v>No</v>
      </c>
      <c r="G20" s="9">
        <v>9.1097308489</v>
      </c>
      <c r="H20" s="9" t="str">
        <f>IF($B20="N/A","N/A",IF(G20&gt;5,"No",IF(G20&lt;1,"No","Yes")))</f>
        <v>No</v>
      </c>
      <c r="I20" s="10">
        <v>8.032</v>
      </c>
      <c r="J20" s="10">
        <v>1.7909999999999999</v>
      </c>
      <c r="K20" s="9" t="str">
        <f t="shared" si="0"/>
        <v>Yes</v>
      </c>
    </row>
    <row r="21" spans="1:11" x14ac:dyDescent="0.25">
      <c r="A21" s="27" t="s">
        <v>375</v>
      </c>
      <c r="B21" s="33" t="s">
        <v>246</v>
      </c>
      <c r="C21" s="9">
        <v>84.812623274000003</v>
      </c>
      <c r="D21" s="9" t="str">
        <f>IF($B21="N/A","N/A",IF(C21&gt;98,"No",IF(C21&lt;8,"No","Yes")))</f>
        <v>Yes</v>
      </c>
      <c r="E21" s="9">
        <v>84.824902723999998</v>
      </c>
      <c r="F21" s="9" t="str">
        <f>IF($B21="N/A","N/A",IF(E21&gt;98,"No",IF(E21&lt;8,"No","Yes")))</f>
        <v>Yes</v>
      </c>
      <c r="G21" s="9">
        <v>84.265010352000004</v>
      </c>
      <c r="H21" s="9" t="str">
        <f>IF($B21="N/A","N/A",IF(G21&gt;98,"No",IF(G21&lt;8,"No","Yes")))</f>
        <v>Yes</v>
      </c>
      <c r="I21" s="10">
        <v>1.4500000000000001E-2</v>
      </c>
      <c r="J21" s="10">
        <v>-0.66</v>
      </c>
      <c r="K21" s="9" t="str">
        <f t="shared" si="0"/>
        <v>Yes</v>
      </c>
    </row>
    <row r="22" spans="1:11" x14ac:dyDescent="0.25">
      <c r="A22" s="27" t="s">
        <v>376</v>
      </c>
      <c r="B22" s="49" t="s">
        <v>228</v>
      </c>
      <c r="C22" s="9">
        <v>1.3806706114</v>
      </c>
      <c r="D22" s="9" t="str">
        <f>IF($B22="N/A","N/A",IF(C22&gt;5,"No",IF(C22&lt;=0,"No","Yes")))</f>
        <v>Yes</v>
      </c>
      <c r="E22" s="9">
        <v>1.3618677043</v>
      </c>
      <c r="F22" s="9" t="str">
        <f>IF($B22="N/A","N/A",IF(E22&gt;5,"No",IF(E22&lt;=0,"No","Yes")))</f>
        <v>Yes</v>
      </c>
      <c r="G22" s="9">
        <v>0.82815734990000001</v>
      </c>
      <c r="H22" s="9" t="str">
        <f>IF($B22="N/A","N/A",IF(G22&gt;5,"No",IF(G22&lt;=0,"No","Yes")))</f>
        <v>Yes</v>
      </c>
      <c r="I22" s="10">
        <v>-1.36</v>
      </c>
      <c r="J22" s="10">
        <v>-39.200000000000003</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2025-04-15T02:00:53Z</dcterms:modified>
  <dc:language>English</dc:language>
</cp:coreProperties>
</file>