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OK 2010-2012\"/>
    </mc:Choice>
  </mc:AlternateContent>
  <xr:revisionPtr revIDLastSave="0" documentId="8_{8C362618-27CB-4081-A60F-24DDD51745FA}"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<sst xmlns="http://schemas.openxmlformats.org/spreadsheetml/2006/main" count="7640" uniqueCount="1749">
  <si>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</si>
  <si>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</si>
  <si>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</si>
  <si>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</si>
  <si>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</si>
  <si>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</si>
  <si>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</si>
  <si>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</si>
  <si>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</si>
  <si>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</si>
  <si>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</si>
  <si>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</si>
  <si>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</si>
  <si>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</si>
  <si>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</si>
  <si>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</si>
  <si>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</si>
  <si>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</si>
  <si>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</si>
  <si>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</si>
  <si>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</si>
  <si>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</si>
  <si>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</si>
  <si>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</si>
  <si>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</si>
  <si>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</si>
  <si>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</si>
  <si>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</si>
  <si>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</si>
  <si>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</si>
  <si>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</si>
  <si>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</si>
  <si>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</si>
  <si>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</si>
  <si>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</si>
  <si>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</si>
  <si>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</si>
  <si>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</si>
  <si>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</si>
  <si>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</si>
  <si>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</si>
  <si>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</si>
  <si>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</si>
  <si>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</si>
  <si>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</si>
  <si>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</si>
  <si>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</si>
  <si>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</si>
  <si>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</si>
  <si>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</si>
  <si>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</si>
  <si>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</si>
  <si>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</si>
  <si>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</si>
  <si>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</si>
  <si>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</si>
  <si>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</si>
  <si>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</si>
  <si>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</si>
  <si>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</si>
  <si>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</si>
  <si>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</si>
  <si>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</si>
  <si>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</si>
  <si>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</si>
  <si>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</si>
  <si>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</si>
  <si>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</si>
  <si>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</si>
  <si>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</si>
  <si>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</si>
  <si>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</si>
  <si>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</si>
  <si>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</si>
  <si>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</si>
  <si>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</si>
  <si>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</si>
  <si>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</si>
  <si>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</si>
  <si>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</si>
  <si>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</si>
  <si>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</si>
  <si>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</si>
  <si>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</si>
  <si>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</si>
  <si>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</si>
  <si>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</si>
  <si>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</si>
  <si>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</si>
  <si>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</si>
  <si>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</si>
  <si>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</si>
  <si>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</si>
  <si>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</si>
  <si>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</si>
  <si>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</si>
  <si>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</si>
  <si>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</si>
  <si>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</si>
  <si>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</si>
  <si>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</si>
  <si>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</si>
  <si>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</si>
  <si>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</si>
  <si>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</si>
  <si>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</si>
  <si>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</si>
  <si>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</si>
  <si>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</si>
  <si>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</si>
  <si>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</si>
  <si>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</si>
  <si>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</si>
  <si>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</si>
  <si>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</si>
  <si>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</si>
  <si>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</si>
  <si>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</si>
  <si>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</si>
  <si>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</si>
  <si>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</si>
  <si>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</si>
  <si>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</si>
  <si>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</si>
  <si>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</si>
  <si>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</si>
  <si>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</si>
  <si>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</si>
  <si>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</si>
  <si>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</si>
  <si>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</si>
  <si>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</si>
  <si>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</si>
  <si>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</si>
  <si>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</si>
  <si>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</si>
  <si>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</si>
  <si>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</si>
  <si>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</si>
  <si>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</si>
  <si>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</si>
  <si>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</si>
  <si>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</si>
  <si>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</si>
  <si>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</si>
  <si>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</si>
  <si>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</si>
  <si>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</si>
  <si>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</si>
  <si>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</si>
  <si>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</si>
  <si>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</si>
  <si>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</si>
  <si>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</si>
  <si>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</si>
  <si>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</si>
  <si>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</si>
  <si>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</si>
  <si>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</si>
  <si>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</si>
  <si>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</si>
  <si>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</si>
  <si>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</si>
  <si>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</si>
  <si>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</si>
  <si>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</si>
  <si>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</si>
  <si>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</si>
  <si>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</si>
  <si>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</si>
  <si>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</si>
  <si>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</si>
  <si>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</si>
  <si>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</si>
  <si>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</si>
  <si>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</si>
  <si>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</si>
  <si>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</si>
  <si>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</si>
  <si>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</si>
  <si>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</si>
  <si>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</si>
  <si>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</si>
  <si>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</si>
  <si>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</si>
  <si>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</si>
  <si>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</si>
  <si>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</si>
  <si>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</si>
  <si>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</si>
  <si>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</si>
  <si>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</si>
  <si>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</si>
  <si>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</si>
  <si>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</si>
  <si>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</si>
  <si>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</si>
  <si>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</si>
  <si>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</si>
  <si>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</si>
  <si>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</si>
  <si>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</si>
  <si>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</si>
  <si>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</si>
  <si>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</si>
  <si>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</si>
  <si>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</si>
  <si>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</si>
  <si>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</si>
  <si>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</si>
  <si>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</si>
  <si>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</si>
  <si>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</si>
  <si>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</si>
  <si>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</si>
  <si>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</si>
  <si>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</si>
  <si>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</si>
  <si>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</si>
  <si>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</si>
  <si>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</si>
  <si>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</si>
  <si>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</si>
  <si>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</si>
  <si>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</si>
  <si>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</si>
  <si>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</si>
  <si>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</si>
  <si>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</si>
  <si>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</si>
  <si>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</si>
  <si>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</si>
  <si>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</si>
  <si>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</si>
  <si>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</si>
  <si>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</si>
  <si>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</si>
  <si>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</si>
  <si>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</si>
  <si>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</si>
  <si>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</si>
  <si>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</si>
  <si>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</si>
  <si>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</si>
  <si>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</si>
  <si>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</si>
  <si>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</si>
  <si>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</si>
  <si>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</si>
  <si>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</si>
  <si>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</si>
  <si>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</si>
  <si>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</si>
  <si>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</si>
  <si>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</si>
  <si>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</si>
  <si>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</si>
  <si>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</si>
  <si>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</si>
  <si>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</si>
  <si>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</si>
  <si>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</si>
  <si>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</si>
  <si>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</si>
  <si>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</si>
  <si>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</si>
  <si>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</si>
  <si>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</si>
  <si>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</si>
  <si>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</si>
  <si>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</si>
  <si>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</si>
  <si>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</si>
  <si>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</si>
  <si>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</si>
  <si>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</si>
  <si>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</si>
  <si>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</si>
  <si>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</si>
  <si>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</si>
  <si>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</si>
  <si>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</si>
  <si>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</si>
  <si>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</si>
  <si>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</si>
  <si>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</si>
  <si>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</si>
  <si>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</si>
  <si>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</si>
  <si>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</si>
  <si>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</si>
  <si>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</si>
  <si>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</si>
  <si>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</si>
  <si>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</si>
  <si>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</si>
  <si>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</si>
  <si>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</si>
  <si>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</si>
  <si>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</si>
  <si>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</si>
  <si>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</si>
  <si>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</si>
  <si>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</si>
  <si>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</si>
  <si>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</si>
  <si>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</si>
  <si>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</si>
  <si>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</si>
  <si>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</si>
  <si>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</si>
  <si>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</si>
  <si>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</si>
  <si>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</si>
  <si>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</si>
  <si>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</si>
  <si>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</si>
  <si>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</si>
  <si>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</si>
  <si>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</si>
  <si>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</si>
  <si>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</si>
  <si>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</si>
  <si>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</si>
  <si>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</si>
  <si>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</si>
  <si>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</si>
  <si>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</si>
  <si>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</si>
  <si>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</si>
  <si>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</si>
  <si>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</si>
  <si>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</si>
  <si>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</si>
  <si>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</si>
  <si>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</si>
  <si>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</si>
  <si>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</si>
  <si>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</si>
  <si>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</si>
  <si>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</si>
  <si>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</si>
  <si>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</si>
  <si>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</si>
  <si>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</si>
  <si>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</si>
  <si>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</si>
  <si>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</si>
  <si>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</si>
  <si>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</si>
  <si>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</si>
  <si>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</si>
  <si>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</si>
  <si>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</si>
  <si>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</si>
  <si>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</si>
  <si>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</si>
  <si>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</si>
  <si>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</si>
  <si>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</si>
  <si>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</si>
  <si>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</si>
  <si>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</si>
  <si>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</si>
  <si>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</si>
  <si>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</si>
  <si>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</si>
  <si>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</si>
  <si>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</si>
  <si>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</si>
  <si>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</si>
  <si>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</si>
  <si>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</si>
  <si>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</si>
  <si>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</si>
  <si>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</si>
  <si>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</si>
  <si>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</si>
  <si>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</si>
  <si>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</si>
  <si>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</si>
  <si>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</si>
  <si>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</si>
  <si>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</si>
  <si>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</si>
  <si>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</si>
  <si>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</si>
  <si>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</si>
  <si>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</si>
  <si>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</si>
  <si>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</si>
  <si>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</si>
  <si>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</si>
  <si>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</si>
  <si>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</si>
  <si>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</si>
  <si>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</si>
  <si>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</si>
  <si>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</si>
  <si>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</si>
  <si>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</si>
  <si>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</si>
  <si>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</si>
  <si>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</si>
  <si>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</si>
  <si>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</si>
  <si>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</si>
  <si>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</si>
  <si>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</si>
  <si>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</si>
  <si>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</si>
  <si>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</si>
  <si>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</si>
  <si>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</si>
  <si>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</si>
  <si>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</si>
  <si>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</si>
  <si>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</si>
  <si>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</si>
  <si>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</si>
  <si>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</si>
  <si>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</si>
  <si>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</si>
  <si>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</si>
  <si>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</si>
  <si>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</si>
  <si>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</si>
  <si>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</si>
  <si>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</si>
  <si>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</si>
  <si>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</si>
  <si>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</si>
  <si>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</si>
  <si>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</si>
  <si>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</si>
  <si>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</si>
  <si>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</si>
  <si>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</si>
  <si>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</si>
  <si>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</si>
  <si>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</si>
  <si>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</si>
  <si>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</si>
  <si>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</si>
  <si>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</si>
  <si>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</si>
  <si>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</si>
  <si>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</si>
  <si>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</si>
  <si>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</si>
  <si>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</si>
  <si>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</si>
  <si>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</si>
  <si>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</si>
  <si>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</si>
  <si>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</si>
  <si>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</si>
  <si>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</si>
  <si>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</si>
  <si>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</si>
  <si>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</si>
  <si>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</si>
  <si>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</si>
  <si>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</si>
  <si>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</si>
  <si>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</si>
  <si>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</si>
  <si>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</si>
  <si>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</si>
  <si>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</si>
  <si>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</si>
  <si>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</si>
  <si>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</si>
  <si>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</si>
  <si>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</si>
  <si>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</si>
  <si>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</si>
  <si>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</si>
  <si>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</si>
  <si>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</si>
  <si>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</si>
  <si>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</si>
  <si>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</si>
  <si>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</si>
  <si>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</si>
  <si>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</si>
  <si>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</si>
  <si>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</si>
  <si>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</si>
  <si>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</si>
  <si>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</si>
  <si>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</si>
  <si>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</si>
  <si>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</si>
  <si>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</si>
  <si>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</si>
  <si>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</si>
  <si>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</si>
  <si>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</si>
  <si>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</si>
  <si>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</si>
  <si>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</si>
  <si>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</si>
  <si>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</si>
  <si>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</si>
  <si>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</si>
  <si>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</si>
  <si>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</si>
  <si>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</si>
  <si>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</si>
  <si>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</si>
  <si>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</si>
  <si>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</si>
  <si>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</si>
  <si>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</si>
  <si>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</si>
  <si>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</si>
  <si>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</si>
  <si>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</si>
  <si>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</si>
  <si>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</si>
  <si>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</si>
  <si>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</si>
  <si>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</si>
  <si>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</si>
  <si>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</si>
  <si>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</si>
  <si>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</si>
  <si>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</si>
  <si>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</si>
  <si>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</si>
  <si>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</si>
  <si>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</si>
  <si>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</si>
  <si>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</si>
  <si>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</si>
  <si>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</si>
  <si>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</si>
  <si>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</si>
  <si>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</si>
  <si>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</si>
  <si>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</si>
  <si>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</si>
  <si>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</si>
  <si>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</si>
  <si>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</si>
  <si>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</si>
  <si>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</si>
  <si>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</si>
  <si>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</si>
  <si>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</si>
  <si>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</si>
  <si>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</si>
  <si>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</si>
  <si>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</si>
  <si>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</si>
  <si>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</si>
  <si>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</si>
  <si>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</si>
  <si>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</si>
  <si>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</si>
  <si>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</si>
  <si>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</si>
  <si>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</si>
  <si>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</si>
  <si>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</si>
  <si>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</si>
  <si>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</si>
  <si>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</si>
  <si>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</si>
  <si>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</si>
  <si>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</si>
  <si>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</si>
  <si>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</si>
  <si>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</si>
  <si>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</si>
  <si>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</si>
  <si>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</si>
  <si>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</si>
  <si>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</si>
  <si>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</si>
  <si>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</si>
  <si>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</si>
  <si>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</si>
  <si>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</si>
  <si>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</si>
  <si>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</si>
  <si>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</si>
  <si>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</si>
  <si>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</si>
  <si>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</si>
  <si>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</si>
  <si>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</si>
  <si>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</si>
  <si>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</si>
  <si>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</si>
  <si>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</si>
  <si>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</si>
  <si>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</si>
  <si>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</si>
  <si>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</si>
  <si>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</si>
  <si>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</si>
  <si>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</si>
  <si>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</si>
  <si>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</si>
  <si>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</si>
  <si>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</si>
  <si>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</si>
  <si>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</si>
  <si>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</si>
  <si>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</si>
  <si>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</si>
  <si>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</si>
  <si>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</si>
  <si>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</si>
  <si>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</si>
  <si>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</si>
  <si>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</si>
  <si>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</si>
  <si>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</si>
  <si>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</si>
  <si>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</si>
  <si>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</si>
  <si>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</si>
  <si>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</si>
  <si>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</si>
  <si>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</si>
  <si>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</si>
  <si>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</si>
  <si>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</si>
  <si>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</si>
  <si>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</si>
  <si>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</si>
  <si>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</si>
  <si>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</si>
  <si>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</si>
  <si>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</si>
  <si>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</si>
  <si>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</si>
  <si>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</si>
  <si>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</si>
  <si>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</si>
  <si>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</si>
  <si>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</si>
  <si>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</si>
  <si>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</si>
  <si>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</si>
  <si>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</si>
  <si>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</si>
  <si>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</si>
  <si>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</si>
  <si>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</si>
  <si>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</si>
  <si>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</si>
  <si>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</si>
  <si>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</si>
  <si>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</si>
  <si>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</si>
  <si>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</si>
  <si>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</si>
  <si>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</si>
  <si>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</si>
  <si>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</si>
  <si>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</si>
  <si>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</si>
  <si>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</si>
  <si>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</si>
  <si>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</si>
  <si>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</si>
  <si>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</si>
  <si>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</si>
  <si>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</si>
  <si>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</si>
  <si>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</si>
  <si>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</si>
  <si>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</si>
  <si>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</si>
  <si>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</si>
  <si>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</si>
  <si>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</si>
  <si>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</si>
  <si>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</si>
  <si>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</si>
  <si>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</si>
  <si>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</si>
  <si>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</si>
  <si>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</si>
  <si>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</si>
  <si>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</si>
  <si>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</si>
  <si>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</si>
  <si>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</si>
  <si>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</si>
  <si>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</si>
  <si>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</si>
  <si>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</si>
  <si>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</si>
  <si>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</si>
  <si>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</si>
  <si>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</si>
  <si>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</si>
  <si>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</si>
  <si>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</si>
  <si>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</si>
  <si>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</si>
  <si>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</si>
  <si>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</si>
  <si>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</si>
  <si>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</si>
  <si>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</si>
  <si>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</si>
  <si>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</si>
  <si>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</si>
  <si>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</si>
  <si>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</si>
  <si>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</si>
  <si>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</si>
  <si>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</si>
  <si>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</si>
  <si>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</si>
  <si>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</si>
  <si>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</si>
  <si>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</si>
  <si>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</si>
  <si>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</si>
  <si>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</si>
  <si>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</si>
  <si>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</si>
  <si>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</si>
  <si>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</si>
  <si>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</si>
  <si>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</si>
  <si>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</si>
  <si>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</si>
  <si>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</si>
  <si>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</si>
  <si>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</si>
  <si>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</si>
  <si>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</si>
  <si>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</si>
  <si>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</si>
  <si>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</si>
  <si>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</si>
  <si>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</si>
  <si>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</si>
  <si>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</si>
  <si>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</si>
  <si>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</si>
  <si>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</si>
  <si>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</si>
  <si>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</si>
  <si>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</si>
  <si>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</si>
  <si>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</si>
  <si>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</si>
  <si>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</si>
  <si>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</si>
  <si>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</si>
  <si>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</si>
  <si>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</si>
  <si>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</si>
  <si>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</si>
  <si>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</si>
  <si>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</si>
  <si>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</si>
  <si>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</si>
  <si>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</si>
  <si>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</si>
  <si>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</si>
  <si>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</si>
  <si>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</si>
  <si>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</si>
  <si>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</si>
  <si>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</si>
  <si>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</si>
  <si>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</si>
  <si>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</si>
  <si>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</si>
  <si>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</si>
  <si>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</si>
  <si>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</si>
  <si>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</si>
  <si>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</si>
  <si>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</si>
  <si>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</si>
  <si>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</si>
  <si>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</si>
  <si>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</si>
  <si>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</si>
  <si>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</si>
  <si>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</si>
  <si>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</si>
  <si>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</si>
  <si>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</si>
  <si>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</si>
  <si>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</si>
  <si>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</si>
  <si>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</si>
  <si>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</si>
  <si>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</si>
  <si>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</si>
  <si>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</si>
  <si>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</si>
  <si>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</si>
  <si>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</si>
  <si>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</si>
  <si>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</si>
  <si>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</si>
  <si>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</si>
  <si>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</si>
  <si>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</si>
  <si>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</si>
  <si>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</si>
  <si>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</si>
  <si>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</si>
  <si>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</si>
  <si>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</si>
  <si>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</si>
  <si>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</si>
  <si>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</si>
  <si>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</si>
  <si>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</si>
  <si>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</si>
  <si>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</si>
  <si>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</si>
  <si>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</si>
  <si>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</si>
  <si>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</si>
  <si>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</si>
  <si>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</si>
  <si>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</si>
  <si>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</si>
  <si>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</si>
  <si>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</si>
  <si>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</si>
  <si>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</si>
  <si>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</si>
  <si>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</si>
  <si>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</si>
  <si>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</si>
  <si>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</si>
  <si>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</si>
  <si>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</si>
  <si>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</si>
  <si>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</si>
  <si>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</si>
  <si>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</si>
  <si>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</si>
  <si>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</si>
  <si>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</si>
  <si>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</si>
  <si>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</si>
  <si>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</si>
  <si>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</si>
  <si>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</si>
  <si>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</si>
  <si>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</si>
  <si>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</si>
  <si>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</si>
  <si>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</si>
  <si>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</si>
  <si>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</si>
  <si>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</si>
  <si>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</si>
  <si>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</si>
  <si>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</si>
  <si>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</si>
  <si>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</si>
  <si>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</si>
  <si>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</si>
  <si>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</si>
  <si>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</si>
  <si>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</si>
  <si>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</si>
  <si>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</si>
  <si>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</si>
  <si>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</si>
  <si>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</si>
  <si>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</si>
  <si>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</si>
  <si>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</si>
  <si>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</si>
  <si>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</si>
  <si>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</si>
  <si>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</si>
  <si>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</si>
  <si>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</si>
  <si>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</si>
  <si>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</si>
  <si>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</si>
  <si>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</si>
  <si>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</si>
  <si>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</si>
  <si>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</si>
  <si>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</si>
  <si>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</si>
  <si>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</si>
  <si>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</si>
  <si>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</si>
  <si>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</si>
  <si>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</si>
  <si>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</si>
  <si>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</si>
  <si>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</si>
  <si>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</si>
  <si>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</si>
  <si>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</si>
  <si>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</si>
  <si>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</si>
  <si>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</si>
  <si>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</si>
  <si>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</si>
  <si>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</si>
  <si>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</si>
  <si>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</si>
  <si>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</si>
  <si>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</si>
  <si>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</si>
  <si>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</si>
  <si>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</si>
  <si>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</si>
  <si>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</si>
  <si>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</si>
  <si>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</si>
  <si>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</si>
  <si>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</si>
  <si>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</si>
  <si>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</si>
  <si>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</si>
  <si>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</si>
  <si>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</si>
  <si>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</si>
  <si>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</si>
  <si>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</si>
  <si>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</si>
  <si>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</si>
  <si>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</si>
  <si>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</si>
  <si>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</si>
  <si>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</si>
  <si>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</si>
  <si>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</si>
  <si>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</si>
  <si>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</si>
  <si>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</si>
  <si>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</si>
  <si>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</si>
  <si>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</si>
  <si>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</si>
  <si>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</si>
  <si>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</si>
  <si>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</si>
  <si>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</si>
  <si>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</si>
  <si>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</si>
  <si>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</si>
  <si>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</si>
  <si>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</si>
  <si>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</si>
  <si>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</si>
  <si>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</si>
  <si>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</si>
  <si>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</si>
  <si>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</si>
  <si>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</si>
  <si>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</si>
  <si>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</si>
  <si>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</si>
  <si>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</si>
  <si>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</si>
  <si>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</si>
  <si>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</si>
  <si>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</si>
  <si>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</si>
  <si>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</si>
  <si>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</si>
  <si>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</si>
  <si>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</si>
  <si>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</si>
  <si>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</si>
  <si>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</si>
  <si>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</si>
  <si>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</si>
  <si>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</si>
  <si>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</si>
  <si>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</si>
  <si>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</si>
  <si>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</si>
  <si>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</si>
  <si>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</si>
  <si>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</si>
  <si>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</si>
  <si>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</si>
  <si>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</si>
  <si>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</si>
  <si>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</si>
  <si>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</si>
  <si>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</si>
  <si>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</si>
  <si>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</si>
  <si>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</si>
  <si>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</si>
  <si>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</si>
  <si>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</si>
  <si>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</si>
  <si>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</si>
  <si>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</si>
  <si>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</si>
  <si>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</si>
  <si>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</si>
  <si>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</si>
  <si>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</si>
  <si>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</si>
  <si>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</si>
  <si>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</si>
  <si>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</si>
  <si>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</si>
  <si>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</si>
  <si>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</si>
  <si>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</si>
  <si>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</si>
  <si>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</si>
  <si>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</si>
  <si>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</si>
  <si>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</si>
  <si>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</si>
  <si>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</si>
  <si>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</si>
  <si>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</si>
  <si>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</si>
  <si>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</si>
  <si>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</si>
  <si>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</si>
  <si>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</si>
  <si>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</si>
  <si>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</si>
  <si>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</si>
  <si>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</si>
  <si>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</si>
  <si>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</si>
  <si>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</si>
  <si>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</si>
  <si>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</si>
  <si>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</si>
  <si>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</si>
  <si>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</si>
  <si>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</si>
  <si>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</si>
  <si>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</si>
  <si>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</si>
  <si>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</si>
  <si>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</si>
  <si>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</si>
  <si>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</si>
  <si>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</si>
  <si>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</si>
  <si>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</si>
  <si>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</si>
  <si>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</si>
  <si>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</si>
  <si>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</si>
  <si>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</si>
  <si>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</si>
  <si>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</si>
  <si>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</si>
  <si>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</si>
  <si>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</si>
  <si>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</si>
  <si>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</si>
  <si>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</si>
  <si>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</si>
  <si>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</si>
  <si>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</si>
  <si>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</si>
  <si>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</si>
  <si>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</si>
  <si>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</si>
  <si>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</si>
  <si>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</si>
  <si>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</si>
  <si>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</si>
  <si>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</si>
  <si>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</si>
  <si>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</si>
  <si>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</si>
  <si>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</si>
  <si>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</si>
  <si>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</si>
  <si>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</si>
  <si>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</si>
  <si>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</si>
  <si>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</si>
  <si>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</si>
  <si>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</si>
  <si>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</si>
  <si>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</si>
  <si>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</si>
  <si>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</si>
  <si>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</si>
  <si>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</si>
  <si>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</si>
  <si>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</si>
  <si>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</si>
  <si>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</si>
  <si>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</si>
  <si>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</si>
  <si>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</si>
  <si>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</si>
  <si>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</si>
  <si>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</si>
  <si>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</si>
  <si>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</si>
  <si>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</si>
  <si>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</si>
  <si>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</si>
  <si>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</si>
  <si>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</si>
  <si>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</si>
  <si>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</si>
  <si>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</si>
  <si>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</si>
  <si>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</si>
  <si>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</si>
  <si>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</si>
  <si>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</si>
  <si>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</si>
  <si>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</si>
  <si>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</si>
  <si>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</si>
  <si>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</si>
  <si>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</si>
  <si>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</si>
  <si>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</si>
  <si>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</si>
  <si>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</si>
  <si>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</si>
  <si>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</si>
  <si>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</si>
  <si>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</si>
  <si>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</si>
  <si>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</si>
  <si>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</si>
  <si>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</si>
  <si>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</si>
  <si>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</si>
  <si>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</si>
  <si>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</si>
  <si>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</si>
  <si>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</si>
  <si>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</si>
  <si>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</si>
  <si>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</si>
  <si>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</si>
  <si>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</si>
  <si>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</si>
  <si>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</si>
  <si>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</si>
  <si>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</si>
  <si>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</si>
  <si>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</si>
  <si>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</si>
  <si>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</si>
  <si>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</si>
  <si>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</si>
  <si>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</si>
  <si>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</si>
  <si>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</si>
  <si>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</si>
  <si>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</si>
  <si>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</si>
  <si>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</si>
  <si>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</si>
  <si>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</si>
  <si>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</si>
  <si>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</si>
  <si>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</si>
  <si>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</si>
  <si>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</si>
  <si>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</si>
  <si>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</si>
  <si>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</si>
  <si>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</si>
  <si>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</si>
  <si>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</si>
  <si>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</si>
  <si>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</si>
  <si>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</si>
  <si>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</si>
  <si>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</si>
  <si>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</si>
  <si>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</si>
  <si>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</si>
  <si>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</si>
  <si>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</si>
  <si>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</si>
  <si>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</si>
  <si>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</si>
  <si>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</si>
  <si>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</si>
  <si>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</si>
  <si>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</si>
  <si>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</si>
  <si>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</si>
  <si>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</si>
  <si>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</si>
  <si>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</si>
  <si>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</si>
  <si>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</si>
  <si>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</si>
  <si>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</si>
  <si>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</si>
  <si>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</si>
  <si>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</si>
  <si>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</si>
  <si>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</si>
  <si>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</si>
  <si>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</si>
  <si>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</si>
  <si>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</si>
  <si>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</si>
  <si>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</si>
  <si>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</si>
  <si>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</si>
  <si>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</si>
  <si>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</si>
  <si>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</si>
  <si>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</si>
  <si>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</si>
  <si>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</si>
  <si>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</si>
  <si>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</si>
  <si>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</si>
  <si>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</si>
  <si>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</si>
  <si>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</si>
  <si>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</si>
  <si>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</si>
  <si>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</si>
  <si>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</si>
  <si>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</si>
  <si>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</si>
  <si>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</si>
  <si>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</si>
  <si>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</si>
  <si>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</si>
  <si>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</si>
  <si>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</si>
  <si>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</si>
  <si>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</si>
  <si>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</si>
  <si>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</si>
  <si>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</si>
  <si>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</si>
  <si>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</si>
  <si>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</si>
  <si>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</si>
  <si>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</si>
  <si>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</si>
  <si>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</si>
  <si>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</si>
  <si>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</si>
  <si>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</si>
  <si>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</si>
  <si>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</si>
  <si>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</si>
  <si>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</si>
  <si>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</si>
  <si>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</si>
  <si>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</si>
  <si>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</si>
  <si>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</si>
  <si>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</si>
  <si>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</si>
  <si>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</si>
  <si>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</si>
  <si>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</si>
  <si>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</si>
  <si>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</si>
  <si>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</si>
  <si>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</si>
  <si>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</si>
  <si>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</si>
  <si>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</si>
  <si>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</si>
  <si>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</si>
  <si>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</si>
  <si>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</si>
  <si>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</si>
  <si>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</si>
  <si>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</si>
  <si>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</si>
  <si>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</si>
  <si>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</si>
  <si>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</si>
  <si>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</si>
  <si>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</si>
  <si>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</si>
  <si>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</si>
  <si>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</si>
  <si>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</si>
  <si>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</si>
  <si>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</si>
  <si>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</si>
  <si>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</si>
  <si>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</si>
  <si>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</si>
  <si>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</si>
  <si>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</si>
  <si>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</si>
  <si>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</si>
  <si>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</si>
  <si>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</si>
  <si>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</si>
  <si>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</si>
  <si>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</si>
  <si>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</si>
  <si>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</si>
  <si>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</si>
  <si>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</si>
  <si>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</si>
  <si>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</si>
  <si>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</si>
  <si>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</si>
  <si>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</si>
  <si>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</si>
  <si>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</si>
  <si>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</si>
  <si>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</si>
  <si>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</si>
  <si>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</si>
  <si>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</si>
  <si>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</si>
  <si>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</si>
  <si>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</si>
  <si>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</si>
  <si>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</si>
  <si>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</si>
  <si>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</si>
  <si>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</si>
  <si>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</si>
  <si>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</si>
  <si>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</si>
  <si>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</si>
  <si>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</si>
  <si>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</si>
  <si>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</si>
  <si>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</si>
  <si>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</si>
  <si>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</si>
  <si>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</si>
  <si>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</si>
  <si>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</si>
  <si>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</si>
  <si>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</si>
  <si>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</si>
  <si>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</si>
  <si>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</si>
  <si>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</si>
  <si>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</si>
  <si>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</si>
  <si>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</si>
  <si>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</si>
  <si>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</si>
  <si>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</si>
  <si>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</si>
  <si>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</si>
  <si>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</si>
  <si>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</si>
  <si>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</si>
  <si>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</si>
  <si>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</si>
  <si>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</si>
  <si>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</si>
  <si>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</si>
  <si>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</si>
  <si>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</si>
  <si>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</si>
  <si>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</si>
  <si>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</si>
  <si>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</si>
  <si>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</si>
  <si>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</si>
  <si>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</si>
  <si>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</si>
  <si>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</si>
  <si>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</si>
  <si>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</si>
  <si>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</si>
  <si>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</si>
  <si>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</si>
  <si>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</si>
  <si>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</si>
  <si>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</si>
  <si>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</si>
  <si>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</si>
  <si>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</si>
  <si>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</si>
  <si>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</si>
  <si>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</si>
  <si>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</si>
  <si>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</si>
  <si>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</si>
  <si>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</si>
  <si>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</si>
  <si>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</si>
  <si>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</si>
  <si>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</si>
  <si>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</si>
  <si>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</si>
  <si>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</si>
  <si>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</si>
  <si>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</si>
  <si>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</si>
  <si>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</si>
  <si>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</si>
  <si>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</si>
  <si>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</si>
  <si>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</si>
  <si>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</si>
  <si>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</si>
  <si>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</si>
  <si>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</si>
  <si>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</si>
  <si>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</si>
  <si>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</si>
  <si>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</si>
  <si>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</si>
  <si>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</si>
  <si>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</si>
  <si>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</si>
  <si>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</si>
  <si>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</si>
  <si>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</si>
  <si>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</si>
  <si>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</si>
  <si>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</si>
  <si>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</si>
  <si>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</si>
  <si>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</si>
  <si>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</si>
  <si>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</si>
  <si>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</si>
  <si>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</si>
  <si>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</si>
  <si>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</si>
  <si>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</si>
  <si>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</si>
  <si>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</si>
  <si>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</si>
  <si>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</si>
  <si>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</si>
  <si>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</si>
  <si>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</si>
  <si>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</si>
  <si>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</si>
  <si>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</si>
  <si>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</si>
  <si>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</si>
  <si>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</si>
  <si>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</si>
  <si>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</si>
  <si>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</si>
  <si>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</si>
  <si>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</si>
  <si>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</si>
  <si>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</si>
  <si>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</si>
  <si>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</si>
  <si>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</si>
  <si>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</si>
  <si>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</si>
  <si>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</si>
  <si>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</si>
  <si>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</si>
  <si>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</si>
  <si>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</si>
  <si>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</si>
  <si>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</si>
  <si>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</si>
  <si>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</si>
  <si>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</si>
  <si>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</si>
  <si>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</si>
  <si>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</si>
  <si>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</si>
  <si>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</si>
  <si>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</si>
  <si>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</si>
  <si>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</si>
  <si>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</si>
  <si>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</si>
  <si>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</si>
  <si>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</si>
  <si>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</si>
  <si>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</si>
  <si>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</si>
  <si>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</si>
  <si>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</si>
  <si>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</si>
  <si>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</si>
  <si>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</si>
  <si>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</si>
  <si>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</si>
  <si>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</si>
  <si>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</si>
  <si>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</si>
  <si>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</si>
  <si>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</si>
  <si>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</si>
  <si>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</si>
  <si>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</si>
  <si>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</si>
  <si>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</si>
  <si>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</si>
  <si>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</si>
  <si>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</si>
  <si>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</si>
  <si>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</si>
  <si>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</si>
  <si>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</si>
  <si>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</si>
  <si>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</si>
  <si>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</si>
  <si>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</si>
  <si>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</si>
  <si>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</si>
  <si>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</si>
  <si>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</si>
  <si>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</si>
  <si>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</si>
  <si>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</si>
  <si>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</si>
  <si>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</si>
  <si>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</si>
  <si>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</si>
  <si>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</si>
  <si>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</si>
  <si>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</si>
  <si>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</si>
  <si>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</si>
  <si>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</si>
  <si>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</si>
  <si>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</si>
  <si>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</si>
  <si>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</si>
  <si>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</si>
  <si>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</si>
  <si>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</si>
  <si>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</si>
  <si>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</si>
  <si>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</si>
  <si>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</si>
  <si>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</si>
  <si>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</si>
  <si>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</si>
  <si>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</si>
  <si>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</si>
  <si>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</si>
  <si>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</si>
  <si>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</si>
  <si>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</si>
  <si>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</si>
  <si>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</si>
  <si>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</si>
  <si>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</si>
  <si>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</si>
  <si>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</si>
  <si>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</si>
  <si>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</si>
  <si>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</si>
  <si>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</si>
  <si>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</si>
  <si>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</si>
  <si>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</si>
  <si>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</si>
  <si>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</si>
  <si>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</si>
  <si>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</si>
  <si>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</si>
  <si>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</si>
  <si>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</si>
  <si>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</si>
  <si>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</si>
  <si>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</si>
  <si>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</si>
  <si>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</si>
  <si>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</si>
  <si>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</si>
  <si>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</si>
  <si>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</si>
  <si>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</si>
  <si>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</si>
  <si>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</si>
  <si>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</si>
  <si>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</si>
  <si>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</si>
  <si>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</si>
  <si>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</si>
  <si>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</si>
  <si>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</si>
  <si>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</si>
  <si>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</si>
  <si>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</si>
  <si>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</si>
  <si>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</si>
  <si>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</si>
  <si>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</si>
  <si>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</si>
  <si>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</si>
  <si>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</si>
  <si>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</si>
  <si>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</si>
  <si>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</si>
  <si>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</si>
  <si>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</si>
  <si>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</si>
  <si>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</si>
  <si>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</si>
  <si>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</si>
  <si>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</si>
  <si>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</si>
  <si>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</si>
  <si>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</si>
  <si>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</si>
  <si>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</si>
  <si>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</si>
  <si>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</si>
  <si>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</si>
  <si>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</si>
  <si>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</si>
  <si>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</si>
  <si>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</si>
  <si>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</si>
  <si>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</si>
  <si>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</si>
  <si>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</si>
  <si>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</si>
  <si>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</si>
  <si>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</si>
  <si>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</si>
  <si>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</si>
  <si>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</si>
  <si>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</si>
  <si>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</si>
  <si>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</si>
  <si>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</si>
  <si>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</si>
  <si>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</si>
  <si>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</si>
  <si>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</si>
  <si>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</si>
  <si>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</si>
  <si>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</si>
  <si>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</si>
  <si>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</si>
  <si>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</si>
  <si>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</si>
  <si>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</si>
  <si>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</si>
  <si>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</si>
  <si>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</si>
  <si>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</si>
  <si>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</si>
  <si>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</si>
  <si>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</si>
  <si>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</si>
  <si>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</si>
  <si>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</si>
  <si>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</si>
  <si>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</si>
  <si>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</si>
  <si>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</si>
  <si>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</si>
  <si>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</si>
  <si>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</si>
  <si>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</si>
  <si>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</si>
  <si>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</si>
  <si>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</si>
  <si>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</si>
  <si>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</si>
  <si>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</si>
  <si>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</si>
  <si>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</si>
  <si>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</si>
  <si>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</si>
  <si>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</si>
  <si>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</si>
  <si>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</si>
  <si>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</si>
  <si>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</si>
  <si>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</si>
  <si>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</si>
  <si>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</si>
  <si>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</si>
  <si>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</si>
  <si>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</si>
  <si>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</si>
  <si>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</si>
  <si>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</si>
  <si>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</si>
  <si>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</si>
  <si>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</si>
  <si>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</si>
  <si>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</si>
  <si>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</si>
  <si>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</si>
  <si>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</si>
  <si>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</si>
  <si>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</si>
  <si>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</si>
  <si>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</si>
  <si>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</si>
  <si>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</si>
  <si>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</si>
  <si>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</si>
  <si>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</si>
  <si>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</si>
  <si>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</si>
  <si>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</si>
  <si>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</si>
  <si>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</si>
  <si>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</si>
  <si>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</si>
  <si>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</si>
  <si>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</si>
  <si>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</si>
  <si>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</si>
  <si>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</si>
  <si>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</si>
  <si>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</si>
  <si>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</si>
  <si>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</si>
  <si>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</si>
  <si>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</si>
  <si>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</si>
  <si>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</si>
  <si>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</si>
  <si>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</si>
  <si>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</si>
  <si>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</si>
  <si>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</si>
  <si>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</si>
  <si>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</si>
  <si>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OK</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</si>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</sst>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5" zoomScaleNormal="100"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6" t="s">
        <v>1647</v>
      </c>
    </row>
    <row r="2" spans="1:1" ht="14.5" x14ac:dyDescent="0.35">
      <c r="A2" s="106" t="s">
        <v>650</v>
      </c>
    </row>
    <row r="3" spans="1:1" ht="28.5" x14ac:dyDescent="0.8">
      <c r="A3" s="107" t="s">
        <v>1648</v>
      </c>
    </row>
    <row r="4" spans="1:1" ht="28.5" x14ac:dyDescent="0.8">
      <c r="A4" s="107" t="s">
        <v>1707</v>
      </c>
    </row>
    <row r="5" spans="1:1" ht="17.5" x14ac:dyDescent="0.35">
      <c r="A5" s="108" t="s">
        <v>1744</v>
      </c>
    </row>
    <row r="6" spans="1:1" ht="16.5" customHeight="1" x14ac:dyDescent="0.25">
      <c r="A6" s="109" t="s">
        <v>650</v>
      </c>
    </row>
    <row r="7" spans="1:1" ht="14" x14ac:dyDescent="0.4">
      <c r="A7" s="110" t="s">
        <v>1649</v>
      </c>
    </row>
    <row r="8" spans="1:1" ht="62.15" customHeight="1" x14ac:dyDescent="0.25">
      <c r="A8" s="111" t="s">
        <v>1650</v>
      </c>
    </row>
    <row r="9" spans="1:1" x14ac:dyDescent="0.25">
      <c r="A9" s="112" t="s">
        <v>650</v>
      </c>
    </row>
    <row r="10" spans="1:1" ht="14" x14ac:dyDescent="0.4">
      <c r="A10" s="110" t="s">
        <v>1651</v>
      </c>
    </row>
    <row r="11" spans="1:1" ht="95.15" customHeight="1" x14ac:dyDescent="0.25">
      <c r="A11" s="113" t="s">
        <v>1743</v>
      </c>
    </row>
    <row r="12" spans="1:1" x14ac:dyDescent="0.25">
      <c r="A12" s="114"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1595</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0" t="s">
        <v>12</v>
      </c>
      <c r="B6" s="89" t="s">
        <v>213</v>
      </c>
      <c r="C6" s="34">
        <v>0</v>
      </c>
      <c r="D6" s="9" t="str">
        <f>IF($B6="N/A","N/A",IF(C6&lt;0,"No","Yes"))</f>
        <v>N/A</v>
      </c>
      <c r="E6" s="34">
        <v>0</v>
      </c>
      <c r="F6" s="9" t="str">
        <f>IF($B6="N/A","N/A",IF(E6&lt;0,"No","Yes"))</f>
        <v>N/A</v>
      </c>
      <c r="G6" s="34">
        <v>0</v>
      </c>
      <c r="H6" s="9" t="str">
        <f>IF($B6="N/A","N/A",IF(G6&lt;0,"No","Yes"))</f>
        <v>N/A</v>
      </c>
      <c r="I6" s="10" t="s">
        <v>1746</v>
      </c>
      <c r="J6" s="10" t="s">
        <v>1746</v>
      </c>
      <c r="K6" s="9" t="str">
        <f t="shared" ref="K6:K11" si="0">IF(J6="Div by 0", "N/A", IF(J6="N/A","N/A", IF(J6&gt;30, "No", IF(J6&lt;-30, "No", "Yes"))))</f>
        <v>N/A</v>
      </c>
    </row>
    <row r="7" spans="1:11" x14ac:dyDescent="0.25">
      <c r="A7" s="70" t="s">
        <v>445</v>
      </c>
      <c r="B7" s="89" t="s">
        <v>213</v>
      </c>
      <c r="C7" s="9" t="s">
        <v>1746</v>
      </c>
      <c r="D7" s="9" t="str">
        <f t="shared" ref="D7:D11" si="1">IF($B7="N/A","N/A",IF(C7&lt;0,"No","Yes"))</f>
        <v>N/A</v>
      </c>
      <c r="E7" s="9" t="s">
        <v>1746</v>
      </c>
      <c r="F7" s="9" t="str">
        <f t="shared" ref="F7:F11" si="2">IF($B7="N/A","N/A",IF(E7&lt;0,"No","Yes"))</f>
        <v>N/A</v>
      </c>
      <c r="G7" s="9" t="s">
        <v>1746</v>
      </c>
      <c r="H7" s="9" t="str">
        <f t="shared" ref="H7:H11" si="3">IF($B7="N/A","N/A",IF(G7&lt;0,"No","Yes"))</f>
        <v>N/A</v>
      </c>
      <c r="I7" s="10" t="s">
        <v>1746</v>
      </c>
      <c r="J7" s="10" t="s">
        <v>1746</v>
      </c>
      <c r="K7" s="9" t="str">
        <f t="shared" si="0"/>
        <v>N/A</v>
      </c>
    </row>
    <row r="8" spans="1:11" x14ac:dyDescent="0.25">
      <c r="A8" s="70" t="s">
        <v>446</v>
      </c>
      <c r="B8" s="89" t="s">
        <v>213</v>
      </c>
      <c r="C8" s="9" t="s">
        <v>1746</v>
      </c>
      <c r="D8" s="9" t="str">
        <f t="shared" si="1"/>
        <v>N/A</v>
      </c>
      <c r="E8" s="9" t="s">
        <v>1746</v>
      </c>
      <c r="F8" s="9" t="str">
        <f t="shared" si="2"/>
        <v>N/A</v>
      </c>
      <c r="G8" s="9" t="s">
        <v>1746</v>
      </c>
      <c r="H8" s="9" t="str">
        <f t="shared" si="3"/>
        <v>N/A</v>
      </c>
      <c r="I8" s="10" t="s">
        <v>1746</v>
      </c>
      <c r="J8" s="10" t="s">
        <v>1746</v>
      </c>
      <c r="K8" s="9" t="str">
        <f t="shared" si="0"/>
        <v>N/A</v>
      </c>
    </row>
    <row r="9" spans="1:11" x14ac:dyDescent="0.25">
      <c r="A9" s="70" t="s">
        <v>447</v>
      </c>
      <c r="B9" s="89" t="s">
        <v>213</v>
      </c>
      <c r="C9" s="9" t="s">
        <v>1746</v>
      </c>
      <c r="D9" s="9" t="str">
        <f t="shared" si="1"/>
        <v>N/A</v>
      </c>
      <c r="E9" s="9" t="s">
        <v>1746</v>
      </c>
      <c r="F9" s="9" t="str">
        <f t="shared" si="2"/>
        <v>N/A</v>
      </c>
      <c r="G9" s="9" t="s">
        <v>1746</v>
      </c>
      <c r="H9" s="9" t="str">
        <f t="shared" si="3"/>
        <v>N/A</v>
      </c>
      <c r="I9" s="10" t="s">
        <v>1746</v>
      </c>
      <c r="J9" s="10" t="s">
        <v>1746</v>
      </c>
      <c r="K9" s="9" t="str">
        <f t="shared" si="0"/>
        <v>N/A</v>
      </c>
    </row>
    <row r="10" spans="1:11" x14ac:dyDescent="0.25">
      <c r="A10" s="70" t="s">
        <v>448</v>
      </c>
      <c r="B10" s="89" t="s">
        <v>213</v>
      </c>
      <c r="C10" s="9" t="s">
        <v>1746</v>
      </c>
      <c r="D10" s="9" t="str">
        <f t="shared" si="1"/>
        <v>N/A</v>
      </c>
      <c r="E10" s="9" t="s">
        <v>1746</v>
      </c>
      <c r="F10" s="9" t="str">
        <f t="shared" si="2"/>
        <v>N/A</v>
      </c>
      <c r="G10" s="9" t="s">
        <v>1746</v>
      </c>
      <c r="H10" s="9" t="str">
        <f t="shared" si="3"/>
        <v>N/A</v>
      </c>
      <c r="I10" s="10" t="s">
        <v>1746</v>
      </c>
      <c r="J10" s="10" t="s">
        <v>1746</v>
      </c>
      <c r="K10" s="9" t="str">
        <f t="shared" si="0"/>
        <v>N/A</v>
      </c>
    </row>
    <row r="11" spans="1:11" x14ac:dyDescent="0.25">
      <c r="A11" s="70" t="s">
        <v>204</v>
      </c>
      <c r="B11" s="89" t="s">
        <v>213</v>
      </c>
      <c r="C11" s="9" t="s">
        <v>1746</v>
      </c>
      <c r="D11" s="9" t="str">
        <f t="shared" si="1"/>
        <v>N/A</v>
      </c>
      <c r="E11" s="9" t="s">
        <v>1746</v>
      </c>
      <c r="F11" s="9" t="str">
        <f t="shared" si="2"/>
        <v>N/A</v>
      </c>
      <c r="G11" s="9" t="s">
        <v>1746</v>
      </c>
      <c r="H11" s="9" t="str">
        <f t="shared" si="3"/>
        <v>N/A</v>
      </c>
      <c r="I11" s="10" t="s">
        <v>1746</v>
      </c>
      <c r="J11" s="10" t="s">
        <v>1746</v>
      </c>
      <c r="K11" s="9" t="str">
        <f t="shared" si="0"/>
        <v>N/A</v>
      </c>
    </row>
    <row r="12" spans="1:11" x14ac:dyDescent="0.25">
      <c r="A12" s="70" t="s">
        <v>655</v>
      </c>
      <c r="B12" s="89" t="s">
        <v>213</v>
      </c>
      <c r="C12" s="9" t="s">
        <v>1746</v>
      </c>
      <c r="D12" s="9" t="str">
        <f t="shared" ref="D12:D23" si="4">IF($B12="N/A","N/A",IF(C12&lt;0,"No","Yes"))</f>
        <v>N/A</v>
      </c>
      <c r="E12" s="9" t="s">
        <v>1746</v>
      </c>
      <c r="F12" s="9" t="str">
        <f t="shared" ref="F12:F23" si="5">IF($B12="N/A","N/A",IF(E12&lt;0,"No","Yes"))</f>
        <v>N/A</v>
      </c>
      <c r="G12" s="9" t="s">
        <v>1746</v>
      </c>
      <c r="H12" s="9" t="str">
        <f t="shared" ref="H12:H23" si="6">IF($B12="N/A","N/A",IF(G12&lt;0,"No","Yes"))</f>
        <v>N/A</v>
      </c>
      <c r="I12" s="10" t="s">
        <v>1746</v>
      </c>
      <c r="J12" s="10" t="s">
        <v>1746</v>
      </c>
      <c r="K12" s="9" t="str">
        <f t="shared" ref="K12:K23" si="7">IF(J12="Div by 0", "N/A", IF(J12="N/A","N/A", IF(J12&gt;30, "No", IF(J12&lt;-30, "No", "Yes"))))</f>
        <v>N/A</v>
      </c>
    </row>
    <row r="13" spans="1:11" x14ac:dyDescent="0.25">
      <c r="A13" s="70" t="s">
        <v>654</v>
      </c>
      <c r="B13" s="89" t="s">
        <v>213</v>
      </c>
      <c r="C13" s="9" t="s">
        <v>1746</v>
      </c>
      <c r="D13" s="9" t="str">
        <f t="shared" si="4"/>
        <v>N/A</v>
      </c>
      <c r="E13" s="9" t="s">
        <v>1746</v>
      </c>
      <c r="F13" s="9" t="str">
        <f t="shared" si="5"/>
        <v>N/A</v>
      </c>
      <c r="G13" s="9" t="s">
        <v>1746</v>
      </c>
      <c r="H13" s="9" t="str">
        <f t="shared" si="6"/>
        <v>N/A</v>
      </c>
      <c r="I13" s="10" t="s">
        <v>1746</v>
      </c>
      <c r="J13" s="10" t="s">
        <v>1746</v>
      </c>
      <c r="K13" s="9" t="str">
        <f t="shared" si="7"/>
        <v>N/A</v>
      </c>
    </row>
    <row r="14" spans="1:11" x14ac:dyDescent="0.25">
      <c r="A14" s="70" t="s">
        <v>855</v>
      </c>
      <c r="B14" s="89" t="s">
        <v>213</v>
      </c>
      <c r="C14" s="10" t="s">
        <v>1746</v>
      </c>
      <c r="D14" s="9" t="str">
        <f t="shared" si="4"/>
        <v>N/A</v>
      </c>
      <c r="E14" s="10" t="s">
        <v>1746</v>
      </c>
      <c r="F14" s="9" t="str">
        <f t="shared" si="5"/>
        <v>N/A</v>
      </c>
      <c r="G14" s="10" t="s">
        <v>1746</v>
      </c>
      <c r="H14" s="9" t="str">
        <f t="shared" si="6"/>
        <v>N/A</v>
      </c>
      <c r="I14" s="10" t="s">
        <v>1746</v>
      </c>
      <c r="J14" s="10" t="s">
        <v>1746</v>
      </c>
      <c r="K14" s="9" t="str">
        <f t="shared" si="7"/>
        <v>N/A</v>
      </c>
    </row>
    <row r="15" spans="1:11" x14ac:dyDescent="0.25">
      <c r="A15" s="70" t="s">
        <v>656</v>
      </c>
      <c r="B15" s="89" t="s">
        <v>213</v>
      </c>
      <c r="C15" s="9" t="s">
        <v>1746</v>
      </c>
      <c r="D15" s="9" t="str">
        <f t="shared" si="4"/>
        <v>N/A</v>
      </c>
      <c r="E15" s="9" t="s">
        <v>1746</v>
      </c>
      <c r="F15" s="9" t="str">
        <f t="shared" si="5"/>
        <v>N/A</v>
      </c>
      <c r="G15" s="9" t="s">
        <v>1746</v>
      </c>
      <c r="H15" s="9" t="str">
        <f t="shared" si="6"/>
        <v>N/A</v>
      </c>
      <c r="I15" s="10" t="s">
        <v>1746</v>
      </c>
      <c r="J15" s="10" t="s">
        <v>1746</v>
      </c>
      <c r="K15" s="9" t="str">
        <f t="shared" si="7"/>
        <v>N/A</v>
      </c>
    </row>
    <row r="16" spans="1:11" x14ac:dyDescent="0.25">
      <c r="A16" s="70" t="s">
        <v>372</v>
      </c>
      <c r="B16" s="89"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5">
      <c r="A17" s="70" t="s">
        <v>856</v>
      </c>
      <c r="B17" s="89"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0" t="s">
        <v>657</v>
      </c>
      <c r="B18" s="89" t="s">
        <v>213</v>
      </c>
      <c r="C18" s="9" t="s">
        <v>1746</v>
      </c>
      <c r="D18" s="9" t="str">
        <f t="shared" si="4"/>
        <v>N/A</v>
      </c>
      <c r="E18" s="9" t="s">
        <v>1746</v>
      </c>
      <c r="F18" s="9" t="str">
        <f t="shared" si="5"/>
        <v>N/A</v>
      </c>
      <c r="G18" s="9" t="s">
        <v>1746</v>
      </c>
      <c r="H18" s="9" t="str">
        <f t="shared" si="6"/>
        <v>N/A</v>
      </c>
      <c r="I18" s="10" t="s">
        <v>1746</v>
      </c>
      <c r="J18" s="10" t="s">
        <v>1746</v>
      </c>
      <c r="K18" s="9" t="str">
        <f t="shared" si="7"/>
        <v>N/A</v>
      </c>
    </row>
    <row r="19" spans="1:11" x14ac:dyDescent="0.25">
      <c r="A19" s="70" t="s">
        <v>205</v>
      </c>
      <c r="B19" s="89" t="s">
        <v>213</v>
      </c>
      <c r="C19" s="9" t="s">
        <v>1746</v>
      </c>
      <c r="D19" s="9" t="str">
        <f t="shared" si="4"/>
        <v>N/A</v>
      </c>
      <c r="E19" s="9" t="s">
        <v>1746</v>
      </c>
      <c r="F19" s="9" t="str">
        <f t="shared" si="5"/>
        <v>N/A</v>
      </c>
      <c r="G19" s="9" t="s">
        <v>1746</v>
      </c>
      <c r="H19" s="9" t="str">
        <f t="shared" si="6"/>
        <v>N/A</v>
      </c>
      <c r="I19" s="10" t="s">
        <v>1746</v>
      </c>
      <c r="J19" s="10" t="s">
        <v>1746</v>
      </c>
      <c r="K19" s="9" t="str">
        <f t="shared" si="7"/>
        <v>N/A</v>
      </c>
    </row>
    <row r="20" spans="1:11" x14ac:dyDescent="0.25">
      <c r="A20" s="70" t="s">
        <v>857</v>
      </c>
      <c r="B20" s="89" t="s">
        <v>213</v>
      </c>
      <c r="C20" s="10" t="s">
        <v>1746</v>
      </c>
      <c r="D20" s="9" t="str">
        <f t="shared" si="4"/>
        <v>N/A</v>
      </c>
      <c r="E20" s="10" t="s">
        <v>1746</v>
      </c>
      <c r="F20" s="9" t="str">
        <f t="shared" si="5"/>
        <v>N/A</v>
      </c>
      <c r="G20" s="10" t="s">
        <v>1746</v>
      </c>
      <c r="H20" s="9" t="str">
        <f t="shared" si="6"/>
        <v>N/A</v>
      </c>
      <c r="I20" s="10" t="s">
        <v>1746</v>
      </c>
      <c r="J20" s="10" t="s">
        <v>1746</v>
      </c>
      <c r="K20" s="9" t="str">
        <f t="shared" si="7"/>
        <v>N/A</v>
      </c>
    </row>
    <row r="21" spans="1:11" x14ac:dyDescent="0.25">
      <c r="A21" s="70" t="s">
        <v>658</v>
      </c>
      <c r="B21" s="89" t="s">
        <v>213</v>
      </c>
      <c r="C21" s="9" t="s">
        <v>1746</v>
      </c>
      <c r="D21" s="9" t="str">
        <f t="shared" si="4"/>
        <v>N/A</v>
      </c>
      <c r="E21" s="9" t="s">
        <v>1746</v>
      </c>
      <c r="F21" s="9" t="str">
        <f t="shared" si="5"/>
        <v>N/A</v>
      </c>
      <c r="G21" s="9" t="s">
        <v>1746</v>
      </c>
      <c r="H21" s="9" t="str">
        <f t="shared" si="6"/>
        <v>N/A</v>
      </c>
      <c r="I21" s="10" t="s">
        <v>1746</v>
      </c>
      <c r="J21" s="10" t="s">
        <v>1746</v>
      </c>
      <c r="K21" s="9" t="str">
        <f t="shared" si="7"/>
        <v>N/A</v>
      </c>
    </row>
    <row r="22" spans="1:11" x14ac:dyDescent="0.25">
      <c r="A22" s="70" t="s">
        <v>1722</v>
      </c>
      <c r="B22" s="89" t="s">
        <v>213</v>
      </c>
      <c r="C22" s="9" t="s">
        <v>1746</v>
      </c>
      <c r="D22" s="9" t="str">
        <f t="shared" si="4"/>
        <v>N/A</v>
      </c>
      <c r="E22" s="9" t="s">
        <v>1746</v>
      </c>
      <c r="F22" s="9" t="str">
        <f t="shared" si="5"/>
        <v>N/A</v>
      </c>
      <c r="G22" s="9" t="s">
        <v>1746</v>
      </c>
      <c r="H22" s="9" t="str">
        <f t="shared" si="6"/>
        <v>N/A</v>
      </c>
      <c r="I22" s="10" t="s">
        <v>1746</v>
      </c>
      <c r="J22" s="10" t="s">
        <v>1746</v>
      </c>
      <c r="K22" s="9" t="str">
        <f t="shared" si="7"/>
        <v>N/A</v>
      </c>
    </row>
    <row r="23" spans="1:11" x14ac:dyDescent="0.25">
      <c r="A23" s="70" t="s">
        <v>858</v>
      </c>
      <c r="B23" s="89" t="s">
        <v>213</v>
      </c>
      <c r="C23" s="10" t="s">
        <v>1746</v>
      </c>
      <c r="D23" s="9" t="str">
        <f t="shared" si="4"/>
        <v>N/A</v>
      </c>
      <c r="E23" s="10" t="s">
        <v>1746</v>
      </c>
      <c r="F23" s="9" t="str">
        <f t="shared" si="5"/>
        <v>N/A</v>
      </c>
      <c r="G23" s="10" t="s">
        <v>1746</v>
      </c>
      <c r="H23" s="9" t="str">
        <f t="shared" si="6"/>
        <v>N/A</v>
      </c>
      <c r="I23" s="10" t="s">
        <v>1746</v>
      </c>
      <c r="J23" s="10" t="s">
        <v>1746</v>
      </c>
      <c r="K23" s="9" t="str">
        <f t="shared" si="7"/>
        <v>N/A</v>
      </c>
    </row>
    <row r="24" spans="1:11" x14ac:dyDescent="0.25">
      <c r="A24" s="70" t="s">
        <v>15</v>
      </c>
      <c r="B24" s="89" t="s">
        <v>213</v>
      </c>
      <c r="C24" s="9" t="s">
        <v>1746</v>
      </c>
      <c r="D24" s="9" t="str">
        <f>IF($B24="N/A","N/A",IF(C24&lt;0,"No","Yes"))</f>
        <v>N/A</v>
      </c>
      <c r="E24" s="9" t="s">
        <v>1746</v>
      </c>
      <c r="F24" s="9" t="str">
        <f>IF($B24="N/A","N/A",IF(E24&lt;0,"No","Yes"))</f>
        <v>N/A</v>
      </c>
      <c r="G24" s="9" t="s">
        <v>1746</v>
      </c>
      <c r="H24" s="9" t="str">
        <f>IF($B24="N/A","N/A",IF(G24&lt;0,"No","Yes"))</f>
        <v>N/A</v>
      </c>
      <c r="I24" s="10" t="s">
        <v>1746</v>
      </c>
      <c r="J24" s="10" t="s">
        <v>1746</v>
      </c>
      <c r="K24" s="9" t="str">
        <f t="shared" ref="K24:K30" si="8">IF(J24="Div by 0", "N/A", IF(J24="N/A","N/A", IF(J24&gt;30, "No", IF(J24&lt;-30, "No", "Yes"))))</f>
        <v>N/A</v>
      </c>
    </row>
    <row r="25" spans="1:11" x14ac:dyDescent="0.25">
      <c r="A25" s="70" t="s">
        <v>159</v>
      </c>
      <c r="B25" s="89" t="s">
        <v>213</v>
      </c>
      <c r="C25" s="9" t="s">
        <v>1746</v>
      </c>
      <c r="D25" s="9" t="str">
        <f>IF($B25="N/A","N/A",IF(C25&lt;0,"No","Yes"))</f>
        <v>N/A</v>
      </c>
      <c r="E25" s="9" t="s">
        <v>1746</v>
      </c>
      <c r="F25" s="9" t="str">
        <f>IF($B25="N/A","N/A",IF(E25&lt;0,"No","Yes"))</f>
        <v>N/A</v>
      </c>
      <c r="G25" s="9" t="s">
        <v>1746</v>
      </c>
      <c r="H25" s="9" t="str">
        <f>IF($B25="N/A","N/A",IF(G25&lt;0,"No","Yes"))</f>
        <v>N/A</v>
      </c>
      <c r="I25" s="10" t="s">
        <v>1746</v>
      </c>
      <c r="J25" s="10" t="s">
        <v>1746</v>
      </c>
      <c r="K25" s="9" t="str">
        <f t="shared" si="8"/>
        <v>N/A</v>
      </c>
    </row>
    <row r="26" spans="1:11" x14ac:dyDescent="0.25">
      <c r="A26" s="70" t="s">
        <v>32</v>
      </c>
      <c r="B26" s="89" t="s">
        <v>213</v>
      </c>
      <c r="C26" s="9" t="s">
        <v>1746</v>
      </c>
      <c r="D26" s="9" t="str">
        <f>IF($B26="N/A","N/A",IF(C26&lt;0,"No","Yes"))</f>
        <v>N/A</v>
      </c>
      <c r="E26" s="9" t="s">
        <v>1746</v>
      </c>
      <c r="F26" s="9" t="str">
        <f>IF($B26="N/A","N/A",IF(E26&lt;0,"No","Yes"))</f>
        <v>N/A</v>
      </c>
      <c r="G26" s="9" t="s">
        <v>1746</v>
      </c>
      <c r="H26" s="9" t="str">
        <f>IF($B26="N/A","N/A",IF(G26&lt;0,"No","Yes"))</f>
        <v>N/A</v>
      </c>
      <c r="I26" s="10" t="s">
        <v>1746</v>
      </c>
      <c r="J26" s="10" t="s">
        <v>1746</v>
      </c>
      <c r="K26" s="9" t="str">
        <f t="shared" si="8"/>
        <v>N/A</v>
      </c>
    </row>
    <row r="27" spans="1:11" x14ac:dyDescent="0.25">
      <c r="A27" s="70" t="s">
        <v>160</v>
      </c>
      <c r="B27" s="89" t="s">
        <v>213</v>
      </c>
      <c r="C27" s="9" t="s">
        <v>1746</v>
      </c>
      <c r="D27" s="9" t="str">
        <f t="shared" ref="D27:D30" si="9">IF($B27="N/A","N/A",IF(C27&lt;0,"No","Yes"))</f>
        <v>N/A</v>
      </c>
      <c r="E27" s="9" t="s">
        <v>1746</v>
      </c>
      <c r="F27" s="9" t="str">
        <f t="shared" ref="F27:F30" si="10">IF($B27="N/A","N/A",IF(E27&lt;0,"No","Yes"))</f>
        <v>N/A</v>
      </c>
      <c r="G27" s="9" t="s">
        <v>1746</v>
      </c>
      <c r="H27" s="9" t="str">
        <f t="shared" ref="H27:H30" si="11">IF($B27="N/A","N/A",IF(G27&lt;0,"No","Yes"))</f>
        <v>N/A</v>
      </c>
      <c r="I27" s="10" t="s">
        <v>1746</v>
      </c>
      <c r="J27" s="10" t="s">
        <v>1746</v>
      </c>
      <c r="K27" s="9" t="str">
        <f t="shared" si="8"/>
        <v>N/A</v>
      </c>
    </row>
    <row r="28" spans="1:11" x14ac:dyDescent="0.25">
      <c r="A28" s="27" t="s">
        <v>374</v>
      </c>
      <c r="B28" s="89" t="s">
        <v>213</v>
      </c>
      <c r="C28" s="9" t="s">
        <v>1746</v>
      </c>
      <c r="D28" s="9" t="str">
        <f t="shared" si="9"/>
        <v>N/A</v>
      </c>
      <c r="E28" s="9" t="s">
        <v>1746</v>
      </c>
      <c r="F28" s="9" t="str">
        <f t="shared" si="10"/>
        <v>N/A</v>
      </c>
      <c r="G28" s="9" t="s">
        <v>1746</v>
      </c>
      <c r="H28" s="9" t="str">
        <f t="shared" si="11"/>
        <v>N/A</v>
      </c>
      <c r="I28" s="10" t="s">
        <v>1746</v>
      </c>
      <c r="J28" s="10" t="s">
        <v>1746</v>
      </c>
      <c r="K28" s="9" t="str">
        <f t="shared" si="8"/>
        <v>N/A</v>
      </c>
    </row>
    <row r="29" spans="1:11" x14ac:dyDescent="0.25">
      <c r="A29" s="27" t="s">
        <v>376</v>
      </c>
      <c r="B29" s="89" t="s">
        <v>213</v>
      </c>
      <c r="C29" s="9" t="s">
        <v>1746</v>
      </c>
      <c r="D29" s="9" t="str">
        <f t="shared" si="9"/>
        <v>N/A</v>
      </c>
      <c r="E29" s="9" t="s">
        <v>1746</v>
      </c>
      <c r="F29" s="9" t="str">
        <f t="shared" si="10"/>
        <v>N/A</v>
      </c>
      <c r="G29" s="9" t="s">
        <v>1746</v>
      </c>
      <c r="H29" s="9" t="str">
        <f t="shared" si="11"/>
        <v>N/A</v>
      </c>
      <c r="I29" s="10" t="s">
        <v>1746</v>
      </c>
      <c r="J29" s="10" t="s">
        <v>1746</v>
      </c>
      <c r="K29" s="9" t="str">
        <f t="shared" si="8"/>
        <v>N/A</v>
      </c>
    </row>
    <row r="30" spans="1:11" x14ac:dyDescent="0.25">
      <c r="A30" s="27" t="s">
        <v>377</v>
      </c>
      <c r="B30" s="89" t="s">
        <v>213</v>
      </c>
      <c r="C30" s="9" t="s">
        <v>1746</v>
      </c>
      <c r="D30" s="9" t="str">
        <f t="shared" si="9"/>
        <v>N/A</v>
      </c>
      <c r="E30" s="9" t="s">
        <v>1746</v>
      </c>
      <c r="F30" s="9" t="str">
        <f t="shared" si="10"/>
        <v>N/A</v>
      </c>
      <c r="G30" s="9" t="s">
        <v>1746</v>
      </c>
      <c r="H30" s="9" t="str">
        <f t="shared" si="11"/>
        <v>N/A</v>
      </c>
      <c r="I30" s="10" t="s">
        <v>1746</v>
      </c>
      <c r="J30" s="10" t="s">
        <v>1746</v>
      </c>
      <c r="K30" s="9" t="str">
        <f t="shared" si="8"/>
        <v>N/A</v>
      </c>
    </row>
    <row r="31" spans="1:11" ht="12" customHeight="1" x14ac:dyDescent="0.25">
      <c r="A31" s="141" t="s">
        <v>1646</v>
      </c>
      <c r="B31" s="142"/>
      <c r="C31" s="142"/>
      <c r="D31" s="142"/>
      <c r="E31" s="142"/>
      <c r="F31" s="142"/>
      <c r="G31" s="142"/>
      <c r="H31" s="142"/>
      <c r="I31" s="142"/>
      <c r="J31" s="142"/>
      <c r="K31" s="143"/>
    </row>
    <row r="32" spans="1:11" x14ac:dyDescent="0.25">
      <c r="A32" s="134" t="s">
        <v>1644</v>
      </c>
      <c r="B32" s="135"/>
      <c r="C32" s="135"/>
      <c r="D32" s="135"/>
      <c r="E32" s="135"/>
      <c r="F32" s="135"/>
      <c r="G32" s="135"/>
      <c r="H32" s="135"/>
      <c r="I32" s="135"/>
      <c r="J32" s="135"/>
      <c r="K32" s="136"/>
    </row>
    <row r="33" spans="1:11" x14ac:dyDescent="0.25">
      <c r="A33" s="137" t="s">
        <v>1742</v>
      </c>
      <c r="B33" s="137"/>
      <c r="C33" s="137"/>
      <c r="D33" s="137"/>
      <c r="E33" s="137"/>
      <c r="F33" s="137"/>
      <c r="G33" s="137"/>
      <c r="H33" s="137"/>
      <c r="I33" s="137"/>
      <c r="J33" s="137"/>
      <c r="K33" s="138"/>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1596</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70" t="s">
        <v>343</v>
      </c>
      <c r="B6" s="9" t="s">
        <v>213</v>
      </c>
      <c r="C6" s="25">
        <v>7</v>
      </c>
      <c r="D6" s="9" t="s">
        <v>213</v>
      </c>
      <c r="E6" s="25">
        <v>7</v>
      </c>
      <c r="F6" s="9" t="s">
        <v>213</v>
      </c>
      <c r="G6" s="25">
        <v>7</v>
      </c>
      <c r="H6" s="9" t="s">
        <v>213</v>
      </c>
      <c r="I6" s="117" t="s">
        <v>213</v>
      </c>
      <c r="J6" s="117" t="s">
        <v>213</v>
      </c>
      <c r="K6" s="9" t="s">
        <v>213</v>
      </c>
    </row>
    <row r="7" spans="1:11" x14ac:dyDescent="0.25">
      <c r="A7" s="73" t="s">
        <v>12</v>
      </c>
      <c r="B7" s="28" t="s">
        <v>213</v>
      </c>
      <c r="C7" s="83">
        <v>40891818</v>
      </c>
      <c r="D7" s="30" t="str">
        <f>IF($B7="N/A","N/A",IF(C7&gt;15,"No",IF(C7&lt;-15,"No","Yes")))</f>
        <v>N/A</v>
      </c>
      <c r="E7" s="29">
        <v>42093892</v>
      </c>
      <c r="F7" s="30" t="str">
        <f>IF($B7="N/A","N/A",IF(E7&gt;15,"No",IF(E7&lt;-15,"No","Yes")))</f>
        <v>N/A</v>
      </c>
      <c r="G7" s="29">
        <v>43596449</v>
      </c>
      <c r="H7" s="30" t="str">
        <f>IF($B7="N/A","N/A",IF(G7&gt;15,"No",IF(G7&lt;-15,"No","Yes")))</f>
        <v>N/A</v>
      </c>
      <c r="I7" s="31">
        <v>2.94</v>
      </c>
      <c r="J7" s="31">
        <v>3.57</v>
      </c>
      <c r="K7" s="30" t="str">
        <f t="shared" ref="K7:K54" si="0">IF(J7="Div by 0", "N/A", IF(J7="N/A","N/A", IF(J7&gt;30, "No", IF(J7&lt;-30, "No", "Yes"))))</f>
        <v>Yes</v>
      </c>
    </row>
    <row r="8" spans="1:11" x14ac:dyDescent="0.25">
      <c r="A8" s="73" t="s">
        <v>362</v>
      </c>
      <c r="B8" s="28" t="s">
        <v>213</v>
      </c>
      <c r="C8" s="124">
        <v>70.537947224999996</v>
      </c>
      <c r="D8" s="30" t="str">
        <f>IF($B8="N/A","N/A",IF(C8&gt;15,"No",IF(C8&lt;-15,"No","Yes")))</f>
        <v>N/A</v>
      </c>
      <c r="E8" s="32">
        <v>71.093962990999998</v>
      </c>
      <c r="F8" s="30" t="str">
        <f>IF($B8="N/A","N/A",IF(E8&gt;15,"No",IF(E8&lt;-15,"No","Yes")))</f>
        <v>N/A</v>
      </c>
      <c r="G8" s="32">
        <v>72.807994063999999</v>
      </c>
      <c r="H8" s="30" t="str">
        <f>IF($B8="N/A","N/A",IF(G8&gt;15,"No",IF(G8&lt;-15,"No","Yes")))</f>
        <v>N/A</v>
      </c>
      <c r="I8" s="31">
        <v>0.7883</v>
      </c>
      <c r="J8" s="31">
        <v>2.411</v>
      </c>
      <c r="K8" s="30" t="str">
        <f t="shared" si="0"/>
        <v>Yes</v>
      </c>
    </row>
    <row r="9" spans="1:11" x14ac:dyDescent="0.25">
      <c r="A9" s="73" t="s">
        <v>119</v>
      </c>
      <c r="B9" s="33" t="s">
        <v>213</v>
      </c>
      <c r="C9" s="82">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73" t="s">
        <v>120</v>
      </c>
      <c r="B10" s="33" t="s">
        <v>213</v>
      </c>
      <c r="C10" s="82">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73" t="s">
        <v>859</v>
      </c>
      <c r="B11" s="33" t="s">
        <v>213</v>
      </c>
      <c r="C11" s="82">
        <v>29.462052775</v>
      </c>
      <c r="D11" s="9" t="str">
        <f>IF($B11="N/A","N/A",IF(C11&gt;15,"No",IF(C11&lt;-15,"No","Yes")))</f>
        <v>N/A</v>
      </c>
      <c r="E11" s="9">
        <v>28.905937231999999</v>
      </c>
      <c r="F11" s="9" t="str">
        <f>IF($B11="N/A","N/A",IF(E11&gt;15,"No",IF(E11&lt;-15,"No","Yes")))</f>
        <v>N/A</v>
      </c>
      <c r="G11" s="9">
        <v>27.192005936000001</v>
      </c>
      <c r="H11" s="9" t="str">
        <f>IF($B11="N/A","N/A",IF(G11&gt;15,"No",IF(G11&lt;-15,"No","Yes")))</f>
        <v>N/A</v>
      </c>
      <c r="I11" s="10">
        <v>-1.89</v>
      </c>
      <c r="J11" s="10">
        <v>-5.93</v>
      </c>
      <c r="K11" s="9" t="str">
        <f t="shared" si="0"/>
        <v>Yes</v>
      </c>
    </row>
    <row r="12" spans="1:11" x14ac:dyDescent="0.25">
      <c r="A12" s="73" t="s">
        <v>860</v>
      </c>
      <c r="B12" s="84" t="s">
        <v>214</v>
      </c>
      <c r="C12" s="82">
        <v>79.775126056999994</v>
      </c>
      <c r="D12" s="9" t="str">
        <f>IF(OR($B12="N/A",$C12="N/A"),"N/A",IF(C12&gt;100,"No",IF(C12&lt;95,"No","Yes")))</f>
        <v>No</v>
      </c>
      <c r="E12" s="82">
        <v>81.029325592000006</v>
      </c>
      <c r="F12" s="9" t="str">
        <f>IF(OR($B12="N/A",$E12="N/A"),"N/A",IF(E12&gt;100,"No",IF(E12&lt;95,"No","Yes")))</f>
        <v>No</v>
      </c>
      <c r="G12" s="82">
        <v>81.858120391</v>
      </c>
      <c r="H12" s="9" t="str">
        <f>IF($B12="N/A","N/A",IF(G12&gt;100,"No",IF(G12&lt;95,"No","Yes")))</f>
        <v>No</v>
      </c>
      <c r="I12" s="85">
        <v>1.5720000000000001</v>
      </c>
      <c r="J12" s="85">
        <v>1.0229999999999999</v>
      </c>
      <c r="K12" s="9" t="str">
        <f t="shared" si="0"/>
        <v>Yes</v>
      </c>
    </row>
    <row r="13" spans="1:11" x14ac:dyDescent="0.25">
      <c r="A13" s="73" t="s">
        <v>347</v>
      </c>
      <c r="B13" s="84" t="s">
        <v>213</v>
      </c>
      <c r="C13" s="82">
        <v>5.7799610000000003E-4</v>
      </c>
      <c r="D13" s="9" t="str">
        <f>IF($B13="N/A","N/A",IF(C13&gt;100,"No",IF(C13&lt;95,"No","Yes")))</f>
        <v>N/A</v>
      </c>
      <c r="E13" s="82">
        <v>6.3095359999999995E-4</v>
      </c>
      <c r="F13" s="9" t="str">
        <f>IF($B13="N/A","N/A",IF(E13&gt;100,"No",IF(E13&lt;95,"No","Yes")))</f>
        <v>N/A</v>
      </c>
      <c r="G13" s="82">
        <v>2.116756E-4</v>
      </c>
      <c r="H13" s="9" t="str">
        <f>IF($B13="N/A","N/A",IF(G13&gt;100,"No",IF(G13&lt;95,"No","Yes")))</f>
        <v>N/A</v>
      </c>
      <c r="I13" s="85">
        <v>9.1620000000000008</v>
      </c>
      <c r="J13" s="85">
        <v>-66.5</v>
      </c>
      <c r="K13" s="9" t="str">
        <f t="shared" si="0"/>
        <v>No</v>
      </c>
    </row>
    <row r="14" spans="1:11" x14ac:dyDescent="0.25">
      <c r="A14" s="73" t="s">
        <v>348</v>
      </c>
      <c r="B14" s="84" t="s">
        <v>213</v>
      </c>
      <c r="C14" s="82">
        <v>0</v>
      </c>
      <c r="D14" s="9" t="str">
        <f t="shared" ref="D14" si="1">IF($B14="N/A","N/A",IF(C14&lt;0,"No","Yes"))</f>
        <v>N/A</v>
      </c>
      <c r="E14" s="82">
        <v>0</v>
      </c>
      <c r="F14" s="9" t="str">
        <f t="shared" ref="F14" si="2">IF($B14="N/A","N/A",IF(E14&lt;0,"No","Yes"))</f>
        <v>N/A</v>
      </c>
      <c r="G14" s="82">
        <v>0</v>
      </c>
      <c r="H14" s="9" t="str">
        <f t="shared" ref="H14" si="3">IF($B14="N/A","N/A",IF(G14&lt;0,"No","Yes"))</f>
        <v>N/A</v>
      </c>
      <c r="I14" s="85" t="s">
        <v>1746</v>
      </c>
      <c r="J14" s="85" t="s">
        <v>1746</v>
      </c>
      <c r="K14" s="9" t="str">
        <f t="shared" si="0"/>
        <v>N/A</v>
      </c>
    </row>
    <row r="15" spans="1:11" x14ac:dyDescent="0.25">
      <c r="A15" s="73" t="s">
        <v>861</v>
      </c>
      <c r="B15" s="84" t="s">
        <v>214</v>
      </c>
      <c r="C15" s="82">
        <v>93.943114969000007</v>
      </c>
      <c r="D15" s="9" t="str">
        <f>IF(OR($B15="N/A",$C15="N/A"),"N/A",IF(C15&gt;100,"No",IF(C15&lt;95,"No","Yes")))</f>
        <v>No</v>
      </c>
      <c r="E15" s="82">
        <v>93.801471593000002</v>
      </c>
      <c r="F15" s="9" t="str">
        <f>IF(OR($B15="N/A",$E15="N/A"),"N/A",IF(E15&gt;100,"No",IF(E15&lt;95,"No","Yes")))</f>
        <v>No</v>
      </c>
      <c r="G15" s="82">
        <v>93.161119284999998</v>
      </c>
      <c r="H15" s="9" t="str">
        <f>IF($B15="N/A","N/A",IF(G15&gt;100,"No",IF(G15&lt;95,"No","Yes")))</f>
        <v>No</v>
      </c>
      <c r="I15" s="85">
        <v>-0.151</v>
      </c>
      <c r="J15" s="85">
        <v>-0.68300000000000005</v>
      </c>
      <c r="K15" s="9" t="str">
        <f t="shared" si="0"/>
        <v>Yes</v>
      </c>
    </row>
    <row r="16" spans="1:11" x14ac:dyDescent="0.25">
      <c r="A16" s="73" t="s">
        <v>331</v>
      </c>
      <c r="B16" s="33" t="s">
        <v>213</v>
      </c>
      <c r="C16" s="71">
        <v>28844249</v>
      </c>
      <c r="D16" s="9" t="str">
        <f>IF($B16="N/A","N/A",IF(C16&gt;15,"No",IF(C16&lt;-15,"No","Yes")))</f>
        <v>N/A</v>
      </c>
      <c r="E16" s="34">
        <v>29926216</v>
      </c>
      <c r="F16" s="9" t="str">
        <f>IF($B16="N/A","N/A",IF(E16&gt;15,"No",IF(E16&lt;-15,"No","Yes")))</f>
        <v>N/A</v>
      </c>
      <c r="G16" s="34">
        <v>31741700</v>
      </c>
      <c r="H16" s="9" t="str">
        <f>IF($B16="N/A","N/A",IF(G16&gt;15,"No",IF(G16&lt;-15,"No","Yes")))</f>
        <v>N/A</v>
      </c>
      <c r="I16" s="10">
        <v>3.7509999999999999</v>
      </c>
      <c r="J16" s="10">
        <v>6.0670000000000002</v>
      </c>
      <c r="K16" s="9" t="str">
        <f t="shared" si="0"/>
        <v>Yes</v>
      </c>
    </row>
    <row r="17" spans="1:11" x14ac:dyDescent="0.25">
      <c r="A17" s="73" t="s">
        <v>442</v>
      </c>
      <c r="B17" s="33" t="s">
        <v>215</v>
      </c>
      <c r="C17" s="82">
        <v>10.716385786</v>
      </c>
      <c r="D17" s="9" t="str">
        <f>IF($B17="N/A","N/A",IF(C17&gt;20,"No",IF(C17&lt;5,"No","Yes")))</f>
        <v>Yes</v>
      </c>
      <c r="E17" s="9">
        <v>10.335489793000001</v>
      </c>
      <c r="F17" s="9" t="str">
        <f>IF($B17="N/A","N/A",IF(E17&gt;20,"No",IF(E17&lt;5,"No","Yes")))</f>
        <v>Yes</v>
      </c>
      <c r="G17" s="9">
        <v>10.265118125000001</v>
      </c>
      <c r="H17" s="9" t="str">
        <f>IF($B17="N/A","N/A",IF(G17&gt;20,"No",IF(G17&lt;5,"No","Yes")))</f>
        <v>Yes</v>
      </c>
      <c r="I17" s="10">
        <v>-3.55</v>
      </c>
      <c r="J17" s="10">
        <v>-0.68100000000000005</v>
      </c>
      <c r="K17" s="9" t="str">
        <f t="shared" si="0"/>
        <v>Yes</v>
      </c>
    </row>
    <row r="18" spans="1:11" x14ac:dyDescent="0.25">
      <c r="A18" s="73" t="s">
        <v>443</v>
      </c>
      <c r="B18" s="28" t="s">
        <v>213</v>
      </c>
      <c r="C18" s="82">
        <v>89.283614213999996</v>
      </c>
      <c r="D18" s="9" t="str">
        <f>IF($B18="N/A","N/A",IF(C18&gt;15,"No",IF(C18&lt;-15,"No","Yes")))</f>
        <v>N/A</v>
      </c>
      <c r="E18" s="9">
        <v>89.664510207000006</v>
      </c>
      <c r="F18" s="9" t="str">
        <f>IF($B18="N/A","N/A",IF(E18&gt;15,"No",IF(E18&lt;-15,"No","Yes")))</f>
        <v>N/A</v>
      </c>
      <c r="G18" s="9">
        <v>89.734881874999999</v>
      </c>
      <c r="H18" s="9" t="str">
        <f>IF($B18="N/A","N/A",IF(G18&gt;15,"No",IF(G18&lt;-15,"No","Yes")))</f>
        <v>N/A</v>
      </c>
      <c r="I18" s="10">
        <v>0.42659999999999998</v>
      </c>
      <c r="J18" s="10">
        <v>7.85E-2</v>
      </c>
      <c r="K18" s="9" t="str">
        <f t="shared" si="0"/>
        <v>Yes</v>
      </c>
    </row>
    <row r="19" spans="1:11" x14ac:dyDescent="0.25">
      <c r="A19" s="73" t="s">
        <v>444</v>
      </c>
      <c r="B19" s="33" t="s">
        <v>216</v>
      </c>
      <c r="C19" s="82">
        <v>3.595045931</v>
      </c>
      <c r="D19" s="9" t="str">
        <f>IF($B19="N/A","N/A",IF(C19&gt;1,"Yes","No"))</f>
        <v>Yes</v>
      </c>
      <c r="E19" s="9">
        <v>2.4186352194</v>
      </c>
      <c r="F19" s="9" t="str">
        <f>IF($B19="N/A","N/A",IF(E19&gt;1,"Yes","No"))</f>
        <v>Yes</v>
      </c>
      <c r="G19" s="9">
        <v>0.7914856482</v>
      </c>
      <c r="H19" s="9" t="str">
        <f>IF($B19="N/A","N/A",IF(G19&gt;1,"Yes","No"))</f>
        <v>No</v>
      </c>
      <c r="I19" s="10">
        <v>-32.700000000000003</v>
      </c>
      <c r="J19" s="10">
        <v>-67.3</v>
      </c>
      <c r="K19" s="9" t="str">
        <f t="shared" si="0"/>
        <v>No</v>
      </c>
    </row>
    <row r="20" spans="1:11" x14ac:dyDescent="0.25">
      <c r="A20" s="73" t="s">
        <v>862</v>
      </c>
      <c r="B20" s="33" t="s">
        <v>213</v>
      </c>
      <c r="C20" s="75">
        <v>82.492703700000007</v>
      </c>
      <c r="D20" s="9" t="str">
        <f>IF($B20="N/A","N/A",IF(C20&gt;15,"No",IF(C20&lt;-15,"No","Yes")))</f>
        <v>N/A</v>
      </c>
      <c r="E20" s="35">
        <v>87.279304123000003</v>
      </c>
      <c r="F20" s="9" t="str">
        <f>IF($B20="N/A","N/A",IF(E20&gt;15,"No",IF(E20&lt;-15,"No","Yes")))</f>
        <v>N/A</v>
      </c>
      <c r="G20" s="35">
        <v>165.49601761</v>
      </c>
      <c r="H20" s="9" t="str">
        <f>IF($B20="N/A","N/A",IF(G20&gt;15,"No",IF(G20&lt;-15,"No","Yes")))</f>
        <v>N/A</v>
      </c>
      <c r="I20" s="10">
        <v>5.8019999999999996</v>
      </c>
      <c r="J20" s="10">
        <v>89.62</v>
      </c>
      <c r="K20" s="9" t="str">
        <f t="shared" si="0"/>
        <v>No</v>
      </c>
    </row>
    <row r="21" spans="1:11" x14ac:dyDescent="0.25">
      <c r="A21" s="73" t="s">
        <v>34</v>
      </c>
      <c r="B21" s="33" t="s">
        <v>213</v>
      </c>
      <c r="C21" s="86">
        <v>1.7362886999999999E-3</v>
      </c>
      <c r="D21" s="9" t="str">
        <f>IF($B21="N/A","N/A",IF(C21&gt;15,"No",IF(C21&lt;-15,"No","Yes")))</f>
        <v>N/A</v>
      </c>
      <c r="E21" s="87">
        <v>8.9110315999999992E-3</v>
      </c>
      <c r="F21" s="9" t="str">
        <f>IF($B21="N/A","N/A",IF(E21&gt;15,"No",IF(E21&lt;-15,"No","Yes")))</f>
        <v>N/A</v>
      </c>
      <c r="G21" s="87">
        <v>2.8626185000000001E-3</v>
      </c>
      <c r="H21" s="9" t="str">
        <f>IF($B21="N/A","N/A",IF(G21&gt;15,"No",IF(G21&lt;-15,"No","Yes")))</f>
        <v>N/A</v>
      </c>
      <c r="I21" s="10">
        <v>413.2</v>
      </c>
      <c r="J21" s="10">
        <v>-67.900000000000006</v>
      </c>
      <c r="K21" s="9" t="str">
        <f t="shared" si="0"/>
        <v>No</v>
      </c>
    </row>
    <row r="22" spans="1:11" x14ac:dyDescent="0.25">
      <c r="A22" s="73" t="s">
        <v>1723</v>
      </c>
      <c r="B22" s="33" t="s">
        <v>213</v>
      </c>
      <c r="C22" s="86">
        <v>17.650843989999998</v>
      </c>
      <c r="D22" s="9" t="str">
        <f>IF($B22="N/A","N/A",IF(C22&gt;15,"No",IF(C22&lt;-15,"No","Yes")))</f>
        <v>N/A</v>
      </c>
      <c r="E22" s="87">
        <v>17.454632135000001</v>
      </c>
      <c r="F22" s="9" t="str">
        <f>IF($B22="N/A","N/A",IF(E22&gt;15,"No",IF(E22&lt;-15,"No","Yes")))</f>
        <v>N/A</v>
      </c>
      <c r="G22" s="87">
        <v>15.425476510999999</v>
      </c>
      <c r="H22" s="9" t="str">
        <f>IF($B22="N/A","N/A",IF(G22&gt;15,"No",IF(G22&lt;-15,"No","Yes")))</f>
        <v>N/A</v>
      </c>
      <c r="I22" s="10">
        <v>-1.1100000000000001</v>
      </c>
      <c r="J22" s="10">
        <v>-11.6</v>
      </c>
      <c r="K22" s="9" t="str">
        <f t="shared" si="0"/>
        <v>Yes</v>
      </c>
    </row>
    <row r="23" spans="1:11" x14ac:dyDescent="0.25">
      <c r="A23" s="73" t="s">
        <v>35</v>
      </c>
      <c r="B23" s="33" t="s">
        <v>213</v>
      </c>
      <c r="C23" s="86">
        <v>11.809472496</v>
      </c>
      <c r="D23" s="9" t="str">
        <f>IF($B23="N/A","N/A",IF(C23&gt;15,"No",IF(C23&lt;-15,"No","Yes")))</f>
        <v>N/A</v>
      </c>
      <c r="E23" s="87">
        <v>11.442394065</v>
      </c>
      <c r="F23" s="9" t="str">
        <f>IF($B23="N/A","N/A",IF(E23&gt;15,"No",IF(E23&lt;-15,"No","Yes")))</f>
        <v>N/A</v>
      </c>
      <c r="G23" s="87">
        <v>11.763666807</v>
      </c>
      <c r="H23" s="9" t="str">
        <f>IF($B23="N/A","N/A",IF(G23&gt;15,"No",IF(G23&lt;-15,"No","Yes")))</f>
        <v>N/A</v>
      </c>
      <c r="I23" s="10">
        <v>-3.11</v>
      </c>
      <c r="J23" s="10">
        <v>2.8079999999999998</v>
      </c>
      <c r="K23" s="9" t="str">
        <f t="shared" si="0"/>
        <v>Yes</v>
      </c>
    </row>
    <row r="24" spans="1:11" x14ac:dyDescent="0.25">
      <c r="A24" s="73" t="s">
        <v>863</v>
      </c>
      <c r="B24" s="33" t="s">
        <v>243</v>
      </c>
      <c r="C24" s="75">
        <v>2782.7985914999999</v>
      </c>
      <c r="D24" s="9" t="str">
        <f>IF($B24="N/A","N/A",IF(C24&gt;300,"No",IF(C24&lt;75,"No","Yes")))</f>
        <v>No</v>
      </c>
      <c r="E24" s="35">
        <v>755.62516661999996</v>
      </c>
      <c r="F24" s="9" t="str">
        <f>IF($B24="N/A","N/A",IF(E24&gt;300,"No",IF(E24&lt;75,"No","Yes")))</f>
        <v>No</v>
      </c>
      <c r="G24" s="35">
        <v>3049.7692308000001</v>
      </c>
      <c r="H24" s="9" t="str">
        <f>IF($B24="N/A","N/A",IF(G24&gt;300,"No",IF(G24&lt;75,"No","Yes")))</f>
        <v>No</v>
      </c>
      <c r="I24" s="10">
        <v>-72.8</v>
      </c>
      <c r="J24" s="10">
        <v>303.60000000000002</v>
      </c>
      <c r="K24" s="9" t="str">
        <f t="shared" si="0"/>
        <v>No</v>
      </c>
    </row>
    <row r="25" spans="1:11" x14ac:dyDescent="0.25">
      <c r="A25" s="73" t="s">
        <v>864</v>
      </c>
      <c r="B25" s="33" t="s">
        <v>244</v>
      </c>
      <c r="C25" s="75">
        <v>3.9144130907000001</v>
      </c>
      <c r="D25" s="9" t="str">
        <f>IF($B25="N/A","N/A",IF(C25&gt;250,"No",IF(C25&lt;20,"No","Yes")))</f>
        <v>No</v>
      </c>
      <c r="E25" s="35">
        <v>4.1219668250000003</v>
      </c>
      <c r="F25" s="9" t="str">
        <f>IF($B25="N/A","N/A",IF(E25&gt;250,"No",IF(E25&lt;20,"No","Yes")))</f>
        <v>No</v>
      </c>
      <c r="G25" s="35">
        <v>4.8371343473000001</v>
      </c>
      <c r="H25" s="9" t="str">
        <f>IF($B25="N/A","N/A",IF(G25&gt;250,"No",IF(G25&lt;20,"No","Yes")))</f>
        <v>No</v>
      </c>
      <c r="I25" s="10">
        <v>5.3019999999999996</v>
      </c>
      <c r="J25" s="10">
        <v>17.350000000000001</v>
      </c>
      <c r="K25" s="9" t="str">
        <f t="shared" si="0"/>
        <v>Yes</v>
      </c>
    </row>
    <row r="26" spans="1:11" x14ac:dyDescent="0.25">
      <c r="A26" s="73" t="s">
        <v>865</v>
      </c>
      <c r="B26" s="33" t="s">
        <v>245</v>
      </c>
      <c r="C26" s="75">
        <v>4.5947893483</v>
      </c>
      <c r="D26" s="9" t="str">
        <f>IF($B26="N/A","N/A",IF(C26&gt;5,"No",IF(C26&lt;3,"No","Yes")))</f>
        <v>Yes</v>
      </c>
      <c r="E26" s="35">
        <v>4.5531205017999996</v>
      </c>
      <c r="F26" s="9" t="str">
        <f>IF($B26="N/A","N/A",IF(E26&gt;5,"No",IF(E26&lt;3,"No","Yes")))</f>
        <v>Yes</v>
      </c>
      <c r="G26" s="35">
        <v>4.6297510344999999</v>
      </c>
      <c r="H26" s="9" t="str">
        <f>IF($B26="N/A","N/A",IF(G26&gt;5,"No",IF(G26&lt;3,"No","Yes")))</f>
        <v>Yes</v>
      </c>
      <c r="I26" s="10">
        <v>-0.90700000000000003</v>
      </c>
      <c r="J26" s="10">
        <v>1.6830000000000001</v>
      </c>
      <c r="K26" s="9" t="str">
        <f t="shared" si="0"/>
        <v>Yes</v>
      </c>
    </row>
    <row r="27" spans="1:11" x14ac:dyDescent="0.25">
      <c r="A27" s="73" t="s">
        <v>131</v>
      </c>
      <c r="B27" s="33" t="s">
        <v>213</v>
      </c>
      <c r="C27" s="71">
        <v>348165</v>
      </c>
      <c r="D27" s="33" t="s">
        <v>213</v>
      </c>
      <c r="E27" s="34">
        <v>806517</v>
      </c>
      <c r="F27" s="33" t="s">
        <v>213</v>
      </c>
      <c r="G27" s="34">
        <v>907393</v>
      </c>
      <c r="H27" s="9" t="str">
        <f>IF($B27="N/A","N/A",IF(G27&gt;15,"No",IF(G27&lt;-15,"No","Yes")))</f>
        <v>N/A</v>
      </c>
      <c r="I27" s="10">
        <v>131.6</v>
      </c>
      <c r="J27" s="10">
        <v>12.51</v>
      </c>
      <c r="K27" s="9" t="str">
        <f t="shared" si="0"/>
        <v>Yes</v>
      </c>
    </row>
    <row r="28" spans="1:11" x14ac:dyDescent="0.25">
      <c r="A28" s="73" t="s">
        <v>346</v>
      </c>
      <c r="B28" s="33" t="s">
        <v>213</v>
      </c>
      <c r="C28" s="72">
        <v>0.85142949619999997</v>
      </c>
      <c r="D28" s="33" t="s">
        <v>213</v>
      </c>
      <c r="E28" s="8">
        <v>1.9159953183</v>
      </c>
      <c r="F28" s="33" t="s">
        <v>213</v>
      </c>
      <c r="G28" s="8">
        <v>2.0813461206000001</v>
      </c>
      <c r="H28" s="9" t="str">
        <f>IF($B28="N/A","N/A",IF(G28&gt;15,"No",IF(G28&lt;-15,"No","Yes")))</f>
        <v>N/A</v>
      </c>
      <c r="I28" s="10">
        <v>125</v>
      </c>
      <c r="J28" s="10">
        <v>8.6300000000000008</v>
      </c>
      <c r="K28" s="9" t="str">
        <f t="shared" si="0"/>
        <v>Yes</v>
      </c>
    </row>
    <row r="29" spans="1:11" ht="25" x14ac:dyDescent="0.25">
      <c r="A29" s="73" t="s">
        <v>841</v>
      </c>
      <c r="B29" s="33" t="s">
        <v>213</v>
      </c>
      <c r="C29" s="35">
        <v>74.146545459999999</v>
      </c>
      <c r="D29" s="33" t="s">
        <v>213</v>
      </c>
      <c r="E29" s="35">
        <v>67.011201252000006</v>
      </c>
      <c r="F29" s="33" t="s">
        <v>213</v>
      </c>
      <c r="G29" s="35">
        <v>60.350213193000002</v>
      </c>
      <c r="H29" s="33" t="s">
        <v>213</v>
      </c>
      <c r="I29" s="10">
        <v>-9.6199999999999992</v>
      </c>
      <c r="J29" s="10">
        <v>-9.94</v>
      </c>
      <c r="K29" s="9" t="str">
        <f t="shared" si="0"/>
        <v>Yes</v>
      </c>
    </row>
    <row r="30" spans="1:11" x14ac:dyDescent="0.25">
      <c r="A30" s="73" t="s">
        <v>27</v>
      </c>
      <c r="B30" s="33" t="s">
        <v>217</v>
      </c>
      <c r="C30" s="34">
        <v>0</v>
      </c>
      <c r="D30" s="9" t="str">
        <f>IF($B30="N/A","N/A",IF(C30="N/A","N/A",IF(C30=0,"Yes","No")))</f>
        <v>Yes</v>
      </c>
      <c r="E30" s="34">
        <v>0</v>
      </c>
      <c r="F30" s="9" t="str">
        <f>IF($B30="N/A","N/A",IF(E30="N/A","N/A",IF(E30=0,"Yes","No")))</f>
        <v>Yes</v>
      </c>
      <c r="G30" s="34">
        <v>0</v>
      </c>
      <c r="H30" s="9" t="str">
        <f>IF($B30="N/A","N/A",IF(G30=0,"Yes","No"))</f>
        <v>Yes</v>
      </c>
      <c r="I30" s="10" t="s">
        <v>1746</v>
      </c>
      <c r="J30" s="10" t="s">
        <v>1746</v>
      </c>
      <c r="K30" s="9" t="str">
        <f t="shared" si="0"/>
        <v>N/A</v>
      </c>
    </row>
    <row r="31" spans="1:11" x14ac:dyDescent="0.25">
      <c r="A31" s="73" t="s">
        <v>206</v>
      </c>
      <c r="B31" s="88" t="s">
        <v>213</v>
      </c>
      <c r="C31" s="71">
        <v>710</v>
      </c>
      <c r="D31" s="9" t="str">
        <f t="shared" ref="D31:F50" si="4">IF($B31="N/A","N/A",IF(C31&lt;0,"No","Yes"))</f>
        <v>N/A</v>
      </c>
      <c r="E31" s="71">
        <v>3751</v>
      </c>
      <c r="F31" s="9" t="str">
        <f t="shared" si="4"/>
        <v>N/A</v>
      </c>
      <c r="G31" s="71">
        <v>1248</v>
      </c>
      <c r="H31" s="9" t="str">
        <f t="shared" ref="H31:H50" si="5">IF($B31="N/A","N/A",IF(G31&lt;0,"No","Yes"))</f>
        <v>N/A</v>
      </c>
      <c r="I31" s="10">
        <v>428.3</v>
      </c>
      <c r="J31" s="10">
        <v>-66.7</v>
      </c>
      <c r="K31" s="9" t="str">
        <f t="shared" si="0"/>
        <v>No</v>
      </c>
    </row>
    <row r="32" spans="1:11" x14ac:dyDescent="0.25">
      <c r="A32" s="2" t="s">
        <v>659</v>
      </c>
      <c r="B32" s="88" t="s">
        <v>213</v>
      </c>
      <c r="C32" s="72">
        <v>0</v>
      </c>
      <c r="D32" s="9" t="str">
        <f t="shared" si="4"/>
        <v>N/A</v>
      </c>
      <c r="E32" s="72">
        <v>25.966408957999999</v>
      </c>
      <c r="F32" s="9" t="str">
        <f t="shared" si="4"/>
        <v>N/A</v>
      </c>
      <c r="G32" s="72">
        <v>99.358974359000001</v>
      </c>
      <c r="H32" s="9" t="str">
        <f t="shared" si="5"/>
        <v>N/A</v>
      </c>
      <c r="I32" s="10" t="s">
        <v>1746</v>
      </c>
      <c r="J32" s="10">
        <v>282.60000000000002</v>
      </c>
      <c r="K32" s="9" t="str">
        <f t="shared" si="0"/>
        <v>No</v>
      </c>
    </row>
    <row r="33" spans="1:11" x14ac:dyDescent="0.25">
      <c r="A33" s="2" t="s">
        <v>660</v>
      </c>
      <c r="B33" s="88" t="s">
        <v>213</v>
      </c>
      <c r="C33" s="72">
        <v>0</v>
      </c>
      <c r="D33" s="9" t="str">
        <f t="shared" si="4"/>
        <v>N/A</v>
      </c>
      <c r="E33" s="72">
        <v>0</v>
      </c>
      <c r="F33" s="9" t="str">
        <f t="shared" si="4"/>
        <v>N/A</v>
      </c>
      <c r="G33" s="72">
        <v>0</v>
      </c>
      <c r="H33" s="9" t="str">
        <f t="shared" si="5"/>
        <v>N/A</v>
      </c>
      <c r="I33" s="10" t="s">
        <v>1746</v>
      </c>
      <c r="J33" s="10" t="s">
        <v>1746</v>
      </c>
      <c r="K33" s="9" t="str">
        <f t="shared" si="0"/>
        <v>N/A</v>
      </c>
    </row>
    <row r="34" spans="1:11" x14ac:dyDescent="0.25">
      <c r="A34" s="2" t="s">
        <v>661</v>
      </c>
      <c r="B34" s="88" t="s">
        <v>213</v>
      </c>
      <c r="C34" s="72">
        <v>0</v>
      </c>
      <c r="D34" s="9" t="str">
        <f t="shared" si="4"/>
        <v>N/A</v>
      </c>
      <c r="E34" s="72">
        <v>0</v>
      </c>
      <c r="F34" s="9" t="str">
        <f t="shared" si="4"/>
        <v>N/A</v>
      </c>
      <c r="G34" s="72">
        <v>0</v>
      </c>
      <c r="H34" s="9" t="str">
        <f t="shared" si="5"/>
        <v>N/A</v>
      </c>
      <c r="I34" s="10" t="s">
        <v>1746</v>
      </c>
      <c r="J34" s="10" t="s">
        <v>1746</v>
      </c>
      <c r="K34" s="9" t="str">
        <f t="shared" si="0"/>
        <v>N/A</v>
      </c>
    </row>
    <row r="35" spans="1:11" x14ac:dyDescent="0.25">
      <c r="A35" s="2" t="s">
        <v>662</v>
      </c>
      <c r="B35" s="88" t="s">
        <v>213</v>
      </c>
      <c r="C35" s="72">
        <v>100</v>
      </c>
      <c r="D35" s="9" t="str">
        <f t="shared" si="4"/>
        <v>N/A</v>
      </c>
      <c r="E35" s="72">
        <v>74.033591041999998</v>
      </c>
      <c r="F35" s="9" t="str">
        <f t="shared" si="4"/>
        <v>N/A</v>
      </c>
      <c r="G35" s="72">
        <v>0.64102564100000003</v>
      </c>
      <c r="H35" s="9" t="str">
        <f t="shared" si="5"/>
        <v>N/A</v>
      </c>
      <c r="I35" s="10">
        <v>-26</v>
      </c>
      <c r="J35" s="10">
        <v>-99.1</v>
      </c>
      <c r="K35" s="9" t="str">
        <f t="shared" si="0"/>
        <v>No</v>
      </c>
    </row>
    <row r="36" spans="1:11" x14ac:dyDescent="0.25">
      <c r="A36" s="2" t="s">
        <v>349</v>
      </c>
      <c r="B36" s="88" t="s">
        <v>213</v>
      </c>
      <c r="C36" s="71">
        <v>7217751</v>
      </c>
      <c r="D36" s="9" t="str">
        <f t="shared" si="4"/>
        <v>N/A</v>
      </c>
      <c r="E36" s="71">
        <v>7347334</v>
      </c>
      <c r="F36" s="9" t="str">
        <f t="shared" si="4"/>
        <v>N/A</v>
      </c>
      <c r="G36" s="71">
        <v>6724960</v>
      </c>
      <c r="H36" s="9" t="str">
        <f t="shared" si="5"/>
        <v>N/A</v>
      </c>
      <c r="I36" s="10">
        <v>1.7949999999999999</v>
      </c>
      <c r="J36" s="10">
        <v>-8.4700000000000006</v>
      </c>
      <c r="K36" s="9" t="str">
        <f t="shared" si="0"/>
        <v>Yes</v>
      </c>
    </row>
    <row r="37" spans="1:11" x14ac:dyDescent="0.25">
      <c r="A37" s="2" t="s">
        <v>663</v>
      </c>
      <c r="B37" s="88" t="s">
        <v>213</v>
      </c>
      <c r="C37" s="72">
        <v>0</v>
      </c>
      <c r="D37" s="9" t="str">
        <f t="shared" si="4"/>
        <v>N/A</v>
      </c>
      <c r="E37" s="72">
        <v>0</v>
      </c>
      <c r="F37" s="9" t="str">
        <f t="shared" si="4"/>
        <v>N/A</v>
      </c>
      <c r="G37" s="72">
        <v>0</v>
      </c>
      <c r="H37" s="9" t="str">
        <f t="shared" si="5"/>
        <v>N/A</v>
      </c>
      <c r="I37" s="10" t="s">
        <v>1746</v>
      </c>
      <c r="J37" s="10" t="s">
        <v>1746</v>
      </c>
      <c r="K37" s="9" t="str">
        <f t="shared" si="0"/>
        <v>N/A</v>
      </c>
    </row>
    <row r="38" spans="1:11" x14ac:dyDescent="0.25">
      <c r="A38" s="2" t="s">
        <v>664</v>
      </c>
      <c r="B38" s="88" t="s">
        <v>213</v>
      </c>
      <c r="C38" s="72">
        <v>0</v>
      </c>
      <c r="D38" s="9" t="str">
        <f t="shared" si="4"/>
        <v>N/A</v>
      </c>
      <c r="E38" s="72">
        <v>0</v>
      </c>
      <c r="F38" s="9" t="str">
        <f t="shared" si="4"/>
        <v>N/A</v>
      </c>
      <c r="G38" s="72">
        <v>0</v>
      </c>
      <c r="H38" s="9" t="str">
        <f t="shared" si="5"/>
        <v>N/A</v>
      </c>
      <c r="I38" s="10" t="s">
        <v>1746</v>
      </c>
      <c r="J38" s="10" t="s">
        <v>1746</v>
      </c>
      <c r="K38" s="9" t="str">
        <f t="shared" si="0"/>
        <v>N/A</v>
      </c>
    </row>
    <row r="39" spans="1:11" x14ac:dyDescent="0.25">
      <c r="A39" s="2" t="s">
        <v>665</v>
      </c>
      <c r="B39" s="88" t="s">
        <v>213</v>
      </c>
      <c r="C39" s="72">
        <v>0</v>
      </c>
      <c r="D39" s="9" t="str">
        <f t="shared" si="4"/>
        <v>N/A</v>
      </c>
      <c r="E39" s="72">
        <v>0</v>
      </c>
      <c r="F39" s="9" t="str">
        <f t="shared" si="4"/>
        <v>N/A</v>
      </c>
      <c r="G39" s="72">
        <v>0</v>
      </c>
      <c r="H39" s="9" t="str">
        <f t="shared" si="5"/>
        <v>N/A</v>
      </c>
      <c r="I39" s="10" t="s">
        <v>1746</v>
      </c>
      <c r="J39" s="10" t="s">
        <v>1746</v>
      </c>
      <c r="K39" s="9" t="str">
        <f t="shared" si="0"/>
        <v>N/A</v>
      </c>
    </row>
    <row r="40" spans="1:11" x14ac:dyDescent="0.25">
      <c r="A40" s="2" t="s">
        <v>666</v>
      </c>
      <c r="B40" s="88" t="s">
        <v>213</v>
      </c>
      <c r="C40" s="72">
        <v>0</v>
      </c>
      <c r="D40" s="9" t="str">
        <f t="shared" si="4"/>
        <v>N/A</v>
      </c>
      <c r="E40" s="72">
        <v>0</v>
      </c>
      <c r="F40" s="9" t="str">
        <f t="shared" si="4"/>
        <v>N/A</v>
      </c>
      <c r="G40" s="72">
        <v>0</v>
      </c>
      <c r="H40" s="9" t="str">
        <f t="shared" si="5"/>
        <v>N/A</v>
      </c>
      <c r="I40" s="10" t="s">
        <v>1746</v>
      </c>
      <c r="J40" s="10" t="s">
        <v>1746</v>
      </c>
      <c r="K40" s="9" t="str">
        <f t="shared" si="0"/>
        <v>N/A</v>
      </c>
    </row>
    <row r="41" spans="1:11" x14ac:dyDescent="0.25">
      <c r="A41" s="2" t="s">
        <v>667</v>
      </c>
      <c r="B41" s="88" t="s">
        <v>213</v>
      </c>
      <c r="C41" s="72">
        <v>98.926424588000003</v>
      </c>
      <c r="D41" s="9" t="str">
        <f t="shared" si="4"/>
        <v>N/A</v>
      </c>
      <c r="E41" s="72">
        <v>98.773405428000004</v>
      </c>
      <c r="F41" s="9" t="str">
        <f t="shared" si="4"/>
        <v>N/A</v>
      </c>
      <c r="G41" s="72">
        <v>98.189966928999993</v>
      </c>
      <c r="H41" s="9" t="str">
        <f t="shared" si="5"/>
        <v>N/A</v>
      </c>
      <c r="I41" s="10">
        <v>-0.155</v>
      </c>
      <c r="J41" s="10">
        <v>-0.59099999999999997</v>
      </c>
      <c r="K41" s="9" t="str">
        <f t="shared" si="0"/>
        <v>Yes</v>
      </c>
    </row>
    <row r="42" spans="1:11" x14ac:dyDescent="0.25">
      <c r="A42" s="2" t="s">
        <v>668</v>
      </c>
      <c r="B42" s="88" t="s">
        <v>213</v>
      </c>
      <c r="C42" s="72">
        <v>98.926424588000003</v>
      </c>
      <c r="D42" s="9" t="str">
        <f t="shared" si="4"/>
        <v>N/A</v>
      </c>
      <c r="E42" s="72">
        <v>98.773405428000004</v>
      </c>
      <c r="F42" s="9" t="str">
        <f t="shared" si="4"/>
        <v>N/A</v>
      </c>
      <c r="G42" s="72">
        <v>98.189966928999993</v>
      </c>
      <c r="H42" s="9" t="str">
        <f t="shared" si="5"/>
        <v>N/A</v>
      </c>
      <c r="I42" s="10">
        <v>-0.155</v>
      </c>
      <c r="J42" s="10">
        <v>-0.59099999999999997</v>
      </c>
      <c r="K42" s="9" t="str">
        <f t="shared" si="0"/>
        <v>Yes</v>
      </c>
    </row>
    <row r="43" spans="1:11" x14ac:dyDescent="0.25">
      <c r="A43" s="2" t="s">
        <v>669</v>
      </c>
      <c r="B43" s="88" t="s">
        <v>213</v>
      </c>
      <c r="C43" s="72">
        <v>0</v>
      </c>
      <c r="D43" s="9" t="str">
        <f t="shared" si="4"/>
        <v>N/A</v>
      </c>
      <c r="E43" s="72">
        <v>0</v>
      </c>
      <c r="F43" s="9" t="str">
        <f t="shared" si="4"/>
        <v>N/A</v>
      </c>
      <c r="G43" s="72">
        <v>0</v>
      </c>
      <c r="H43" s="9" t="str">
        <f t="shared" si="5"/>
        <v>N/A</v>
      </c>
      <c r="I43" s="10" t="s">
        <v>1746</v>
      </c>
      <c r="J43" s="10" t="s">
        <v>1746</v>
      </c>
      <c r="K43" s="9" t="str">
        <f t="shared" si="0"/>
        <v>N/A</v>
      </c>
    </row>
    <row r="44" spans="1:11" x14ac:dyDescent="0.25">
      <c r="A44" s="2" t="s">
        <v>670</v>
      </c>
      <c r="B44" s="88" t="s">
        <v>213</v>
      </c>
      <c r="C44" s="72">
        <v>0</v>
      </c>
      <c r="D44" s="9" t="str">
        <f t="shared" si="4"/>
        <v>N/A</v>
      </c>
      <c r="E44" s="72">
        <v>0</v>
      </c>
      <c r="F44" s="9" t="str">
        <f t="shared" si="4"/>
        <v>N/A</v>
      </c>
      <c r="G44" s="72">
        <v>0</v>
      </c>
      <c r="H44" s="9" t="str">
        <f t="shared" si="5"/>
        <v>N/A</v>
      </c>
      <c r="I44" s="10" t="s">
        <v>1746</v>
      </c>
      <c r="J44" s="10" t="s">
        <v>1746</v>
      </c>
      <c r="K44" s="9" t="str">
        <f t="shared" si="0"/>
        <v>N/A</v>
      </c>
    </row>
    <row r="45" spans="1:11" x14ac:dyDescent="0.25">
      <c r="A45" s="2" t="s">
        <v>671</v>
      </c>
      <c r="B45" s="88" t="s">
        <v>213</v>
      </c>
      <c r="C45" s="72">
        <v>1.0735754115</v>
      </c>
      <c r="D45" s="9" t="str">
        <f t="shared" si="4"/>
        <v>N/A</v>
      </c>
      <c r="E45" s="72">
        <v>1.2265945716</v>
      </c>
      <c r="F45" s="9" t="str">
        <f t="shared" si="4"/>
        <v>N/A</v>
      </c>
      <c r="G45" s="72">
        <v>1.8100330708000001</v>
      </c>
      <c r="H45" s="9" t="str">
        <f t="shared" si="5"/>
        <v>N/A</v>
      </c>
      <c r="I45" s="10">
        <v>14.25</v>
      </c>
      <c r="J45" s="10">
        <v>47.57</v>
      </c>
      <c r="K45" s="9" t="str">
        <f t="shared" si="0"/>
        <v>No</v>
      </c>
    </row>
    <row r="46" spans="1:11" x14ac:dyDescent="0.25">
      <c r="A46" s="2" t="s">
        <v>350</v>
      </c>
      <c r="B46" s="88" t="s">
        <v>213</v>
      </c>
      <c r="C46" s="71">
        <v>4829108</v>
      </c>
      <c r="D46" s="9" t="str">
        <f t="shared" si="4"/>
        <v>N/A</v>
      </c>
      <c r="E46" s="71">
        <v>4816549</v>
      </c>
      <c r="F46" s="9" t="str">
        <f t="shared" si="4"/>
        <v>N/A</v>
      </c>
      <c r="G46" s="71">
        <v>5128541</v>
      </c>
      <c r="H46" s="9" t="str">
        <f t="shared" si="5"/>
        <v>N/A</v>
      </c>
      <c r="I46" s="10">
        <v>-0.26</v>
      </c>
      <c r="J46" s="10">
        <v>6.4779999999999998</v>
      </c>
      <c r="K46" s="9" t="str">
        <f t="shared" si="0"/>
        <v>Yes</v>
      </c>
    </row>
    <row r="47" spans="1:11" x14ac:dyDescent="0.25">
      <c r="A47" s="2" t="s">
        <v>672</v>
      </c>
      <c r="B47" s="88" t="s">
        <v>213</v>
      </c>
      <c r="C47" s="72">
        <v>4.2865059099999998E-2</v>
      </c>
      <c r="D47" s="9" t="str">
        <f t="shared" si="4"/>
        <v>N/A</v>
      </c>
      <c r="E47" s="72">
        <v>8.7635358799999993E-2</v>
      </c>
      <c r="F47" s="9" t="str">
        <f t="shared" si="4"/>
        <v>N/A</v>
      </c>
      <c r="G47" s="72">
        <v>1.05293104E-2</v>
      </c>
      <c r="H47" s="9" t="str">
        <f t="shared" si="5"/>
        <v>N/A</v>
      </c>
      <c r="I47" s="10">
        <v>104.4</v>
      </c>
      <c r="J47" s="10">
        <v>-88</v>
      </c>
      <c r="K47" s="9" t="str">
        <f t="shared" si="0"/>
        <v>No</v>
      </c>
    </row>
    <row r="48" spans="1:11" x14ac:dyDescent="0.25">
      <c r="A48" s="2" t="s">
        <v>673</v>
      </c>
      <c r="B48" s="88" t="s">
        <v>213</v>
      </c>
      <c r="C48" s="72">
        <v>0</v>
      </c>
      <c r="D48" s="9" t="str">
        <f t="shared" si="4"/>
        <v>N/A</v>
      </c>
      <c r="E48" s="72">
        <v>0</v>
      </c>
      <c r="F48" s="9" t="str">
        <f t="shared" si="4"/>
        <v>N/A</v>
      </c>
      <c r="G48" s="72">
        <v>0</v>
      </c>
      <c r="H48" s="9" t="str">
        <f t="shared" si="5"/>
        <v>N/A</v>
      </c>
      <c r="I48" s="10" t="s">
        <v>1746</v>
      </c>
      <c r="J48" s="10" t="s">
        <v>1746</v>
      </c>
      <c r="K48" s="9" t="str">
        <f t="shared" si="0"/>
        <v>N/A</v>
      </c>
    </row>
    <row r="49" spans="1:11" x14ac:dyDescent="0.25">
      <c r="A49" s="2" t="s">
        <v>674</v>
      </c>
      <c r="B49" s="88" t="s">
        <v>213</v>
      </c>
      <c r="C49" s="72">
        <v>22.465846695</v>
      </c>
      <c r="D49" s="9" t="str">
        <f t="shared" si="4"/>
        <v>N/A</v>
      </c>
      <c r="E49" s="72">
        <v>91.169112988999998</v>
      </c>
      <c r="F49" s="9" t="str">
        <f t="shared" si="4"/>
        <v>N/A</v>
      </c>
      <c r="G49" s="72">
        <v>91.414907280999998</v>
      </c>
      <c r="H49" s="9" t="str">
        <f t="shared" si="5"/>
        <v>N/A</v>
      </c>
      <c r="I49" s="10">
        <v>305.8</v>
      </c>
      <c r="J49" s="10">
        <v>0.26960000000000001</v>
      </c>
      <c r="K49" s="9" t="str">
        <f t="shared" si="0"/>
        <v>Yes</v>
      </c>
    </row>
    <row r="50" spans="1:11" x14ac:dyDescent="0.25">
      <c r="A50" s="2" t="s">
        <v>675</v>
      </c>
      <c r="B50" s="88" t="s">
        <v>213</v>
      </c>
      <c r="C50" s="72">
        <v>76.060216503999996</v>
      </c>
      <c r="D50" s="9" t="str">
        <f t="shared" si="4"/>
        <v>N/A</v>
      </c>
      <c r="E50" s="72">
        <v>8.7344694303000008</v>
      </c>
      <c r="F50" s="9" t="str">
        <f t="shared" si="4"/>
        <v>N/A</v>
      </c>
      <c r="G50" s="72">
        <v>8.5742124319999995</v>
      </c>
      <c r="H50" s="9" t="str">
        <f t="shared" si="5"/>
        <v>N/A</v>
      </c>
      <c r="I50" s="10">
        <v>-88.5</v>
      </c>
      <c r="J50" s="10">
        <v>-1.83</v>
      </c>
      <c r="K50" s="9" t="str">
        <f t="shared" si="0"/>
        <v>Yes</v>
      </c>
    </row>
    <row r="51" spans="1:11" x14ac:dyDescent="0.25">
      <c r="A51" s="2" t="s">
        <v>351</v>
      </c>
      <c r="B51" s="33" t="s">
        <v>213</v>
      </c>
      <c r="C51" s="71">
        <v>0</v>
      </c>
      <c r="D51" s="33" t="s">
        <v>213</v>
      </c>
      <c r="E51" s="34">
        <v>0</v>
      </c>
      <c r="F51" s="33" t="s">
        <v>213</v>
      </c>
      <c r="G51" s="34">
        <v>0</v>
      </c>
      <c r="H51" s="33" t="s">
        <v>213</v>
      </c>
      <c r="I51" s="10" t="s">
        <v>1746</v>
      </c>
      <c r="J51" s="10" t="s">
        <v>1746</v>
      </c>
      <c r="K51" s="9" t="str">
        <f t="shared" si="0"/>
        <v>N/A</v>
      </c>
    </row>
    <row r="52" spans="1:11" x14ac:dyDescent="0.25">
      <c r="A52" s="2" t="s">
        <v>352</v>
      </c>
      <c r="B52" s="33" t="s">
        <v>213</v>
      </c>
      <c r="C52" s="72" t="s">
        <v>1746</v>
      </c>
      <c r="D52" s="9" t="str">
        <f t="shared" ref="D52:D54" si="6">IF($B52="N/A","N/A",IF(C52&gt;15,"No",IF(C52&lt;-15,"No","Yes")))</f>
        <v>N/A</v>
      </c>
      <c r="E52" s="8" t="s">
        <v>1746</v>
      </c>
      <c r="F52" s="9" t="str">
        <f t="shared" ref="F52:F54" si="7">IF($B52="N/A","N/A",IF(E52&gt;15,"No",IF(E52&lt;-15,"No","Yes")))</f>
        <v>N/A</v>
      </c>
      <c r="G52" s="8" t="s">
        <v>1746</v>
      </c>
      <c r="H52" s="9" t="str">
        <f t="shared" ref="H52:H54" si="8">IF($B52="N/A","N/A",IF(G52&gt;15,"No",IF(G52&lt;-15,"No","Yes")))</f>
        <v>N/A</v>
      </c>
      <c r="I52" s="10" t="s">
        <v>1746</v>
      </c>
      <c r="J52" s="10" t="s">
        <v>1746</v>
      </c>
      <c r="K52" s="9" t="str">
        <f t="shared" si="0"/>
        <v>N/A</v>
      </c>
    </row>
    <row r="53" spans="1:11" x14ac:dyDescent="0.25">
      <c r="A53" s="2" t="s">
        <v>353</v>
      </c>
      <c r="B53" s="33" t="s">
        <v>213</v>
      </c>
      <c r="C53" s="72" t="s">
        <v>1746</v>
      </c>
      <c r="D53" s="9" t="str">
        <f t="shared" si="6"/>
        <v>N/A</v>
      </c>
      <c r="E53" s="8" t="s">
        <v>1746</v>
      </c>
      <c r="F53" s="9" t="str">
        <f t="shared" si="7"/>
        <v>N/A</v>
      </c>
      <c r="G53" s="8" t="s">
        <v>1746</v>
      </c>
      <c r="H53" s="9" t="str">
        <f t="shared" si="8"/>
        <v>N/A</v>
      </c>
      <c r="I53" s="10" t="s">
        <v>1746</v>
      </c>
      <c r="J53" s="10" t="s">
        <v>1746</v>
      </c>
      <c r="K53" s="9" t="str">
        <f t="shared" si="0"/>
        <v>N/A</v>
      </c>
    </row>
    <row r="54" spans="1:11" x14ac:dyDescent="0.25">
      <c r="A54" s="2" t="s">
        <v>354</v>
      </c>
      <c r="B54" s="33" t="s">
        <v>213</v>
      </c>
      <c r="C54" s="72" t="s">
        <v>1746</v>
      </c>
      <c r="D54" s="9" t="str">
        <f t="shared" si="6"/>
        <v>N/A</v>
      </c>
      <c r="E54" s="8" t="s">
        <v>1746</v>
      </c>
      <c r="F54" s="9" t="str">
        <f t="shared" si="7"/>
        <v>N/A</v>
      </c>
      <c r="G54" s="8" t="s">
        <v>1746</v>
      </c>
      <c r="H54" s="9" t="str">
        <f t="shared" si="8"/>
        <v>N/A</v>
      </c>
      <c r="I54" s="10" t="s">
        <v>1746</v>
      </c>
      <c r="J54" s="10" t="s">
        <v>1746</v>
      </c>
      <c r="K54" s="9" t="str">
        <f t="shared" si="0"/>
        <v>N/A</v>
      </c>
    </row>
    <row r="55" spans="1:11" ht="12" customHeight="1" x14ac:dyDescent="0.25">
      <c r="A55" s="141" t="s">
        <v>1646</v>
      </c>
      <c r="B55" s="142"/>
      <c r="C55" s="142"/>
      <c r="D55" s="142"/>
      <c r="E55" s="142"/>
      <c r="F55" s="142"/>
      <c r="G55" s="142"/>
      <c r="H55" s="142"/>
      <c r="I55" s="142"/>
      <c r="J55" s="142"/>
      <c r="K55" s="143"/>
    </row>
    <row r="56" spans="1:11" x14ac:dyDescent="0.25">
      <c r="A56" s="134" t="s">
        <v>1644</v>
      </c>
      <c r="B56" s="135"/>
      <c r="C56" s="135"/>
      <c r="D56" s="135"/>
      <c r="E56" s="135"/>
      <c r="F56" s="135"/>
      <c r="G56" s="135"/>
      <c r="H56" s="135"/>
      <c r="I56" s="135"/>
      <c r="J56" s="135"/>
      <c r="K56" s="136"/>
    </row>
    <row r="57" spans="1:11" x14ac:dyDescent="0.25">
      <c r="A57" s="137" t="s">
        <v>1742</v>
      </c>
      <c r="B57" s="137"/>
      <c r="C57" s="137"/>
      <c r="D57" s="137"/>
      <c r="E57" s="137"/>
      <c r="F57" s="137"/>
      <c r="G57" s="137"/>
      <c r="H57" s="137"/>
      <c r="I57" s="137"/>
      <c r="J57" s="137"/>
      <c r="K57" s="13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2.75" customHeight="1" x14ac:dyDescent="0.3">
      <c r="A2" s="131" t="s">
        <v>1597</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71">
        <v>25753188</v>
      </c>
      <c r="D6" s="9" t="str">
        <f>IF($B6="N/A","N/A",IF(C6&gt;15,"No",IF(C6&lt;-15,"No","Yes")))</f>
        <v>N/A</v>
      </c>
      <c r="E6" s="34">
        <v>26833195</v>
      </c>
      <c r="F6" s="9" t="str">
        <f>IF($B6="N/A","N/A",IF(E6&gt;15,"No",IF(E6&lt;-15,"No","Yes")))</f>
        <v>N/A</v>
      </c>
      <c r="G6" s="34">
        <v>28483377</v>
      </c>
      <c r="H6" s="9" t="str">
        <f>IF($B6="N/A","N/A",IF(G6&gt;15,"No",IF(G6&lt;-15,"No","Yes")))</f>
        <v>N/A</v>
      </c>
      <c r="I6" s="10">
        <v>4.194</v>
      </c>
      <c r="J6" s="10">
        <v>6.15</v>
      </c>
      <c r="K6" s="9" t="str">
        <f t="shared" ref="K6:K15"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16</v>
      </c>
      <c r="B9" s="33" t="s">
        <v>213</v>
      </c>
      <c r="C9" s="72">
        <v>2.0169658219</v>
      </c>
      <c r="D9" s="9" t="str">
        <f t="shared" ref="D9:D15" si="1">IF($B9="N/A","N/A",IF(C9&gt;15,"No",IF(C9&lt;-15,"No","Yes")))</f>
        <v>N/A</v>
      </c>
      <c r="E9" s="8">
        <v>1.9097278576000001</v>
      </c>
      <c r="F9" s="9" t="str">
        <f t="shared" ref="F9:F15" si="2">IF($B9="N/A","N/A",IF(E9&gt;15,"No",IF(E9&lt;-15,"No","Yes")))</f>
        <v>N/A</v>
      </c>
      <c r="G9" s="8">
        <v>1.8673593372999999</v>
      </c>
      <c r="H9" s="9" t="str">
        <f t="shared" ref="H9:H15" si="3">IF($B9="N/A","N/A",IF(G9&gt;15,"No",IF(G9&lt;-15,"No","Yes")))</f>
        <v>N/A</v>
      </c>
      <c r="I9" s="10">
        <v>-5.32</v>
      </c>
      <c r="J9" s="10">
        <v>-2.2200000000000002</v>
      </c>
      <c r="K9" s="9" t="str">
        <f t="shared" si="0"/>
        <v>Yes</v>
      </c>
    </row>
    <row r="10" spans="1:11" x14ac:dyDescent="0.25">
      <c r="A10" s="73" t="s">
        <v>36</v>
      </c>
      <c r="B10" s="33" t="s">
        <v>213</v>
      </c>
      <c r="C10" s="72">
        <v>0</v>
      </c>
      <c r="D10" s="9" t="str">
        <f t="shared" si="1"/>
        <v>N/A</v>
      </c>
      <c r="E10" s="8">
        <v>0</v>
      </c>
      <c r="F10" s="9" t="str">
        <f t="shared" si="2"/>
        <v>N/A</v>
      </c>
      <c r="G10" s="8">
        <v>0</v>
      </c>
      <c r="H10" s="9" t="str">
        <f t="shared" si="3"/>
        <v>N/A</v>
      </c>
      <c r="I10" s="10" t="s">
        <v>1746</v>
      </c>
      <c r="J10" s="10" t="s">
        <v>1746</v>
      </c>
      <c r="K10" s="9" t="str">
        <f t="shared" si="0"/>
        <v>N/A</v>
      </c>
    </row>
    <row r="11" spans="1:11" x14ac:dyDescent="0.25">
      <c r="A11" s="73" t="s">
        <v>37</v>
      </c>
      <c r="B11" s="33" t="s">
        <v>213</v>
      </c>
      <c r="C11" s="72">
        <v>2.5005760634</v>
      </c>
      <c r="D11" s="9" t="str">
        <f t="shared" si="1"/>
        <v>N/A</v>
      </c>
      <c r="E11" s="8">
        <v>2.8058690530999999</v>
      </c>
      <c r="F11" s="9" t="str">
        <f t="shared" si="2"/>
        <v>N/A</v>
      </c>
      <c r="G11" s="8">
        <v>2.5711308657999998</v>
      </c>
      <c r="H11" s="9" t="str">
        <f t="shared" si="3"/>
        <v>N/A</v>
      </c>
      <c r="I11" s="10">
        <v>12.21</v>
      </c>
      <c r="J11" s="10">
        <v>-8.3699999999999992</v>
      </c>
      <c r="K11" s="9" t="str">
        <f t="shared" si="0"/>
        <v>Yes</v>
      </c>
    </row>
    <row r="12" spans="1:11" x14ac:dyDescent="0.25">
      <c r="A12" s="73" t="s">
        <v>38</v>
      </c>
      <c r="B12" s="33" t="s">
        <v>213</v>
      </c>
      <c r="C12" s="72">
        <v>2.1519508343</v>
      </c>
      <c r="D12" s="9" t="str">
        <f t="shared" si="1"/>
        <v>N/A</v>
      </c>
      <c r="E12" s="8">
        <v>2.0392038669999999</v>
      </c>
      <c r="F12" s="9" t="str">
        <f t="shared" si="2"/>
        <v>N/A</v>
      </c>
      <c r="G12" s="8">
        <v>1.9910436374</v>
      </c>
      <c r="H12" s="9" t="str">
        <f t="shared" si="3"/>
        <v>N/A</v>
      </c>
      <c r="I12" s="10">
        <v>-5.24</v>
      </c>
      <c r="J12" s="10">
        <v>-2.36</v>
      </c>
      <c r="K12" s="9" t="str">
        <f t="shared" si="0"/>
        <v>Yes</v>
      </c>
    </row>
    <row r="13" spans="1:11" x14ac:dyDescent="0.25">
      <c r="A13" s="73" t="s">
        <v>866</v>
      </c>
      <c r="B13" s="33" t="s">
        <v>213</v>
      </c>
      <c r="C13" s="72">
        <v>7.1720184024</v>
      </c>
      <c r="D13" s="9" t="str">
        <f t="shared" si="1"/>
        <v>N/A</v>
      </c>
      <c r="E13" s="8">
        <v>7.2918587715000003</v>
      </c>
      <c r="F13" s="9" t="str">
        <f t="shared" si="2"/>
        <v>N/A</v>
      </c>
      <c r="G13" s="8">
        <v>8.0460238134999997</v>
      </c>
      <c r="H13" s="9" t="str">
        <f t="shared" si="3"/>
        <v>N/A</v>
      </c>
      <c r="I13" s="10">
        <v>1.671</v>
      </c>
      <c r="J13" s="10">
        <v>10.34</v>
      </c>
      <c r="K13" s="9" t="str">
        <f t="shared" si="0"/>
        <v>Yes</v>
      </c>
    </row>
    <row r="14" spans="1:11" x14ac:dyDescent="0.25">
      <c r="A14" s="73" t="s">
        <v>867</v>
      </c>
      <c r="B14" s="33" t="s">
        <v>213</v>
      </c>
      <c r="C14" s="72">
        <v>6.8200742101999996</v>
      </c>
      <c r="D14" s="9" t="str">
        <f t="shared" si="1"/>
        <v>N/A</v>
      </c>
      <c r="E14" s="8">
        <v>7.0129577020999996</v>
      </c>
      <c r="F14" s="9" t="str">
        <f t="shared" si="2"/>
        <v>N/A</v>
      </c>
      <c r="G14" s="8">
        <v>7.7043978416999996</v>
      </c>
      <c r="H14" s="9" t="str">
        <f t="shared" si="3"/>
        <v>N/A</v>
      </c>
      <c r="I14" s="10">
        <v>2.8279999999999998</v>
      </c>
      <c r="J14" s="10">
        <v>9.859</v>
      </c>
      <c r="K14" s="9" t="str">
        <f t="shared" si="0"/>
        <v>Yes</v>
      </c>
    </row>
    <row r="15" spans="1:11" x14ac:dyDescent="0.25">
      <c r="A15" s="73" t="s">
        <v>161</v>
      </c>
      <c r="B15" s="33" t="s">
        <v>213</v>
      </c>
      <c r="C15" s="72">
        <v>65.716263944000005</v>
      </c>
      <c r="D15" s="9" t="str">
        <f t="shared" si="1"/>
        <v>N/A</v>
      </c>
      <c r="E15" s="8">
        <v>60.638373477000002</v>
      </c>
      <c r="F15" s="9" t="str">
        <f t="shared" si="2"/>
        <v>N/A</v>
      </c>
      <c r="G15" s="8">
        <v>46.308617128000002</v>
      </c>
      <c r="H15" s="9" t="str">
        <f t="shared" si="3"/>
        <v>N/A</v>
      </c>
      <c r="I15" s="10">
        <v>-7.73</v>
      </c>
      <c r="J15" s="10">
        <v>-23.6</v>
      </c>
      <c r="K15" s="9" t="str">
        <f t="shared" si="0"/>
        <v>Yes</v>
      </c>
    </row>
    <row r="16" spans="1:11" x14ac:dyDescent="0.25">
      <c r="A16" s="73" t="s">
        <v>162</v>
      </c>
      <c r="B16" s="33" t="s">
        <v>246</v>
      </c>
      <c r="C16" s="72">
        <v>93.942839231999997</v>
      </c>
      <c r="D16" s="9" t="str">
        <f>IF($B16="N/A","N/A",IF(C16&gt;95,"Yes","No"))</f>
        <v>No</v>
      </c>
      <c r="E16" s="8">
        <v>93.007232273</v>
      </c>
      <c r="F16" s="9" t="str">
        <f>IF($B16="N/A","N/A",IF(E16&gt;95,"Yes","No"))</f>
        <v>No</v>
      </c>
      <c r="G16" s="8">
        <v>92.463807926000001</v>
      </c>
      <c r="H16" s="9" t="str">
        <f>IF($B16="N/A","N/A",IF(G16&gt;95,"Yes","No"))</f>
        <v>No</v>
      </c>
      <c r="I16" s="10">
        <v>-0.996</v>
      </c>
      <c r="J16" s="10">
        <v>-0.58399999999999996</v>
      </c>
      <c r="K16" s="9" t="str">
        <f t="shared" ref="K16:K26" si="4">IF(J16="Div by 0", "N/A", IF(J16="N/A","N/A", IF(J16&gt;30, "No", IF(J16&lt;-30, "No", "Yes"))))</f>
        <v>Yes</v>
      </c>
    </row>
    <row r="17" spans="1:11" x14ac:dyDescent="0.25">
      <c r="A17" s="73" t="s">
        <v>868</v>
      </c>
      <c r="B17" s="49" t="s">
        <v>247</v>
      </c>
      <c r="C17" s="72">
        <v>31.749214893000001</v>
      </c>
      <c r="D17" s="9" t="str">
        <f>IF($B17="N/A","N/A",IF(C17&gt;90,"No",IF(C17&lt;50,"No","Yes")))</f>
        <v>No</v>
      </c>
      <c r="E17" s="8">
        <v>30.945547111</v>
      </c>
      <c r="F17" s="9" t="str">
        <f>IF($B17="N/A","N/A",IF(E17&gt;90,"No",IF(E17&lt;50,"No","Yes")))</f>
        <v>No</v>
      </c>
      <c r="G17" s="8">
        <v>31.085014954999998</v>
      </c>
      <c r="H17" s="9" t="str">
        <f>IF($B17="N/A","N/A",IF(G17&gt;90,"No",IF(G17&lt;50,"No","Yes")))</f>
        <v>No</v>
      </c>
      <c r="I17" s="10">
        <v>-2.5299999999999998</v>
      </c>
      <c r="J17" s="10">
        <v>0.45069999999999999</v>
      </c>
      <c r="K17" s="9" t="str">
        <f t="shared" si="4"/>
        <v>Yes</v>
      </c>
    </row>
    <row r="18" spans="1:11" x14ac:dyDescent="0.25">
      <c r="A18" s="73" t="s">
        <v>869</v>
      </c>
      <c r="B18" s="49" t="s">
        <v>224</v>
      </c>
      <c r="C18" s="72">
        <v>28.634392759000001</v>
      </c>
      <c r="D18" s="9" t="str">
        <f t="shared" ref="D18:D23" si="5">IF($B18="N/A","N/A",IF(C18&gt;5,"No",IF(C18&lt;=0,"No","Yes")))</f>
        <v>No</v>
      </c>
      <c r="E18" s="8">
        <v>26.972121657999999</v>
      </c>
      <c r="F18" s="9" t="str">
        <f t="shared" ref="F18:F23" si="6">IF($B18="N/A","N/A",IF(E18&gt;5,"No",IF(E18&lt;=0,"No","Yes")))</f>
        <v>No</v>
      </c>
      <c r="G18" s="8">
        <v>25.332575557999998</v>
      </c>
      <c r="H18" s="9" t="str">
        <f t="shared" ref="H18:H23" si="7">IF($B18="N/A","N/A",IF(G18&gt;5,"No",IF(G18&lt;=0,"No","Yes")))</f>
        <v>No</v>
      </c>
      <c r="I18" s="10">
        <v>-5.81</v>
      </c>
      <c r="J18" s="10">
        <v>-6.08</v>
      </c>
      <c r="K18" s="9" t="str">
        <f t="shared" si="4"/>
        <v>Yes</v>
      </c>
    </row>
    <row r="19" spans="1:11" x14ac:dyDescent="0.25">
      <c r="A19" s="73" t="s">
        <v>870</v>
      </c>
      <c r="B19" s="49" t="s">
        <v>224</v>
      </c>
      <c r="C19" s="72">
        <v>2.8898441622000002</v>
      </c>
      <c r="D19" s="9" t="str">
        <f t="shared" si="5"/>
        <v>Yes</v>
      </c>
      <c r="E19" s="8">
        <v>2.8104033083000002</v>
      </c>
      <c r="F19" s="9" t="str">
        <f t="shared" si="6"/>
        <v>Yes</v>
      </c>
      <c r="G19" s="8">
        <v>2.6634376955999999</v>
      </c>
      <c r="H19" s="9" t="str">
        <f t="shared" si="7"/>
        <v>Yes</v>
      </c>
      <c r="I19" s="10">
        <v>-2.75</v>
      </c>
      <c r="J19" s="10">
        <v>-5.23</v>
      </c>
      <c r="K19" s="9" t="str">
        <f t="shared" si="4"/>
        <v>Yes</v>
      </c>
    </row>
    <row r="20" spans="1:11" x14ac:dyDescent="0.25">
      <c r="A20" s="73" t="s">
        <v>871</v>
      </c>
      <c r="B20" s="49" t="s">
        <v>224</v>
      </c>
      <c r="C20" s="72">
        <v>0.24243212140000001</v>
      </c>
      <c r="D20" s="9" t="str">
        <f t="shared" si="5"/>
        <v>Yes</v>
      </c>
      <c r="E20" s="8">
        <v>0.21736509570000001</v>
      </c>
      <c r="F20" s="9" t="str">
        <f t="shared" si="6"/>
        <v>Yes</v>
      </c>
      <c r="G20" s="8">
        <v>0.22206987610000001</v>
      </c>
      <c r="H20" s="9" t="str">
        <f t="shared" si="7"/>
        <v>Yes</v>
      </c>
      <c r="I20" s="10">
        <v>-10.3</v>
      </c>
      <c r="J20" s="10">
        <v>2.1640000000000001</v>
      </c>
      <c r="K20" s="9" t="str">
        <f t="shared" si="4"/>
        <v>Yes</v>
      </c>
    </row>
    <row r="21" spans="1:11" x14ac:dyDescent="0.25">
      <c r="A21" s="73" t="s">
        <v>872</v>
      </c>
      <c r="B21" s="33" t="s">
        <v>213</v>
      </c>
      <c r="C21" s="72">
        <v>5.0890786799999997E-2</v>
      </c>
      <c r="D21" s="9" t="str">
        <f t="shared" si="5"/>
        <v>N/A</v>
      </c>
      <c r="E21" s="8">
        <v>5.5490969299999998E-2</v>
      </c>
      <c r="F21" s="9" t="str">
        <f t="shared" si="6"/>
        <v>N/A</v>
      </c>
      <c r="G21" s="8">
        <v>5.73738149E-2</v>
      </c>
      <c r="H21" s="9" t="str">
        <f t="shared" si="7"/>
        <v>N/A</v>
      </c>
      <c r="I21" s="10">
        <v>9.0389999999999997</v>
      </c>
      <c r="J21" s="10">
        <v>3.3929999999999998</v>
      </c>
      <c r="K21" s="9" t="str">
        <f t="shared" si="4"/>
        <v>Yes</v>
      </c>
    </row>
    <row r="22" spans="1:11" x14ac:dyDescent="0.25">
      <c r="A22" s="73" t="s">
        <v>1741</v>
      </c>
      <c r="B22" s="33" t="s">
        <v>213</v>
      </c>
      <c r="C22" s="72">
        <v>4.2480178E-3</v>
      </c>
      <c r="D22" s="9" t="str">
        <f t="shared" si="5"/>
        <v>N/A</v>
      </c>
      <c r="E22" s="8">
        <v>4.9155533000000001E-3</v>
      </c>
      <c r="F22" s="9" t="str">
        <f t="shared" si="6"/>
        <v>N/A</v>
      </c>
      <c r="G22" s="8">
        <v>4.8624851999999998E-3</v>
      </c>
      <c r="H22" s="9" t="str">
        <f t="shared" si="7"/>
        <v>N/A</v>
      </c>
      <c r="I22" s="10">
        <v>15.71</v>
      </c>
      <c r="J22" s="10">
        <v>-1.08</v>
      </c>
      <c r="K22" s="9" t="str">
        <f t="shared" si="4"/>
        <v>Yes</v>
      </c>
    </row>
    <row r="23" spans="1:11" x14ac:dyDescent="0.25">
      <c r="A23" s="73" t="s">
        <v>873</v>
      </c>
      <c r="B23" s="33" t="s">
        <v>213</v>
      </c>
      <c r="C23" s="72">
        <v>4.8421189999999998E-3</v>
      </c>
      <c r="D23" s="9" t="str">
        <f t="shared" si="5"/>
        <v>N/A</v>
      </c>
      <c r="E23" s="8">
        <v>6.0261179999999996E-3</v>
      </c>
      <c r="F23" s="9" t="str">
        <f t="shared" si="6"/>
        <v>N/A</v>
      </c>
      <c r="G23" s="8">
        <v>7.7624223000000003E-3</v>
      </c>
      <c r="H23" s="9" t="str">
        <f t="shared" si="7"/>
        <v>N/A</v>
      </c>
      <c r="I23" s="10">
        <v>24.45</v>
      </c>
      <c r="J23" s="10">
        <v>28.81</v>
      </c>
      <c r="K23" s="9" t="str">
        <f t="shared" si="4"/>
        <v>Yes</v>
      </c>
    </row>
    <row r="24" spans="1:11" x14ac:dyDescent="0.25">
      <c r="A24" s="73" t="s">
        <v>874</v>
      </c>
      <c r="B24" s="33" t="s">
        <v>232</v>
      </c>
      <c r="C24" s="72">
        <v>2.5598539489999999</v>
      </c>
      <c r="D24" s="9" t="str">
        <f>IF($B24="N/A","N/A",IF(C24&gt;10,"No",IF(C24&lt;1,"No","Yes")))</f>
        <v>Yes</v>
      </c>
      <c r="E24" s="8">
        <v>2.5397870064000001</v>
      </c>
      <c r="F24" s="9" t="str">
        <f>IF($B24="N/A","N/A",IF(E24&gt;10,"No",IF(E24&lt;1,"No","Yes")))</f>
        <v>Yes</v>
      </c>
      <c r="G24" s="8">
        <v>2.5806806545000001</v>
      </c>
      <c r="H24" s="9" t="str">
        <f>IF($B24="N/A","N/A",IF(G24&gt;10,"No",IF(G24&lt;1,"No","Yes")))</f>
        <v>Yes</v>
      </c>
      <c r="I24" s="10">
        <v>-0.78400000000000003</v>
      </c>
      <c r="J24" s="10">
        <v>1.61</v>
      </c>
      <c r="K24" s="9" t="str">
        <f t="shared" si="4"/>
        <v>Yes</v>
      </c>
    </row>
    <row r="25" spans="1:11" x14ac:dyDescent="0.25">
      <c r="A25" s="73" t="s">
        <v>875</v>
      </c>
      <c r="B25" s="76" t="s">
        <v>239</v>
      </c>
      <c r="C25" s="72">
        <v>16.261792521</v>
      </c>
      <c r="D25" s="9" t="str">
        <f>IF($B25="N/A","N/A",IF(C25&gt;10,"No",IF(C25&lt;=0,"No","Yes")))</f>
        <v>No</v>
      </c>
      <c r="E25" s="8">
        <v>16.494513605000002</v>
      </c>
      <c r="F25" s="9" t="str">
        <f>IF($B25="N/A","N/A",IF(E25&gt;10,"No",IF(E25&lt;=0,"No","Yes")))</f>
        <v>No</v>
      </c>
      <c r="G25" s="8">
        <v>16.803706246000001</v>
      </c>
      <c r="H25" s="9" t="str">
        <f>IF($B25="N/A","N/A",IF(G25&gt;10,"No",IF(G25&lt;=0,"No","Yes")))</f>
        <v>No</v>
      </c>
      <c r="I25" s="10">
        <v>1.431</v>
      </c>
      <c r="J25" s="10">
        <v>1.875</v>
      </c>
      <c r="K25" s="9" t="str">
        <f t="shared" si="4"/>
        <v>Yes</v>
      </c>
    </row>
    <row r="26" spans="1:11" x14ac:dyDescent="0.25">
      <c r="A26" s="73" t="s">
        <v>876</v>
      </c>
      <c r="B26" s="49" t="s">
        <v>248</v>
      </c>
      <c r="C26" s="72">
        <v>6.0568850738000002</v>
      </c>
      <c r="D26" s="9" t="str">
        <f>IF($B26="N/A","N/A",IF(C26&gt;=5,"No",IF(C26&lt;0,"No","Yes")))</f>
        <v>No</v>
      </c>
      <c r="E26" s="8">
        <v>6.9923056125</v>
      </c>
      <c r="F26" s="9" t="str">
        <f>IF($B26="N/A","N/A",IF(E26&gt;=5,"No",IF(E26&lt;0,"No","Yes")))</f>
        <v>No</v>
      </c>
      <c r="G26" s="8">
        <v>7.5359006763999998</v>
      </c>
      <c r="H26" s="9" t="str">
        <f>IF($B26="N/A","N/A",IF(G26&gt;=5,"No",IF(G26&lt;0,"No","Yes")))</f>
        <v>No</v>
      </c>
      <c r="I26" s="10">
        <v>15.44</v>
      </c>
      <c r="J26" s="10">
        <v>7.774</v>
      </c>
      <c r="K26" s="9" t="str">
        <f t="shared" si="4"/>
        <v>Yes</v>
      </c>
    </row>
    <row r="27" spans="1:11" x14ac:dyDescent="0.25">
      <c r="A27" s="73" t="s">
        <v>14</v>
      </c>
      <c r="B27" s="49" t="s">
        <v>249</v>
      </c>
      <c r="C27" s="72">
        <v>0.52215671320000001</v>
      </c>
      <c r="D27" s="9" t="str">
        <f>IF($B27="N/A","N/A",IF(C27&gt;15,"No",IF(C27&lt;=0,"No","Yes")))</f>
        <v>Yes</v>
      </c>
      <c r="E27" s="8">
        <v>0.56790851779999996</v>
      </c>
      <c r="F27" s="9" t="str">
        <f>IF($B27="N/A","N/A",IF(E27&gt;15,"No",IF(E27&lt;=0,"No","Yes")))</f>
        <v>Yes</v>
      </c>
      <c r="G27" s="8">
        <v>0.6439369882</v>
      </c>
      <c r="H27" s="9" t="str">
        <f>IF($B27="N/A","N/A",IF(G27&gt;15,"No",IF(G27&lt;=0,"No","Yes")))</f>
        <v>Yes</v>
      </c>
      <c r="I27" s="10">
        <v>8.7620000000000005</v>
      </c>
      <c r="J27" s="10">
        <v>13.39</v>
      </c>
      <c r="K27" s="9" t="str">
        <f>IF(J27="Div by 0", "N/A", IF(J27="N/A","N/A", IF(J27&gt;30, "No", IF(J27&lt;-30, "No", "Yes"))))</f>
        <v>Yes</v>
      </c>
    </row>
    <row r="28" spans="1:11" x14ac:dyDescent="0.25">
      <c r="A28" s="73" t="s">
        <v>877</v>
      </c>
      <c r="B28" s="33" t="s">
        <v>213</v>
      </c>
      <c r="C28" s="75">
        <v>60.769476173000001</v>
      </c>
      <c r="D28" s="9" t="str">
        <f>IF($B28="N/A","N/A",IF(C28&gt;15,"No",IF(C28&lt;-15,"No","Yes")))</f>
        <v>N/A</v>
      </c>
      <c r="E28" s="35">
        <v>65.002303330999993</v>
      </c>
      <c r="F28" s="9" t="str">
        <f>IF($B28="N/A","N/A",IF(E28&gt;15,"No",IF(E28&lt;-15,"No","Yes")))</f>
        <v>N/A</v>
      </c>
      <c r="G28" s="35">
        <v>66.827369626000007</v>
      </c>
      <c r="H28" s="9" t="str">
        <f>IF($B28="N/A","N/A",IF(G28&gt;15,"No",IF(G28&lt;-15,"No","Yes")))</f>
        <v>N/A</v>
      </c>
      <c r="I28" s="10">
        <v>6.9649999999999999</v>
      </c>
      <c r="J28" s="10">
        <v>2.8079999999999998</v>
      </c>
      <c r="K28" s="9" t="str">
        <f>IF(J28="Div by 0", "N/A", IF(J28="N/A","N/A", IF(J28&gt;30, "No", IF(J28&lt;-30, "No", "Yes"))))</f>
        <v>Yes</v>
      </c>
    </row>
    <row r="29" spans="1:11" x14ac:dyDescent="0.25">
      <c r="A29" s="73" t="s">
        <v>378</v>
      </c>
      <c r="B29" s="33" t="s">
        <v>250</v>
      </c>
      <c r="C29" s="72">
        <v>15.938655828</v>
      </c>
      <c r="D29" s="9" t="str">
        <f>IF($B29="N/A","N/A",IF(C29&gt;35,"No",IF(C29&lt;10,"No","Yes")))</f>
        <v>Yes</v>
      </c>
      <c r="E29" s="8">
        <v>15.403652081000001</v>
      </c>
      <c r="F29" s="9" t="str">
        <f>IF($B29="N/A","N/A",IF(E29&gt;35,"No",IF(E29&lt;10,"No","Yes")))</f>
        <v>Yes</v>
      </c>
      <c r="G29" s="8">
        <v>15.629372177</v>
      </c>
      <c r="H29" s="9" t="str">
        <f>IF($B29="N/A","N/A",IF(G29&gt;35,"No",IF(G29&lt;10,"No","Yes")))</f>
        <v>Yes</v>
      </c>
      <c r="I29" s="10">
        <v>-3.36</v>
      </c>
      <c r="J29" s="10">
        <v>1.4650000000000001</v>
      </c>
      <c r="K29" s="9" t="str">
        <f t="shared" ref="K29:K54" si="8">IF(J29="Div by 0", "N/A", IF(J29="N/A","N/A", IF(J29&gt;30, "No", IF(J29&lt;-30, "No", "Yes"))))</f>
        <v>Yes</v>
      </c>
    </row>
    <row r="30" spans="1:11" x14ac:dyDescent="0.25">
      <c r="A30" s="73" t="s">
        <v>379</v>
      </c>
      <c r="B30" s="33" t="s">
        <v>251</v>
      </c>
      <c r="C30" s="72">
        <v>10.767688257</v>
      </c>
      <c r="D30" s="9" t="str">
        <f>IF($B30="N/A","N/A",IF(C30&gt;20,"No",IF(C30&lt;2,"No","Yes")))</f>
        <v>Yes</v>
      </c>
      <c r="E30" s="8">
        <v>9.6881828644999999</v>
      </c>
      <c r="F30" s="9" t="str">
        <f>IF($B30="N/A","N/A",IF(E30&gt;20,"No",IF(E30&lt;2,"No","Yes")))</f>
        <v>Yes</v>
      </c>
      <c r="G30" s="8">
        <v>9.0562400659000009</v>
      </c>
      <c r="H30" s="9" t="str">
        <f>IF($B30="N/A","N/A",IF(G30&gt;20,"No",IF(G30&lt;2,"No","Yes")))</f>
        <v>Yes</v>
      </c>
      <c r="I30" s="10">
        <v>-10</v>
      </c>
      <c r="J30" s="10">
        <v>-6.52</v>
      </c>
      <c r="K30" s="9" t="str">
        <f t="shared" si="8"/>
        <v>Yes</v>
      </c>
    </row>
    <row r="31" spans="1:11" x14ac:dyDescent="0.25">
      <c r="A31" s="73" t="s">
        <v>380</v>
      </c>
      <c r="B31" s="33" t="s">
        <v>252</v>
      </c>
      <c r="C31" s="72">
        <v>0.58021554460000002</v>
      </c>
      <c r="D31" s="9" t="str">
        <f>IF($B31="N/A","N/A",IF(C31&gt;8,"No",IF(C31&lt;0.5,"No","Yes")))</f>
        <v>Yes</v>
      </c>
      <c r="E31" s="8">
        <v>0.56216935779999999</v>
      </c>
      <c r="F31" s="9" t="str">
        <f>IF($B31="N/A","N/A",IF(E31&gt;8,"No",IF(E31&lt;0.5,"No","Yes")))</f>
        <v>Yes</v>
      </c>
      <c r="G31" s="8">
        <v>0.58882414120000004</v>
      </c>
      <c r="H31" s="9" t="str">
        <f>IF($B31="N/A","N/A",IF(G31&gt;8,"No",IF(G31&lt;0.5,"No","Yes")))</f>
        <v>Yes</v>
      </c>
      <c r="I31" s="10">
        <v>-3.11</v>
      </c>
      <c r="J31" s="10">
        <v>4.7409999999999997</v>
      </c>
      <c r="K31" s="9" t="str">
        <f t="shared" si="8"/>
        <v>Yes</v>
      </c>
    </row>
    <row r="32" spans="1:11" x14ac:dyDescent="0.25">
      <c r="A32" s="73" t="s">
        <v>381</v>
      </c>
      <c r="B32" s="33" t="s">
        <v>253</v>
      </c>
      <c r="C32" s="72">
        <v>6.3409314606000002</v>
      </c>
      <c r="D32" s="9" t="str">
        <f>IF($B32="N/A","N/A",IF(C32&gt;25,"No",IF(C32&lt;3,"No","Yes")))</f>
        <v>Yes</v>
      </c>
      <c r="E32" s="8">
        <v>6.4974484029999999</v>
      </c>
      <c r="F32" s="9" t="str">
        <f>IF($B32="N/A","N/A",IF(E32&gt;25,"No",IF(E32&lt;3,"No","Yes")))</f>
        <v>Yes</v>
      </c>
      <c r="G32" s="8">
        <v>6.3209990865999997</v>
      </c>
      <c r="H32" s="9" t="str">
        <f>IF($B32="N/A","N/A",IF(G32&gt;25,"No",IF(G32&lt;3,"No","Yes")))</f>
        <v>Yes</v>
      </c>
      <c r="I32" s="10">
        <v>2.468</v>
      </c>
      <c r="J32" s="10">
        <v>-2.72</v>
      </c>
      <c r="K32" s="9" t="str">
        <f t="shared" si="8"/>
        <v>Yes</v>
      </c>
    </row>
    <row r="33" spans="1:11" x14ac:dyDescent="0.25">
      <c r="A33" s="73" t="s">
        <v>382</v>
      </c>
      <c r="B33" s="33" t="s">
        <v>254</v>
      </c>
      <c r="C33" s="72">
        <v>3.6134982589</v>
      </c>
      <c r="D33" s="9" t="str">
        <f>IF($B33="N/A","N/A",IF(C33&gt;25,"No",IF(C33&lt;2,"No","Yes")))</f>
        <v>Yes</v>
      </c>
      <c r="E33" s="8">
        <v>3.6688735724999999</v>
      </c>
      <c r="F33" s="9" t="str">
        <f>IF($B33="N/A","N/A",IF(E33&gt;25,"No",IF(E33&lt;2,"No","Yes")))</f>
        <v>Yes</v>
      </c>
      <c r="G33" s="8">
        <v>3.7983312160999998</v>
      </c>
      <c r="H33" s="9" t="str">
        <f>IF($B33="N/A","N/A",IF(G33&gt;25,"No",IF(G33&lt;2,"No","Yes")))</f>
        <v>Yes</v>
      </c>
      <c r="I33" s="10">
        <v>1.532</v>
      </c>
      <c r="J33" s="10">
        <v>3.5289999999999999</v>
      </c>
      <c r="K33" s="9" t="str">
        <f t="shared" si="8"/>
        <v>Yes</v>
      </c>
    </row>
    <row r="34" spans="1:11" x14ac:dyDescent="0.25">
      <c r="A34" s="73" t="s">
        <v>383</v>
      </c>
      <c r="B34" s="33" t="s">
        <v>255</v>
      </c>
      <c r="C34" s="72">
        <v>0.42128764800000001</v>
      </c>
      <c r="D34" s="9" t="str">
        <f>IF($B34="N/A","N/A",IF(C34&gt;25,"No",IF(C34&lt;=0,"No","Yes")))</f>
        <v>Yes</v>
      </c>
      <c r="E34" s="8">
        <v>0.39394116130000001</v>
      </c>
      <c r="F34" s="9" t="str">
        <f>IF($B34="N/A","N/A",IF(E34&gt;25,"No",IF(E34&lt;=0,"No","Yes")))</f>
        <v>Yes</v>
      </c>
      <c r="G34" s="8">
        <v>0.37400410769999998</v>
      </c>
      <c r="H34" s="9" t="str">
        <f>IF($B34="N/A","N/A",IF(G34&gt;25,"No",IF(G34&lt;=0,"No","Yes")))</f>
        <v>Yes</v>
      </c>
      <c r="I34" s="10">
        <v>-6.49</v>
      </c>
      <c r="J34" s="10">
        <v>-5.0599999999999996</v>
      </c>
      <c r="K34" s="9" t="str">
        <f t="shared" si="8"/>
        <v>Yes</v>
      </c>
    </row>
    <row r="35" spans="1:11" x14ac:dyDescent="0.25">
      <c r="A35" s="73" t="s">
        <v>384</v>
      </c>
      <c r="B35" s="33" t="s">
        <v>256</v>
      </c>
      <c r="C35" s="72">
        <v>17.27404778</v>
      </c>
      <c r="D35" s="9" t="str">
        <f>IF($B35="N/A","N/A",IF(C35&gt;20,"No",IF(C35&lt;4,"No","Yes")))</f>
        <v>Yes</v>
      </c>
      <c r="E35" s="8">
        <v>17.4101705</v>
      </c>
      <c r="F35" s="9" t="str">
        <f>IF($B35="N/A","N/A",IF(E35&gt;20,"No",IF(E35&lt;4,"No","Yes")))</f>
        <v>Yes</v>
      </c>
      <c r="G35" s="8">
        <v>18.343621966000001</v>
      </c>
      <c r="H35" s="9" t="str">
        <f>IF($B35="N/A","N/A",IF(G35&gt;20,"No",IF(G35&lt;4,"No","Yes")))</f>
        <v>Yes</v>
      </c>
      <c r="I35" s="10">
        <v>0.78800000000000003</v>
      </c>
      <c r="J35" s="10">
        <v>5.3620000000000001</v>
      </c>
      <c r="K35" s="9" t="str">
        <f t="shared" si="8"/>
        <v>Yes</v>
      </c>
    </row>
    <row r="36" spans="1:11" x14ac:dyDescent="0.25">
      <c r="A36" s="73" t="s">
        <v>385</v>
      </c>
      <c r="B36" s="33" t="s">
        <v>257</v>
      </c>
      <c r="C36" s="72">
        <v>0</v>
      </c>
      <c r="D36" s="9" t="str">
        <f>IF($B36="N/A","N/A",IF(C36&gt;=3,"No",IF(C36&lt;0,"No","Yes")))</f>
        <v>Yes</v>
      </c>
      <c r="E36" s="8">
        <v>0</v>
      </c>
      <c r="F36" s="9" t="str">
        <f>IF($B36="N/A","N/A",IF(E36&gt;=3,"No",IF(E36&lt;0,"No","Yes")))</f>
        <v>Yes</v>
      </c>
      <c r="G36" s="8">
        <v>0</v>
      </c>
      <c r="H36" s="9" t="str">
        <f>IF($B36="N/A","N/A",IF(G36&gt;=3,"No",IF(G36&lt;0,"No","Yes")))</f>
        <v>Yes</v>
      </c>
      <c r="I36" s="10" t="s">
        <v>1746</v>
      </c>
      <c r="J36" s="10" t="s">
        <v>1746</v>
      </c>
      <c r="K36" s="9" t="str">
        <f t="shared" si="8"/>
        <v>N/A</v>
      </c>
    </row>
    <row r="37" spans="1:11" x14ac:dyDescent="0.25">
      <c r="A37" s="73" t="s">
        <v>386</v>
      </c>
      <c r="B37" s="33" t="s">
        <v>258</v>
      </c>
      <c r="C37" s="72">
        <v>8.8431109966000001</v>
      </c>
      <c r="D37" s="9" t="str">
        <f>IF($B37="N/A","N/A",IF(C37&gt;=25,"No",IF(C37&lt;0,"No","Yes")))</f>
        <v>Yes</v>
      </c>
      <c r="E37" s="8">
        <v>8.6982262081999995</v>
      </c>
      <c r="F37" s="9" t="str">
        <f>IF($B37="N/A","N/A",IF(E37&gt;=25,"No",IF(E37&lt;0,"No","Yes")))</f>
        <v>Yes</v>
      </c>
      <c r="G37" s="8">
        <v>7.4629493546000001</v>
      </c>
      <c r="H37" s="9" t="str">
        <f>IF($B37="N/A","N/A",IF(G37&gt;=25,"No",IF(G37&lt;0,"No","Yes")))</f>
        <v>Yes</v>
      </c>
      <c r="I37" s="10">
        <v>-1.64</v>
      </c>
      <c r="J37" s="10">
        <v>-14.2</v>
      </c>
      <c r="K37" s="9" t="str">
        <f t="shared" si="8"/>
        <v>Yes</v>
      </c>
    </row>
    <row r="38" spans="1:11" x14ac:dyDescent="0.25">
      <c r="A38" s="73" t="s">
        <v>387</v>
      </c>
      <c r="B38" s="33" t="s">
        <v>221</v>
      </c>
      <c r="C38" s="72">
        <v>4.2066869546000003</v>
      </c>
      <c r="D38" s="9" t="str">
        <f>IF($B38="N/A","N/A",IF(C38&gt;3,"Yes","No"))</f>
        <v>Yes</v>
      </c>
      <c r="E38" s="8">
        <v>4.3040681514000001</v>
      </c>
      <c r="F38" s="9" t="str">
        <f>IF($B38="N/A","N/A",IF(E38&gt;3,"Yes","No"))</f>
        <v>Yes</v>
      </c>
      <c r="G38" s="8">
        <v>4.6874111872000004</v>
      </c>
      <c r="H38" s="9" t="str">
        <f>IF($B38="N/A","N/A",IF(G38&gt;3,"Yes","No"))</f>
        <v>Yes</v>
      </c>
      <c r="I38" s="10">
        <v>2.3149999999999999</v>
      </c>
      <c r="J38" s="10">
        <v>8.907</v>
      </c>
      <c r="K38" s="9" t="str">
        <f t="shared" si="8"/>
        <v>Yes</v>
      </c>
    </row>
    <row r="39" spans="1:11" x14ac:dyDescent="0.25">
      <c r="A39" s="73" t="s">
        <v>388</v>
      </c>
      <c r="B39" s="33" t="s">
        <v>220</v>
      </c>
      <c r="C39" s="72">
        <v>0.74856751720000003</v>
      </c>
      <c r="D39" s="9" t="str">
        <f>IF($B39="N/A","N/A",IF(C39&gt;1,"Yes","No"))</f>
        <v>No</v>
      </c>
      <c r="E39" s="8">
        <v>0.74170817150000001</v>
      </c>
      <c r="F39" s="9" t="str">
        <f>IF($B39="N/A","N/A",IF(E39&gt;1,"Yes","No"))</f>
        <v>No</v>
      </c>
      <c r="G39" s="8">
        <v>0.86278744269999996</v>
      </c>
      <c r="H39" s="9" t="str">
        <f>IF($B39="N/A","N/A",IF(G39&gt;1,"Yes","No"))</f>
        <v>No</v>
      </c>
      <c r="I39" s="10">
        <v>-0.91600000000000004</v>
      </c>
      <c r="J39" s="10">
        <v>16.32</v>
      </c>
      <c r="K39" s="9" t="str">
        <f t="shared" si="8"/>
        <v>Yes</v>
      </c>
    </row>
    <row r="40" spans="1:11" x14ac:dyDescent="0.25">
      <c r="A40" s="73" t="s">
        <v>389</v>
      </c>
      <c r="B40" s="33" t="s">
        <v>213</v>
      </c>
      <c r="C40" s="72">
        <v>6.6842209999999999E-2</v>
      </c>
      <c r="D40" s="9" t="str">
        <f>IF($B40="N/A","N/A",IF(C40&gt;15,"No",IF(C40&lt;-15,"No","Yes")))</f>
        <v>N/A</v>
      </c>
      <c r="E40" s="8">
        <v>6.9544457899999995E-2</v>
      </c>
      <c r="F40" s="9" t="str">
        <f>IF($B40="N/A","N/A",IF(E40&gt;15,"No",IF(E40&lt;-15,"No","Yes")))</f>
        <v>N/A</v>
      </c>
      <c r="G40" s="8">
        <v>6.5044955900000007E-2</v>
      </c>
      <c r="H40" s="9" t="str">
        <f>IF($B40="N/A","N/A",IF(G40&gt;15,"No",IF(G40&lt;-15,"No","Yes")))</f>
        <v>N/A</v>
      </c>
      <c r="I40" s="10">
        <v>4.0430000000000001</v>
      </c>
      <c r="J40" s="10">
        <v>-6.47</v>
      </c>
      <c r="K40" s="9" t="str">
        <f t="shared" si="8"/>
        <v>Yes</v>
      </c>
    </row>
    <row r="41" spans="1:11" x14ac:dyDescent="0.25">
      <c r="A41" s="73" t="s">
        <v>390</v>
      </c>
      <c r="B41" s="33" t="s">
        <v>213</v>
      </c>
      <c r="C41" s="72">
        <v>2.2366163E-3</v>
      </c>
      <c r="D41" s="9" t="str">
        <f>IF($B41="N/A","N/A",IF(C41&gt;15,"No",IF(C41&lt;-15,"No","Yes")))</f>
        <v>N/A</v>
      </c>
      <c r="E41" s="8">
        <v>1.9602586000000001E-3</v>
      </c>
      <c r="F41" s="9" t="str">
        <f>IF($B41="N/A","N/A",IF(E41&gt;15,"No",IF(E41&lt;-15,"No","Yes")))</f>
        <v>N/A</v>
      </c>
      <c r="G41" s="8">
        <v>2.0784051999999998E-3</v>
      </c>
      <c r="H41" s="9" t="str">
        <f>IF($B41="N/A","N/A",IF(G41&gt;15,"No",IF(G41&lt;-15,"No","Yes")))</f>
        <v>N/A</v>
      </c>
      <c r="I41" s="10">
        <v>-12.4</v>
      </c>
      <c r="J41" s="10">
        <v>6.0270000000000001</v>
      </c>
      <c r="K41" s="9" t="str">
        <f t="shared" si="8"/>
        <v>Yes</v>
      </c>
    </row>
    <row r="42" spans="1:11" x14ac:dyDescent="0.25">
      <c r="A42" s="73" t="s">
        <v>391</v>
      </c>
      <c r="B42" s="33" t="s">
        <v>259</v>
      </c>
      <c r="C42" s="72">
        <v>11.154716068999999</v>
      </c>
      <c r="D42" s="9" t="str">
        <f>IF($B42="N/A","N/A",IF(C42&gt;0,"Yes","No"))</f>
        <v>Yes</v>
      </c>
      <c r="E42" s="8">
        <v>9.7220513621000002</v>
      </c>
      <c r="F42" s="9" t="str">
        <f>IF($B42="N/A","N/A",IF(E42&gt;0,"Yes","No"))</f>
        <v>Yes</v>
      </c>
      <c r="G42" s="8">
        <v>9.0097638351999993</v>
      </c>
      <c r="H42" s="9" t="str">
        <f>IF($B42="N/A","N/A",IF(G42&gt;0,"Yes","No"))</f>
        <v>Yes</v>
      </c>
      <c r="I42" s="10">
        <v>-12.8</v>
      </c>
      <c r="J42" s="10">
        <v>-7.33</v>
      </c>
      <c r="K42" s="9" t="str">
        <f t="shared" si="8"/>
        <v>Yes</v>
      </c>
    </row>
    <row r="43" spans="1:11" x14ac:dyDescent="0.25">
      <c r="A43" s="73" t="s">
        <v>392</v>
      </c>
      <c r="B43" s="33" t="s">
        <v>259</v>
      </c>
      <c r="C43" s="72">
        <v>4.5247097175000004</v>
      </c>
      <c r="D43" s="9" t="str">
        <f>IF($B43="N/A","N/A",IF(C43&gt;0,"Yes","No"))</f>
        <v>Yes</v>
      </c>
      <c r="E43" s="8">
        <v>4.5238034456999996</v>
      </c>
      <c r="F43" s="9" t="str">
        <f>IF($B43="N/A","N/A",IF(E43&gt;0,"Yes","No"))</f>
        <v>Yes</v>
      </c>
      <c r="G43" s="8">
        <v>4.3015018899999999</v>
      </c>
      <c r="H43" s="9" t="str">
        <f>IF($B43="N/A","N/A",IF(G43&gt;0,"Yes","No"))</f>
        <v>Yes</v>
      </c>
      <c r="I43" s="10">
        <v>-0.02</v>
      </c>
      <c r="J43" s="10">
        <v>-4.91</v>
      </c>
      <c r="K43" s="9" t="str">
        <f t="shared" si="8"/>
        <v>Yes</v>
      </c>
    </row>
    <row r="44" spans="1:11" x14ac:dyDescent="0.25">
      <c r="A44" s="73" t="s">
        <v>393</v>
      </c>
      <c r="B44" s="33" t="s">
        <v>259</v>
      </c>
      <c r="C44" s="72">
        <v>0</v>
      </c>
      <c r="D44" s="9" t="str">
        <f>IF($B44="N/A","N/A",IF(C44&gt;0,"Yes","No"))</f>
        <v>No</v>
      </c>
      <c r="E44" s="8">
        <v>0</v>
      </c>
      <c r="F44" s="9" t="str">
        <f>IF($B44="N/A","N/A",IF(E44&gt;0,"Yes","No"))</f>
        <v>No</v>
      </c>
      <c r="G44" s="8">
        <v>0</v>
      </c>
      <c r="H44" s="9" t="str">
        <f>IF($B44="N/A","N/A",IF(G44&gt;0,"Yes","No"))</f>
        <v>No</v>
      </c>
      <c r="I44" s="10" t="s">
        <v>1746</v>
      </c>
      <c r="J44" s="10" t="s">
        <v>1746</v>
      </c>
      <c r="K44" s="9" t="str">
        <f t="shared" si="8"/>
        <v>N/A</v>
      </c>
    </row>
    <row r="45" spans="1:11" x14ac:dyDescent="0.25">
      <c r="A45" s="73" t="s">
        <v>394</v>
      </c>
      <c r="B45" s="33" t="s">
        <v>220</v>
      </c>
      <c r="C45" s="72">
        <v>0.54519463769999998</v>
      </c>
      <c r="D45" s="9" t="str">
        <f>IF($B45="N/A","N/A",IF(C45&gt;1,"Yes","No"))</f>
        <v>No</v>
      </c>
      <c r="E45" s="8">
        <v>0.64066914129999997</v>
      </c>
      <c r="F45" s="9" t="str">
        <f>IF($B45="N/A","N/A",IF(E45&gt;1,"Yes","No"))</f>
        <v>No</v>
      </c>
      <c r="G45" s="8">
        <v>0.72894095390000002</v>
      </c>
      <c r="H45" s="9" t="str">
        <f>IF($B45="N/A","N/A",IF(G45&gt;1,"Yes","No"))</f>
        <v>No</v>
      </c>
      <c r="I45" s="10">
        <v>17.510000000000002</v>
      </c>
      <c r="J45" s="10">
        <v>13.78</v>
      </c>
      <c r="K45" s="9" t="str">
        <f t="shared" si="8"/>
        <v>Yes</v>
      </c>
    </row>
    <row r="46" spans="1:11" x14ac:dyDescent="0.25">
      <c r="A46" s="73" t="s">
        <v>395</v>
      </c>
      <c r="B46" s="33" t="s">
        <v>259</v>
      </c>
      <c r="C46" s="72">
        <v>2.8435314499999999E-2</v>
      </c>
      <c r="D46" s="9" t="str">
        <f>IF($B46="N/A","N/A",IF(C46&gt;0,"Yes","No"))</f>
        <v>Yes</v>
      </c>
      <c r="E46" s="8">
        <v>1.9341714600000001E-2</v>
      </c>
      <c r="F46" s="9" t="str">
        <f>IF($B46="N/A","N/A",IF(E46&gt;0,"Yes","No"))</f>
        <v>Yes</v>
      </c>
      <c r="G46" s="8">
        <v>1.6743099000000001E-2</v>
      </c>
      <c r="H46" s="9" t="str">
        <f>IF($B46="N/A","N/A",IF(G46&gt;0,"Yes","No"))</f>
        <v>Yes</v>
      </c>
      <c r="I46" s="10">
        <v>-32</v>
      </c>
      <c r="J46" s="10">
        <v>-13.4</v>
      </c>
      <c r="K46" s="9" t="str">
        <f t="shared" si="8"/>
        <v>Yes</v>
      </c>
    </row>
    <row r="47" spans="1:11" x14ac:dyDescent="0.25">
      <c r="A47" s="73" t="s">
        <v>396</v>
      </c>
      <c r="B47" s="33" t="s">
        <v>213</v>
      </c>
      <c r="C47" s="72">
        <v>0</v>
      </c>
      <c r="D47" s="9" t="str">
        <f>IF($B47="N/A","N/A",IF(C47&gt;15,"No",IF(C47&lt;-15,"No","Yes")))</f>
        <v>N/A</v>
      </c>
      <c r="E47" s="8">
        <v>7.4534546000000004E-6</v>
      </c>
      <c r="F47" s="9" t="str">
        <f>IF($B47="N/A","N/A",IF(E47&gt;15,"No",IF(E47&lt;-15,"No","Yes")))</f>
        <v>N/A</v>
      </c>
      <c r="G47" s="8">
        <v>0</v>
      </c>
      <c r="H47" s="9" t="str">
        <f>IF($B47="N/A","N/A",IF(G47&gt;15,"No",IF(G47&lt;-15,"No","Yes")))</f>
        <v>N/A</v>
      </c>
      <c r="I47" s="10" t="s">
        <v>1746</v>
      </c>
      <c r="J47" s="10">
        <v>-100</v>
      </c>
      <c r="K47" s="9" t="str">
        <f t="shared" si="8"/>
        <v>No</v>
      </c>
    </row>
    <row r="48" spans="1:11" x14ac:dyDescent="0.25">
      <c r="A48" s="73" t="s">
        <v>397</v>
      </c>
      <c r="B48" s="33" t="s">
        <v>213</v>
      </c>
      <c r="C48" s="72">
        <v>0.3423537311</v>
      </c>
      <c r="D48" s="9" t="str">
        <f>IF($B48="N/A","N/A",IF(C48&gt;15,"No",IF(C48&lt;-15,"No","Yes")))</f>
        <v>N/A</v>
      </c>
      <c r="E48" s="8">
        <v>0.23780619489999999</v>
      </c>
      <c r="F48" s="9" t="str">
        <f>IF($B48="N/A","N/A",IF(E48&gt;15,"No",IF(E48&lt;-15,"No","Yes")))</f>
        <v>N/A</v>
      </c>
      <c r="G48" s="8">
        <v>0.16185931889999999</v>
      </c>
      <c r="H48" s="9" t="str">
        <f>IF($B48="N/A","N/A",IF(G48&gt;15,"No",IF(G48&lt;-15,"No","Yes")))</f>
        <v>N/A</v>
      </c>
      <c r="I48" s="10">
        <v>-30.5</v>
      </c>
      <c r="J48" s="10">
        <v>-31.9</v>
      </c>
      <c r="K48" s="9" t="str">
        <f t="shared" si="8"/>
        <v>No</v>
      </c>
    </row>
    <row r="49" spans="1:11" x14ac:dyDescent="0.25">
      <c r="A49" s="73" t="s">
        <v>398</v>
      </c>
      <c r="B49" s="33" t="s">
        <v>213</v>
      </c>
      <c r="C49" s="72">
        <v>0</v>
      </c>
      <c r="D49" s="9" t="str">
        <f>IF($B49="N/A","N/A",IF(C49&gt;15,"No",IF(C49&lt;-15,"No","Yes")))</f>
        <v>N/A</v>
      </c>
      <c r="E49" s="8">
        <v>0</v>
      </c>
      <c r="F49" s="9" t="str">
        <f>IF($B49="N/A","N/A",IF(E49&gt;15,"No",IF(E49&lt;-15,"No","Yes")))</f>
        <v>N/A</v>
      </c>
      <c r="G49" s="8">
        <v>0</v>
      </c>
      <c r="H49" s="9" t="str">
        <f>IF($B49="N/A","N/A",IF(G49&gt;15,"No",IF(G49&lt;-15,"No","Yes")))</f>
        <v>N/A</v>
      </c>
      <c r="I49" s="10" t="s">
        <v>1746</v>
      </c>
      <c r="J49" s="10" t="s">
        <v>1746</v>
      </c>
      <c r="K49" s="9" t="str">
        <f t="shared" si="8"/>
        <v>N/A</v>
      </c>
    </row>
    <row r="50" spans="1:11" x14ac:dyDescent="0.25">
      <c r="A50" s="73" t="s">
        <v>399</v>
      </c>
      <c r="B50" s="33" t="s">
        <v>213</v>
      </c>
      <c r="C50" s="72">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3" t="s">
        <v>400</v>
      </c>
      <c r="B51" s="33" t="s">
        <v>213</v>
      </c>
      <c r="C51" s="72">
        <v>1.9156424439999999</v>
      </c>
      <c r="D51" s="9" t="str">
        <f>IF($B51="N/A","N/A",IF(C51&gt;15,"No",IF(C51&lt;-15,"No","Yes")))</f>
        <v>N/A</v>
      </c>
      <c r="E51" s="8">
        <v>1.8981489159</v>
      </c>
      <c r="F51" s="9" t="str">
        <f>IF($B51="N/A","N/A",IF(E51&gt;15,"No",IF(E51&lt;-15,"No","Yes")))</f>
        <v>N/A</v>
      </c>
      <c r="G51" s="8">
        <v>1.872292039</v>
      </c>
      <c r="H51" s="9" t="str">
        <f>IF($B51="N/A","N/A",IF(G51&gt;15,"No",IF(G51&lt;-15,"No","Yes")))</f>
        <v>N/A</v>
      </c>
      <c r="I51" s="10">
        <v>-0.91300000000000003</v>
      </c>
      <c r="J51" s="10">
        <v>-1.36</v>
      </c>
      <c r="K51" s="9" t="str">
        <f t="shared" si="8"/>
        <v>Yes</v>
      </c>
    </row>
    <row r="52" spans="1:11" x14ac:dyDescent="0.25">
      <c r="A52" s="73" t="s">
        <v>401</v>
      </c>
      <c r="B52" s="33" t="s">
        <v>220</v>
      </c>
      <c r="C52" s="72">
        <v>12.30338939</v>
      </c>
      <c r="D52" s="9" t="str">
        <f>IF($B52="N/A","N/A",IF(C52&gt;1,"Yes","No"))</f>
        <v>Yes</v>
      </c>
      <c r="E52" s="8">
        <v>14.879063041</v>
      </c>
      <c r="F52" s="9" t="str">
        <f>IF($B52="N/A","N/A",IF(E52&gt;1,"Yes","No"))</f>
        <v>Yes</v>
      </c>
      <c r="G52" s="8">
        <v>16.157968207</v>
      </c>
      <c r="H52" s="9" t="str">
        <f>IF($B52="N/A","N/A",IF(G52&gt;1,"Yes","No"))</f>
        <v>Yes</v>
      </c>
      <c r="I52" s="10">
        <v>20.93</v>
      </c>
      <c r="J52" s="10">
        <v>8.5950000000000006</v>
      </c>
      <c r="K52" s="9" t="str">
        <f t="shared" si="8"/>
        <v>Yes</v>
      </c>
    </row>
    <row r="53" spans="1:11" x14ac:dyDescent="0.25">
      <c r="A53" s="73" t="s">
        <v>402</v>
      </c>
      <c r="B53" s="33" t="s">
        <v>259</v>
      </c>
      <c r="C53" s="72">
        <v>0.16585519430000001</v>
      </c>
      <c r="D53" s="9" t="str">
        <f>IF($B53="N/A","N/A",IF(C53&gt;0,"Yes","No"))</f>
        <v>Yes</v>
      </c>
      <c r="E53" s="8">
        <v>0.131050365</v>
      </c>
      <c r="F53" s="9" t="str">
        <f>IF($B53="N/A","N/A",IF(E53&gt;0,"Yes","No"))</f>
        <v>Yes</v>
      </c>
      <c r="G53" s="8">
        <v>0.12870313799999999</v>
      </c>
      <c r="H53" s="9" t="str">
        <f>IF($B53="N/A","N/A",IF(G53&gt;0,"Yes","No"))</f>
        <v>Yes</v>
      </c>
      <c r="I53" s="10">
        <v>-21</v>
      </c>
      <c r="J53" s="10">
        <v>-1.79</v>
      </c>
      <c r="K53" s="9" t="str">
        <f t="shared" si="8"/>
        <v>Yes</v>
      </c>
    </row>
    <row r="54" spans="1:11" x14ac:dyDescent="0.25">
      <c r="A54" s="73" t="s">
        <v>403</v>
      </c>
      <c r="B54" s="33" t="s">
        <v>260</v>
      </c>
      <c r="C54" s="72">
        <v>0.21593443109999999</v>
      </c>
      <c r="D54" s="9" t="str">
        <f>IF($B54="N/A","N/A",IF(C54&gt;=1,"No",IF(C54&lt;0,"No","Yes")))</f>
        <v>Yes</v>
      </c>
      <c r="E54" s="8">
        <v>0.50811317850000004</v>
      </c>
      <c r="F54" s="9" t="str">
        <f>IF($B54="N/A","N/A",IF(E54&gt;=1,"No",IF(E54&lt;0,"No","Yes")))</f>
        <v>Yes</v>
      </c>
      <c r="G54" s="8">
        <v>0.43056341250000002</v>
      </c>
      <c r="H54" s="9" t="str">
        <f>IF($B54="N/A","N/A",IF(G54&gt;=1,"No",IF(G54&lt;0,"No","Yes")))</f>
        <v>Yes</v>
      </c>
      <c r="I54" s="10">
        <v>135.30000000000001</v>
      </c>
      <c r="J54" s="10">
        <v>-15.3</v>
      </c>
      <c r="K54" s="9" t="str">
        <f t="shared" si="8"/>
        <v>Yes</v>
      </c>
    </row>
    <row r="55" spans="1:11" x14ac:dyDescent="0.25">
      <c r="A55" s="73" t="s">
        <v>878</v>
      </c>
      <c r="B55" s="33" t="s">
        <v>213</v>
      </c>
      <c r="C55" s="75">
        <v>73.056614932000002</v>
      </c>
      <c r="D55" s="9" t="str">
        <f>IF($B55="N/A","N/A",IF(C55&gt;15,"No",IF(C55&lt;-15,"No","Yes")))</f>
        <v>N/A</v>
      </c>
      <c r="E55" s="35">
        <v>73.501495405</v>
      </c>
      <c r="F55" s="9" t="str">
        <f>IF($B55="N/A","N/A",IF(E55&gt;15,"No",IF(E55&lt;-15,"No","Yes")))</f>
        <v>N/A</v>
      </c>
      <c r="G55" s="35">
        <v>73.843649227</v>
      </c>
      <c r="H55" s="9" t="str">
        <f>IF($B55="N/A","N/A",IF(G55&gt;15,"No",IF(G55&lt;-15,"No","Yes")))</f>
        <v>N/A</v>
      </c>
      <c r="I55" s="10">
        <v>0.60899999999999999</v>
      </c>
      <c r="J55" s="10">
        <v>0.46550000000000002</v>
      </c>
      <c r="K55" s="9" t="str">
        <f t="shared" ref="K55:K74" si="9">IF(J55="Div by 0", "N/A", IF(J55="N/A","N/A", IF(J55&gt;30, "No", IF(J55&lt;-30, "No", "Yes"))))</f>
        <v>Yes</v>
      </c>
    </row>
    <row r="56" spans="1:11" x14ac:dyDescent="0.25">
      <c r="A56" s="73" t="s">
        <v>879</v>
      </c>
      <c r="B56" s="33" t="s">
        <v>261</v>
      </c>
      <c r="C56" s="75">
        <v>95.462350830000005</v>
      </c>
      <c r="D56" s="9" t="str">
        <f>IF($B56="N/A","N/A",IF(C56&gt;90,"No",IF(C56&lt;20,"No","Yes")))</f>
        <v>No</v>
      </c>
      <c r="E56" s="35">
        <v>100.33647006</v>
      </c>
      <c r="F56" s="9" t="str">
        <f>IF($B56="N/A","N/A",IF(E56&gt;90,"No",IF(E56&lt;20,"No","Yes")))</f>
        <v>No</v>
      </c>
      <c r="G56" s="35">
        <v>101.11331822</v>
      </c>
      <c r="H56" s="9" t="str">
        <f>IF($B56="N/A","N/A",IF(G56&gt;90,"No",IF(G56&lt;20,"No","Yes")))</f>
        <v>No</v>
      </c>
      <c r="I56" s="10">
        <v>5.1059999999999999</v>
      </c>
      <c r="J56" s="10">
        <v>0.7742</v>
      </c>
      <c r="K56" s="9" t="str">
        <f t="shared" si="9"/>
        <v>Yes</v>
      </c>
    </row>
    <row r="57" spans="1:11" x14ac:dyDescent="0.25">
      <c r="A57" s="73" t="s">
        <v>880</v>
      </c>
      <c r="B57" s="33" t="s">
        <v>262</v>
      </c>
      <c r="C57" s="75">
        <v>53.930729388000003</v>
      </c>
      <c r="D57" s="9" t="str">
        <f>IF($B57="N/A","N/A",IF(C57&gt;60,"No",IF(C57&lt;10,"No","Yes")))</f>
        <v>Yes</v>
      </c>
      <c r="E57" s="35">
        <v>53.413585834000003</v>
      </c>
      <c r="F57" s="9" t="str">
        <f>IF($B57="N/A","N/A",IF(E57&gt;60,"No",IF(E57&lt;10,"No","Yes")))</f>
        <v>Yes</v>
      </c>
      <c r="G57" s="35">
        <v>53.872235680999999</v>
      </c>
      <c r="H57" s="9" t="str">
        <f>IF($B57="N/A","N/A",IF(G57&gt;60,"No",IF(G57&lt;10,"No","Yes")))</f>
        <v>Yes</v>
      </c>
      <c r="I57" s="10">
        <v>-0.95899999999999996</v>
      </c>
      <c r="J57" s="10">
        <v>0.85870000000000002</v>
      </c>
      <c r="K57" s="9" t="str">
        <f t="shared" si="9"/>
        <v>Yes</v>
      </c>
    </row>
    <row r="58" spans="1:11" ht="25" x14ac:dyDescent="0.25">
      <c r="A58" s="73" t="s">
        <v>881</v>
      </c>
      <c r="B58" s="33" t="s">
        <v>263</v>
      </c>
      <c r="C58" s="75">
        <v>78.629751579000001</v>
      </c>
      <c r="D58" s="9" t="str">
        <f>IF($B58="N/A","N/A",IF(C58&gt;100,"No",IF(C58&lt;10,"No","Yes")))</f>
        <v>Yes</v>
      </c>
      <c r="E58" s="35">
        <v>85.882968285999993</v>
      </c>
      <c r="F58" s="9" t="str">
        <f>IF($B58="N/A","N/A",IF(E58&gt;100,"No",IF(E58&lt;10,"No","Yes")))</f>
        <v>Yes</v>
      </c>
      <c r="G58" s="35">
        <v>89.551238097999999</v>
      </c>
      <c r="H58" s="9" t="str">
        <f>IF($B58="N/A","N/A",IF(G58&gt;100,"No",IF(G58&lt;10,"No","Yes")))</f>
        <v>Yes</v>
      </c>
      <c r="I58" s="10">
        <v>9.2249999999999996</v>
      </c>
      <c r="J58" s="10">
        <v>4.2709999999999999</v>
      </c>
      <c r="K58" s="9" t="str">
        <f t="shared" si="9"/>
        <v>Yes</v>
      </c>
    </row>
    <row r="59" spans="1:11" x14ac:dyDescent="0.25">
      <c r="A59" s="73" t="s">
        <v>882</v>
      </c>
      <c r="B59" s="33" t="s">
        <v>264</v>
      </c>
      <c r="C59" s="75">
        <v>93.820244680000002</v>
      </c>
      <c r="D59" s="9" t="str">
        <f>IF($B59="N/A","N/A",IF(C59&gt;100,"No",IF(C59&lt;20,"No","Yes")))</f>
        <v>Yes</v>
      </c>
      <c r="E59" s="35">
        <v>96.118917815000003</v>
      </c>
      <c r="F59" s="9" t="str">
        <f>IF($B59="N/A","N/A",IF(E59&gt;100,"No",IF(E59&lt;20,"No","Yes")))</f>
        <v>Yes</v>
      </c>
      <c r="G59" s="35">
        <v>103.21047925000001</v>
      </c>
      <c r="H59" s="9" t="str">
        <f>IF($B59="N/A","N/A",IF(G59&gt;100,"No",IF(G59&lt;20,"No","Yes")))</f>
        <v>No</v>
      </c>
      <c r="I59" s="10">
        <v>2.4500000000000002</v>
      </c>
      <c r="J59" s="10">
        <v>7.3780000000000001</v>
      </c>
      <c r="K59" s="9" t="str">
        <f t="shared" si="9"/>
        <v>Yes</v>
      </c>
    </row>
    <row r="60" spans="1:11" x14ac:dyDescent="0.25">
      <c r="A60" s="73" t="s">
        <v>883</v>
      </c>
      <c r="B60" s="33" t="s">
        <v>264</v>
      </c>
      <c r="C60" s="75">
        <v>100.59420089</v>
      </c>
      <c r="D60" s="9" t="str">
        <f>IF($B60="N/A","N/A",IF(C60&gt;100,"No",IF(C60&lt;20,"No","Yes")))</f>
        <v>No</v>
      </c>
      <c r="E60" s="35">
        <v>100.75453641999999</v>
      </c>
      <c r="F60" s="9" t="str">
        <f>IF($B60="N/A","N/A",IF(E60&gt;100,"No",IF(E60&lt;20,"No","Yes")))</f>
        <v>No</v>
      </c>
      <c r="G60" s="35">
        <v>105.61510334</v>
      </c>
      <c r="H60" s="9" t="str">
        <f>IF($B60="N/A","N/A",IF(G60&gt;100,"No",IF(G60&lt;20,"No","Yes")))</f>
        <v>No</v>
      </c>
      <c r="I60" s="10">
        <v>0.15939999999999999</v>
      </c>
      <c r="J60" s="10">
        <v>4.8239999999999998</v>
      </c>
      <c r="K60" s="9" t="str">
        <f t="shared" si="9"/>
        <v>Yes</v>
      </c>
    </row>
    <row r="61" spans="1:11" x14ac:dyDescent="0.25">
      <c r="A61" s="73" t="s">
        <v>884</v>
      </c>
      <c r="B61" s="33" t="s">
        <v>213</v>
      </c>
      <c r="C61" s="75">
        <v>179.74506658999999</v>
      </c>
      <c r="D61" s="9" t="str">
        <f>IF($B61="N/A","N/A",IF(C61&gt;15,"No",IF(C61&lt;-15,"No","Yes")))</f>
        <v>N/A</v>
      </c>
      <c r="E61" s="35">
        <v>182.54617952999999</v>
      </c>
      <c r="F61" s="9" t="str">
        <f>IF($B61="N/A","N/A",IF(E61&gt;15,"No",IF(E61&lt;-15,"No","Yes")))</f>
        <v>N/A</v>
      </c>
      <c r="G61" s="35">
        <v>187.28688901999999</v>
      </c>
      <c r="H61" s="9" t="str">
        <f>IF($B61="N/A","N/A",IF(G61&gt;15,"No",IF(G61&lt;-15,"No","Yes")))</f>
        <v>N/A</v>
      </c>
      <c r="I61" s="10">
        <v>1.5580000000000001</v>
      </c>
      <c r="J61" s="10">
        <v>2.597</v>
      </c>
      <c r="K61" s="9" t="str">
        <f t="shared" si="9"/>
        <v>Yes</v>
      </c>
    </row>
    <row r="62" spans="1:11" x14ac:dyDescent="0.25">
      <c r="A62" s="73" t="s">
        <v>885</v>
      </c>
      <c r="B62" s="33" t="s">
        <v>265</v>
      </c>
      <c r="C62" s="75">
        <v>36.605070832999999</v>
      </c>
      <c r="D62" s="9" t="str">
        <f>IF($B62="N/A","N/A",IF(C62&gt;60,"No",IF(C62&lt;10,"No","Yes")))</f>
        <v>Yes</v>
      </c>
      <c r="E62" s="35">
        <v>35.711721738000001</v>
      </c>
      <c r="F62" s="9" t="str">
        <f>IF($B62="N/A","N/A",IF(E62&gt;60,"No",IF(E62&lt;10,"No","Yes")))</f>
        <v>Yes</v>
      </c>
      <c r="G62" s="35">
        <v>34.082997839000001</v>
      </c>
      <c r="H62" s="9" t="str">
        <f>IF($B62="N/A","N/A",IF(G62&gt;60,"No",IF(G62&lt;10,"No","Yes")))</f>
        <v>Yes</v>
      </c>
      <c r="I62" s="10">
        <v>-2.44</v>
      </c>
      <c r="J62" s="10">
        <v>-4.5599999999999996</v>
      </c>
      <c r="K62" s="9" t="str">
        <f t="shared" si="9"/>
        <v>Yes</v>
      </c>
    </row>
    <row r="63" spans="1:11" x14ac:dyDescent="0.25">
      <c r="A63" s="73" t="s">
        <v>886</v>
      </c>
      <c r="B63" s="33" t="s">
        <v>265</v>
      </c>
      <c r="C63" s="75" t="s">
        <v>1746</v>
      </c>
      <c r="D63" s="9" t="str">
        <f>IF($B63="N/A","N/A",IF(C63&gt;60,"No",IF(C63&lt;10,"No","Yes")))</f>
        <v>No</v>
      </c>
      <c r="E63" s="35" t="s">
        <v>1746</v>
      </c>
      <c r="F63" s="9" t="str">
        <f>IF($B63="N/A","N/A",IF(E63&gt;60,"No",IF(E63&lt;10,"No","Yes")))</f>
        <v>No</v>
      </c>
      <c r="G63" s="35" t="s">
        <v>1746</v>
      </c>
      <c r="H63" s="9" t="str">
        <f>IF($B63="N/A","N/A",IF(G63&gt;60,"No",IF(G63&lt;10,"No","Yes")))</f>
        <v>No</v>
      </c>
      <c r="I63" s="10" t="s">
        <v>1746</v>
      </c>
      <c r="J63" s="10" t="s">
        <v>1746</v>
      </c>
      <c r="K63" s="9" t="str">
        <f t="shared" si="9"/>
        <v>N/A</v>
      </c>
    </row>
    <row r="64" spans="1:11" x14ac:dyDescent="0.25">
      <c r="A64" s="73" t="s">
        <v>887</v>
      </c>
      <c r="B64" s="33" t="s">
        <v>213</v>
      </c>
      <c r="C64" s="75">
        <v>47.127566158</v>
      </c>
      <c r="D64" s="9" t="str">
        <f t="shared" ref="D64:D74" si="10">IF($B64="N/A","N/A",IF(C64&gt;15,"No",IF(C64&lt;-15,"No","Yes")))</f>
        <v>N/A</v>
      </c>
      <c r="E64" s="35">
        <v>48.610744502999999</v>
      </c>
      <c r="F64" s="9" t="str">
        <f>IF($B64="N/A","N/A",IF(E64&gt;15,"No",IF(E64&lt;-15,"No","Yes")))</f>
        <v>N/A</v>
      </c>
      <c r="G64" s="35">
        <v>55.102481064999999</v>
      </c>
      <c r="H64" s="9" t="str">
        <f>IF($B64="N/A","N/A",IF(G64&gt;15,"No",IF(G64&lt;-15,"No","Yes")))</f>
        <v>N/A</v>
      </c>
      <c r="I64" s="10">
        <v>3.1469999999999998</v>
      </c>
      <c r="J64" s="10">
        <v>13.35</v>
      </c>
      <c r="K64" s="9" t="str">
        <f t="shared" si="9"/>
        <v>Yes</v>
      </c>
    </row>
    <row r="65" spans="1:11" ht="25" customHeight="1" x14ac:dyDescent="0.25">
      <c r="A65" s="73" t="s">
        <v>888</v>
      </c>
      <c r="B65" s="33" t="s">
        <v>213</v>
      </c>
      <c r="C65" s="75">
        <v>72.981925609000001</v>
      </c>
      <c r="D65" s="9" t="str">
        <f t="shared" si="10"/>
        <v>N/A</v>
      </c>
      <c r="E65" s="35">
        <v>69.750456958000001</v>
      </c>
      <c r="F65" s="9" t="str">
        <f t="shared" ref="F65:F73" si="11">IF($B65="N/A","N/A",IF(E65&gt;15,"No",IF(E65&lt;-15,"No","Yes")))</f>
        <v>N/A</v>
      </c>
      <c r="G65" s="35">
        <v>68.300447220999999</v>
      </c>
      <c r="H65" s="9" t="str">
        <f t="shared" ref="H65:H86" si="12">IF($B65="N/A","N/A",IF(G65&gt;15,"No",IF(G65&lt;-15,"No","Yes")))</f>
        <v>N/A</v>
      </c>
      <c r="I65" s="10">
        <v>-4.43</v>
      </c>
      <c r="J65" s="10">
        <v>-2.08</v>
      </c>
      <c r="K65" s="9" t="str">
        <f t="shared" si="9"/>
        <v>Yes</v>
      </c>
    </row>
    <row r="66" spans="1:11" x14ac:dyDescent="0.25">
      <c r="A66" s="73" t="s">
        <v>889</v>
      </c>
      <c r="B66" s="33" t="s">
        <v>213</v>
      </c>
      <c r="C66" s="75">
        <v>175.10906732999999</v>
      </c>
      <c r="D66" s="9" t="str">
        <f t="shared" si="10"/>
        <v>N/A</v>
      </c>
      <c r="E66" s="35">
        <v>178.05915869</v>
      </c>
      <c r="F66" s="9" t="str">
        <f t="shared" si="11"/>
        <v>N/A</v>
      </c>
      <c r="G66" s="35">
        <v>153.62648779</v>
      </c>
      <c r="H66" s="9" t="str">
        <f t="shared" si="12"/>
        <v>N/A</v>
      </c>
      <c r="I66" s="10">
        <v>1.6850000000000001</v>
      </c>
      <c r="J66" s="10">
        <v>-13.7</v>
      </c>
      <c r="K66" s="9" t="str">
        <f t="shared" si="9"/>
        <v>Yes</v>
      </c>
    </row>
    <row r="67" spans="1:11" x14ac:dyDescent="0.25">
      <c r="A67" s="73" t="s">
        <v>890</v>
      </c>
      <c r="B67" s="33" t="s">
        <v>213</v>
      </c>
      <c r="C67" s="75">
        <v>36.522046371000002</v>
      </c>
      <c r="D67" s="9" t="str">
        <f t="shared" si="10"/>
        <v>N/A</v>
      </c>
      <c r="E67" s="35">
        <v>36.276217572</v>
      </c>
      <c r="F67" s="9" t="str">
        <f t="shared" si="11"/>
        <v>N/A</v>
      </c>
      <c r="G67" s="35">
        <v>35.931446819000001</v>
      </c>
      <c r="H67" s="9" t="str">
        <f t="shared" si="12"/>
        <v>N/A</v>
      </c>
      <c r="I67" s="10">
        <v>-0.67300000000000004</v>
      </c>
      <c r="J67" s="10">
        <v>-0.95</v>
      </c>
      <c r="K67" s="9" t="str">
        <f t="shared" si="9"/>
        <v>Yes</v>
      </c>
    </row>
    <row r="68" spans="1:11" ht="25" x14ac:dyDescent="0.25">
      <c r="A68" s="73" t="s">
        <v>891</v>
      </c>
      <c r="B68" s="33" t="s">
        <v>213</v>
      </c>
      <c r="C68" s="75">
        <v>101.05587866</v>
      </c>
      <c r="D68" s="9" t="str">
        <f t="shared" si="10"/>
        <v>N/A</v>
      </c>
      <c r="E68" s="35">
        <v>83.253416932999997</v>
      </c>
      <c r="F68" s="9" t="str">
        <f t="shared" si="11"/>
        <v>N/A</v>
      </c>
      <c r="G68" s="35">
        <v>79.799187570000001</v>
      </c>
      <c r="H68" s="9" t="str">
        <f t="shared" si="12"/>
        <v>N/A</v>
      </c>
      <c r="I68" s="10">
        <v>-17.600000000000001</v>
      </c>
      <c r="J68" s="10">
        <v>-4.1500000000000004</v>
      </c>
      <c r="K68" s="9" t="str">
        <f t="shared" si="9"/>
        <v>Yes</v>
      </c>
    </row>
    <row r="69" spans="1:11" x14ac:dyDescent="0.25">
      <c r="A69" s="73" t="s">
        <v>892</v>
      </c>
      <c r="B69" s="33" t="s">
        <v>213</v>
      </c>
      <c r="C69" s="75" t="s">
        <v>1746</v>
      </c>
      <c r="D69" s="9" t="str">
        <f t="shared" si="10"/>
        <v>N/A</v>
      </c>
      <c r="E69" s="35" t="s">
        <v>1746</v>
      </c>
      <c r="F69" s="9" t="str">
        <f t="shared" si="11"/>
        <v>N/A</v>
      </c>
      <c r="G69" s="35" t="s">
        <v>1746</v>
      </c>
      <c r="H69" s="9" t="str">
        <f t="shared" si="12"/>
        <v>N/A</v>
      </c>
      <c r="I69" s="10" t="s">
        <v>1746</v>
      </c>
      <c r="J69" s="10" t="s">
        <v>1746</v>
      </c>
      <c r="K69" s="9" t="str">
        <f t="shared" si="9"/>
        <v>N/A</v>
      </c>
    </row>
    <row r="70" spans="1:11" ht="25" x14ac:dyDescent="0.25">
      <c r="A70" s="73" t="s">
        <v>893</v>
      </c>
      <c r="B70" s="33" t="s">
        <v>213</v>
      </c>
      <c r="C70" s="75">
        <v>57.894953882999999</v>
      </c>
      <c r="D70" s="9" t="str">
        <f t="shared" si="10"/>
        <v>N/A</v>
      </c>
      <c r="E70" s="35">
        <v>64.767549677000005</v>
      </c>
      <c r="F70" s="9" t="str">
        <f t="shared" si="11"/>
        <v>N/A</v>
      </c>
      <c r="G70" s="35">
        <v>67.336550641000002</v>
      </c>
      <c r="H70" s="9" t="str">
        <f t="shared" si="12"/>
        <v>N/A</v>
      </c>
      <c r="I70" s="10">
        <v>11.87</v>
      </c>
      <c r="J70" s="10">
        <v>3.9660000000000002</v>
      </c>
      <c r="K70" s="9" t="str">
        <f t="shared" si="9"/>
        <v>Yes</v>
      </c>
    </row>
    <row r="71" spans="1:11" x14ac:dyDescent="0.25">
      <c r="A71" s="73" t="s">
        <v>894</v>
      </c>
      <c r="B71" s="33" t="s">
        <v>213</v>
      </c>
      <c r="C71" s="75">
        <v>235.06773179999999</v>
      </c>
      <c r="D71" s="9" t="str">
        <f t="shared" si="10"/>
        <v>N/A</v>
      </c>
      <c r="E71" s="35">
        <v>241.70963391000001</v>
      </c>
      <c r="F71" s="9" t="str">
        <f t="shared" si="11"/>
        <v>N/A</v>
      </c>
      <c r="G71" s="35">
        <v>228.32983854</v>
      </c>
      <c r="H71" s="9" t="str">
        <f t="shared" si="12"/>
        <v>N/A</v>
      </c>
      <c r="I71" s="10">
        <v>2.8260000000000001</v>
      </c>
      <c r="J71" s="10">
        <v>-5.54</v>
      </c>
      <c r="K71" s="9" t="str">
        <f t="shared" si="9"/>
        <v>Yes</v>
      </c>
    </row>
    <row r="72" spans="1:11" ht="25" x14ac:dyDescent="0.25">
      <c r="A72" s="73" t="s">
        <v>895</v>
      </c>
      <c r="B72" s="33" t="s">
        <v>213</v>
      </c>
      <c r="C72" s="75">
        <v>373.67779761999998</v>
      </c>
      <c r="D72" s="9" t="str">
        <f t="shared" si="10"/>
        <v>N/A</v>
      </c>
      <c r="E72" s="35">
        <v>365.20121177999999</v>
      </c>
      <c r="F72" s="9" t="str">
        <f t="shared" si="11"/>
        <v>N/A</v>
      </c>
      <c r="G72" s="35">
        <v>354.65251494</v>
      </c>
      <c r="H72" s="9" t="str">
        <f t="shared" si="12"/>
        <v>N/A</v>
      </c>
      <c r="I72" s="10">
        <v>-2.27</v>
      </c>
      <c r="J72" s="10">
        <v>-2.89</v>
      </c>
      <c r="K72" s="9" t="str">
        <f t="shared" si="9"/>
        <v>Yes</v>
      </c>
    </row>
    <row r="73" spans="1:11" x14ac:dyDescent="0.25">
      <c r="A73" s="73" t="s">
        <v>896</v>
      </c>
      <c r="B73" s="33" t="s">
        <v>213</v>
      </c>
      <c r="C73" s="75">
        <v>76.439456969999995</v>
      </c>
      <c r="D73" s="9" t="str">
        <f t="shared" si="10"/>
        <v>N/A</v>
      </c>
      <c r="E73" s="35">
        <v>77.103457258000006</v>
      </c>
      <c r="F73" s="9" t="str">
        <f t="shared" si="11"/>
        <v>N/A</v>
      </c>
      <c r="G73" s="35">
        <v>74.004519662000007</v>
      </c>
      <c r="H73" s="9" t="str">
        <f t="shared" si="12"/>
        <v>N/A</v>
      </c>
      <c r="I73" s="10">
        <v>0.86870000000000003</v>
      </c>
      <c r="J73" s="10">
        <v>-4.0199999999999996</v>
      </c>
      <c r="K73" s="9" t="str">
        <f t="shared" si="9"/>
        <v>Yes</v>
      </c>
    </row>
    <row r="74" spans="1:11" x14ac:dyDescent="0.25">
      <c r="A74" s="73" t="s">
        <v>897</v>
      </c>
      <c r="B74" s="33" t="s">
        <v>213</v>
      </c>
      <c r="C74" s="75">
        <v>96.050874441000005</v>
      </c>
      <c r="D74" s="9" t="str">
        <f t="shared" si="10"/>
        <v>N/A</v>
      </c>
      <c r="E74" s="35">
        <v>118.53285938</v>
      </c>
      <c r="F74" s="9" t="str">
        <f>IF($B74="N/A","N/A",IF(E74&gt;15,"No",IF(E74&lt;-15,"No","Yes")))</f>
        <v>N/A</v>
      </c>
      <c r="G74" s="35">
        <v>118.31342917000001</v>
      </c>
      <c r="H74" s="9" t="str">
        <f t="shared" si="12"/>
        <v>N/A</v>
      </c>
      <c r="I74" s="10">
        <v>23.41</v>
      </c>
      <c r="J74" s="10">
        <v>-0.185</v>
      </c>
      <c r="K74" s="9" t="str">
        <f t="shared" si="9"/>
        <v>Yes</v>
      </c>
    </row>
    <row r="75" spans="1:11" x14ac:dyDescent="0.25">
      <c r="A75" s="73" t="s">
        <v>898</v>
      </c>
      <c r="B75" s="33" t="s">
        <v>213</v>
      </c>
      <c r="C75" s="72">
        <v>1.1350439409999999</v>
      </c>
      <c r="D75" s="9" t="str">
        <f t="shared" ref="D75:D80" si="13">IF($B75="N/A","N/A",IF(C75&gt;15,"No",IF(C75&lt;-15,"No","Yes")))</f>
        <v>N/A</v>
      </c>
      <c r="E75" s="8">
        <v>1.0058474213999999</v>
      </c>
      <c r="F75" s="9" t="str">
        <f>IF($B75="N/A","N/A",IF(E75&gt;15,"No",IF(E75&lt;-15,"No","Yes")))</f>
        <v>N/A</v>
      </c>
      <c r="G75" s="8">
        <v>1.2922344145</v>
      </c>
      <c r="H75" s="9" t="str">
        <f t="shared" si="12"/>
        <v>N/A</v>
      </c>
      <c r="I75" s="10">
        <v>-11.4</v>
      </c>
      <c r="J75" s="10">
        <v>28.47</v>
      </c>
      <c r="K75" s="9" t="str">
        <f t="shared" ref="K75:K80" si="14">IF(J75="Div by 0", "N/A", IF(J75="N/A","N/A", IF(J75&gt;30, "No", IF(J75&lt;-30, "No", "Yes"))))</f>
        <v>Yes</v>
      </c>
    </row>
    <row r="76" spans="1:11" x14ac:dyDescent="0.25">
      <c r="A76" s="73" t="s">
        <v>899</v>
      </c>
      <c r="B76" s="33" t="s">
        <v>213</v>
      </c>
      <c r="C76" s="72">
        <v>0.28197674010000001</v>
      </c>
      <c r="D76" s="9" t="str">
        <f t="shared" si="13"/>
        <v>N/A</v>
      </c>
      <c r="E76" s="8">
        <v>0.27527098430000002</v>
      </c>
      <c r="F76" s="9" t="str">
        <f t="shared" ref="F76:F86" si="15">IF($B76="N/A","N/A",IF(E76&gt;15,"No",IF(E76&lt;-15,"No","Yes")))</f>
        <v>N/A</v>
      </c>
      <c r="G76" s="8">
        <v>0.2581470589</v>
      </c>
      <c r="H76" s="9" t="str">
        <f t="shared" si="12"/>
        <v>N/A</v>
      </c>
      <c r="I76" s="10">
        <v>-2.38</v>
      </c>
      <c r="J76" s="10">
        <v>-6.22</v>
      </c>
      <c r="K76" s="9" t="str">
        <f t="shared" si="14"/>
        <v>Yes</v>
      </c>
    </row>
    <row r="77" spans="1:11" x14ac:dyDescent="0.25">
      <c r="A77" s="73" t="s">
        <v>900</v>
      </c>
      <c r="B77" s="33" t="s">
        <v>213</v>
      </c>
      <c r="C77" s="72">
        <v>1.177112519</v>
      </c>
      <c r="D77" s="9" t="str">
        <f t="shared" si="13"/>
        <v>N/A</v>
      </c>
      <c r="E77" s="8">
        <v>1.1428158293999999</v>
      </c>
      <c r="F77" s="9" t="str">
        <f t="shared" si="15"/>
        <v>N/A</v>
      </c>
      <c r="G77" s="8">
        <v>1.1741128869999999</v>
      </c>
      <c r="H77" s="9" t="str">
        <f t="shared" si="12"/>
        <v>N/A</v>
      </c>
      <c r="I77" s="10">
        <v>-2.91</v>
      </c>
      <c r="J77" s="10">
        <v>2.7389999999999999</v>
      </c>
      <c r="K77" s="9" t="str">
        <f t="shared" si="14"/>
        <v>Yes</v>
      </c>
    </row>
    <row r="78" spans="1:11" x14ac:dyDescent="0.25">
      <c r="A78" s="73" t="s">
        <v>901</v>
      </c>
      <c r="B78" s="33" t="s">
        <v>213</v>
      </c>
      <c r="C78" s="72">
        <v>0.77968211160000001</v>
      </c>
      <c r="D78" s="9" t="str">
        <f t="shared" si="13"/>
        <v>N/A</v>
      </c>
      <c r="E78" s="8">
        <v>0.75331692699999997</v>
      </c>
      <c r="F78" s="9" t="str">
        <f t="shared" si="15"/>
        <v>N/A</v>
      </c>
      <c r="G78" s="8">
        <v>0.80587003430000004</v>
      </c>
      <c r="H78" s="9" t="str">
        <f t="shared" si="12"/>
        <v>N/A</v>
      </c>
      <c r="I78" s="10">
        <v>-3.38</v>
      </c>
      <c r="J78" s="10">
        <v>6.976</v>
      </c>
      <c r="K78" s="9" t="str">
        <f t="shared" si="14"/>
        <v>Yes</v>
      </c>
    </row>
    <row r="79" spans="1:11" ht="25" x14ac:dyDescent="0.25">
      <c r="A79" s="73" t="s">
        <v>902</v>
      </c>
      <c r="B79" s="33" t="s">
        <v>213</v>
      </c>
      <c r="C79" s="72">
        <v>24.856534267000001</v>
      </c>
      <c r="D79" s="9" t="str">
        <f t="shared" si="13"/>
        <v>N/A</v>
      </c>
      <c r="E79" s="8">
        <v>22.693305809999998</v>
      </c>
      <c r="F79" s="9" t="str">
        <f t="shared" si="15"/>
        <v>N/A</v>
      </c>
      <c r="G79" s="8">
        <v>20.434908403000001</v>
      </c>
      <c r="H79" s="9" t="str">
        <f t="shared" si="12"/>
        <v>N/A</v>
      </c>
      <c r="I79" s="10">
        <v>-8.6999999999999993</v>
      </c>
      <c r="J79" s="10">
        <v>-9.9499999999999993</v>
      </c>
      <c r="K79" s="9" t="str">
        <f t="shared" si="14"/>
        <v>Yes</v>
      </c>
    </row>
    <row r="80" spans="1:11" ht="25" x14ac:dyDescent="0.25">
      <c r="A80" s="73" t="s">
        <v>903</v>
      </c>
      <c r="B80" s="33" t="s">
        <v>213</v>
      </c>
      <c r="C80" s="77">
        <v>24.854243287999999</v>
      </c>
      <c r="D80" s="9" t="str">
        <f t="shared" si="13"/>
        <v>N/A</v>
      </c>
      <c r="E80" s="77">
        <v>22.688162927</v>
      </c>
      <c r="F80" s="9" t="str">
        <f t="shared" si="15"/>
        <v>N/A</v>
      </c>
      <c r="G80" s="77">
        <v>20.429368328999999</v>
      </c>
      <c r="H80" s="9" t="str">
        <f t="shared" si="12"/>
        <v>N/A</v>
      </c>
      <c r="I80" s="10">
        <v>-8.7200000000000006</v>
      </c>
      <c r="J80" s="78">
        <v>-9.9600000000000009</v>
      </c>
      <c r="K80" s="9" t="str">
        <f t="shared" si="14"/>
        <v>Yes</v>
      </c>
    </row>
    <row r="81" spans="1:11" x14ac:dyDescent="0.25">
      <c r="A81" s="73" t="s">
        <v>904</v>
      </c>
      <c r="B81" s="33" t="s">
        <v>213</v>
      </c>
      <c r="C81" s="79">
        <v>44.982617769000001</v>
      </c>
      <c r="D81" s="9" t="str">
        <f t="shared" ref="D81:D86" si="16">IF($B81="N/A","N/A",IF(C81&gt;15,"No",IF(C81&lt;-15,"No","Yes")))</f>
        <v>N/A</v>
      </c>
      <c r="E81" s="80">
        <v>48.240443718000002</v>
      </c>
      <c r="F81" s="9" t="str">
        <f t="shared" si="15"/>
        <v>N/A</v>
      </c>
      <c r="G81" s="80">
        <v>58.795936664999999</v>
      </c>
      <c r="H81" s="9" t="str">
        <f>IF($B81="N/A","N/A",IF(G81&gt;15,"No",IF(G81&lt;-15,"No","Yes")))</f>
        <v>N/A</v>
      </c>
      <c r="I81" s="10">
        <v>7.242</v>
      </c>
      <c r="J81" s="10">
        <v>21.88</v>
      </c>
      <c r="K81" s="9" t="str">
        <f t="shared" ref="K81:K86" si="17">IF(J81="Div by 0", "N/A", IF(J81="N/A","N/A", IF(J81&gt;30, "No", IF(J81&lt;-30, "No", "Yes"))))</f>
        <v>Yes</v>
      </c>
    </row>
    <row r="82" spans="1:11" x14ac:dyDescent="0.25">
      <c r="A82" s="73" t="s">
        <v>905</v>
      </c>
      <c r="B82" s="33" t="s">
        <v>213</v>
      </c>
      <c r="C82" s="79">
        <v>73.225591451</v>
      </c>
      <c r="D82" s="9" t="str">
        <f t="shared" si="16"/>
        <v>N/A</v>
      </c>
      <c r="E82" s="80">
        <v>72.639120546000001</v>
      </c>
      <c r="F82" s="9" t="str">
        <f t="shared" si="15"/>
        <v>N/A</v>
      </c>
      <c r="G82" s="80">
        <v>80.198860314000001</v>
      </c>
      <c r="H82" s="9" t="str">
        <f t="shared" si="12"/>
        <v>N/A</v>
      </c>
      <c r="I82" s="10">
        <v>-0.80100000000000005</v>
      </c>
      <c r="J82" s="10">
        <v>10.41</v>
      </c>
      <c r="K82" s="9" t="str">
        <f t="shared" si="17"/>
        <v>Yes</v>
      </c>
    </row>
    <row r="83" spans="1:11" x14ac:dyDescent="0.25">
      <c r="A83" s="73" t="s">
        <v>906</v>
      </c>
      <c r="B83" s="33" t="s">
        <v>213</v>
      </c>
      <c r="C83" s="79">
        <v>84.725935528999997</v>
      </c>
      <c r="D83" s="9" t="str">
        <f t="shared" si="16"/>
        <v>N/A</v>
      </c>
      <c r="E83" s="80">
        <v>87.544675757999997</v>
      </c>
      <c r="F83" s="9" t="str">
        <f t="shared" si="15"/>
        <v>N/A</v>
      </c>
      <c r="G83" s="80">
        <v>87.138206543999999</v>
      </c>
      <c r="H83" s="9" t="str">
        <f t="shared" si="12"/>
        <v>N/A</v>
      </c>
      <c r="I83" s="10">
        <v>3.327</v>
      </c>
      <c r="J83" s="10">
        <v>-0.46400000000000002</v>
      </c>
      <c r="K83" s="9" t="str">
        <f t="shared" si="17"/>
        <v>Yes</v>
      </c>
    </row>
    <row r="84" spans="1:11" x14ac:dyDescent="0.25">
      <c r="A84" s="73" t="s">
        <v>907</v>
      </c>
      <c r="B84" s="33" t="s">
        <v>213</v>
      </c>
      <c r="C84" s="79">
        <v>282.57602606</v>
      </c>
      <c r="D84" s="9" t="str">
        <f t="shared" si="16"/>
        <v>N/A</v>
      </c>
      <c r="E84" s="80">
        <v>292.10012912000002</v>
      </c>
      <c r="F84" s="9" t="str">
        <f t="shared" si="15"/>
        <v>N/A</v>
      </c>
      <c r="G84" s="80">
        <v>311.61000091</v>
      </c>
      <c r="H84" s="9" t="str">
        <f t="shared" si="12"/>
        <v>N/A</v>
      </c>
      <c r="I84" s="10">
        <v>3.37</v>
      </c>
      <c r="J84" s="10">
        <v>6.6790000000000003</v>
      </c>
      <c r="K84" s="9" t="str">
        <f t="shared" si="17"/>
        <v>Yes</v>
      </c>
    </row>
    <row r="85" spans="1:11" x14ac:dyDescent="0.25">
      <c r="A85" s="73" t="s">
        <v>908</v>
      </c>
      <c r="B85" s="33" t="s">
        <v>213</v>
      </c>
      <c r="C85" s="79">
        <v>72.407338452000005</v>
      </c>
      <c r="D85" s="9" t="str">
        <f t="shared" si="16"/>
        <v>N/A</v>
      </c>
      <c r="E85" s="80">
        <v>73.296532349000003</v>
      </c>
      <c r="F85" s="9" t="str">
        <f t="shared" si="15"/>
        <v>N/A</v>
      </c>
      <c r="G85" s="80">
        <v>77.152433137000003</v>
      </c>
      <c r="H85" s="9" t="str">
        <f t="shared" si="12"/>
        <v>N/A</v>
      </c>
      <c r="I85" s="10">
        <v>1.228</v>
      </c>
      <c r="J85" s="10">
        <v>5.2610000000000001</v>
      </c>
      <c r="K85" s="9" t="str">
        <f t="shared" si="17"/>
        <v>Yes</v>
      </c>
    </row>
    <row r="86" spans="1:11" ht="25" x14ac:dyDescent="0.25">
      <c r="A86" s="73" t="s">
        <v>909</v>
      </c>
      <c r="B86" s="33" t="s">
        <v>213</v>
      </c>
      <c r="C86" s="81">
        <v>72.403302733000004</v>
      </c>
      <c r="D86" s="9" t="str">
        <f t="shared" si="16"/>
        <v>N/A</v>
      </c>
      <c r="E86" s="81">
        <v>73.279166958999994</v>
      </c>
      <c r="F86" s="9" t="str">
        <f t="shared" si="15"/>
        <v>N/A</v>
      </c>
      <c r="G86" s="81">
        <v>77.135310794999995</v>
      </c>
      <c r="H86" s="9" t="str">
        <f t="shared" si="12"/>
        <v>N/A</v>
      </c>
      <c r="I86" s="10">
        <v>1.21</v>
      </c>
      <c r="J86" s="10">
        <v>5.2619999999999996</v>
      </c>
      <c r="K86" s="9" t="str">
        <f t="shared" si="17"/>
        <v>Yes</v>
      </c>
    </row>
    <row r="87" spans="1:11" x14ac:dyDescent="0.25">
      <c r="A87" s="73" t="s">
        <v>32</v>
      </c>
      <c r="B87" s="33" t="s">
        <v>266</v>
      </c>
      <c r="C87" s="72">
        <v>88.416789409000003</v>
      </c>
      <c r="D87" s="9" t="str">
        <f>IF($B87="N/A","N/A",IF(C87&gt;60,"Yes","No"))</f>
        <v>Yes</v>
      </c>
      <c r="E87" s="8">
        <v>89.282025490999999</v>
      </c>
      <c r="F87" s="9" t="str">
        <f>IF($B87="N/A","N/A",IF(E87&gt;60,"Yes","No"))</f>
        <v>Yes</v>
      </c>
      <c r="G87" s="8">
        <v>89.784371425000003</v>
      </c>
      <c r="H87" s="9" t="str">
        <f>IF($B87="N/A","N/A",IF(G87&gt;60,"Yes","No"))</f>
        <v>Yes</v>
      </c>
      <c r="I87" s="10">
        <v>0.97860000000000003</v>
      </c>
      <c r="J87" s="10">
        <v>0.56269999999999998</v>
      </c>
      <c r="K87" s="9" t="str">
        <f t="shared" ref="K87:K105" si="18">IF(J87="Div by 0", "N/A", IF(J87="N/A","N/A", IF(J87&gt;30, "No", IF(J87&lt;-30, "No", "Yes"))))</f>
        <v>Yes</v>
      </c>
    </row>
    <row r="88" spans="1:11" x14ac:dyDescent="0.25">
      <c r="A88" s="73" t="s">
        <v>39</v>
      </c>
      <c r="B88" s="33" t="s">
        <v>267</v>
      </c>
      <c r="C88" s="72">
        <v>99.705501931000001</v>
      </c>
      <c r="D88" s="9" t="str">
        <f>IF($B88="N/A","N/A",IF(C88&gt;100,"No",IF(C88&lt;85,"No","Yes")))</f>
        <v>Yes</v>
      </c>
      <c r="E88" s="8">
        <v>99.635138890999997</v>
      </c>
      <c r="F88" s="9" t="str">
        <f>IF($B88="N/A","N/A",IF(E88&gt;100,"No",IF(E88&lt;85,"No","Yes")))</f>
        <v>Yes</v>
      </c>
      <c r="G88" s="8">
        <v>99.565904474000007</v>
      </c>
      <c r="H88" s="9" t="str">
        <f>IF($B88="N/A","N/A",IF(G88&gt;100,"No",IF(G88&lt;85,"No","Yes")))</f>
        <v>Yes</v>
      </c>
      <c r="I88" s="10">
        <v>-7.0999999999999994E-2</v>
      </c>
      <c r="J88" s="10">
        <v>-6.9000000000000006E-2</v>
      </c>
      <c r="K88" s="9" t="str">
        <f t="shared" si="18"/>
        <v>Yes</v>
      </c>
    </row>
    <row r="89" spans="1:11" x14ac:dyDescent="0.25">
      <c r="A89" s="73" t="s">
        <v>910</v>
      </c>
      <c r="B89" s="33" t="s">
        <v>213</v>
      </c>
      <c r="C89" s="72">
        <v>40.489497167000003</v>
      </c>
      <c r="D89" s="9" t="str">
        <f>IF($B89="N/A","N/A",IF(C89&gt;15,"No",IF(C89&lt;-15,"No","Yes")))</f>
        <v>N/A</v>
      </c>
      <c r="E89" s="8">
        <v>37.344704436000001</v>
      </c>
      <c r="F89" s="9" t="str">
        <f>IF($B89="N/A","N/A",IF(E89&gt;15,"No",IF(E89&lt;-15,"No","Yes")))</f>
        <v>N/A</v>
      </c>
      <c r="G89" s="8">
        <v>36.272008567</v>
      </c>
      <c r="H89" s="9" t="str">
        <f>IF($B89="N/A","N/A",IF(G89&gt;15,"No",IF(G89&lt;-15,"No","Yes")))</f>
        <v>N/A</v>
      </c>
      <c r="I89" s="10">
        <v>-7.77</v>
      </c>
      <c r="J89" s="10">
        <v>-2.87</v>
      </c>
      <c r="K89" s="9" t="str">
        <f t="shared" si="18"/>
        <v>Yes</v>
      </c>
    </row>
    <row r="90" spans="1:11" x14ac:dyDescent="0.25">
      <c r="A90" s="73" t="s">
        <v>851</v>
      </c>
      <c r="B90" s="33" t="s">
        <v>268</v>
      </c>
      <c r="C90" s="72">
        <v>13.901454809000001</v>
      </c>
      <c r="D90" s="9" t="str">
        <f>IF($B90="N/A","N/A",IF(C90&gt;25,"No",IF(C90&lt;5,"No","Yes")))</f>
        <v>Yes</v>
      </c>
      <c r="E90" s="8">
        <v>12.837979532</v>
      </c>
      <c r="F90" s="9" t="str">
        <f>IF($B90="N/A","N/A",IF(E90&gt;25,"No",IF(E90&lt;5,"No","Yes")))</f>
        <v>Yes</v>
      </c>
      <c r="G90" s="8">
        <v>11.564252086</v>
      </c>
      <c r="H90" s="9" t="str">
        <f>IF($B90="N/A","N/A",IF(G90&gt;25,"No",IF(G90&lt;5,"No","Yes")))</f>
        <v>Yes</v>
      </c>
      <c r="I90" s="10">
        <v>-7.65</v>
      </c>
      <c r="J90" s="10">
        <v>-9.92</v>
      </c>
      <c r="K90" s="9" t="str">
        <f t="shared" si="18"/>
        <v>Yes</v>
      </c>
    </row>
    <row r="91" spans="1:11" x14ac:dyDescent="0.25">
      <c r="A91" s="73" t="s">
        <v>852</v>
      </c>
      <c r="B91" s="33" t="s">
        <v>269</v>
      </c>
      <c r="C91" s="72">
        <v>44.306970065999998</v>
      </c>
      <c r="D91" s="9" t="str">
        <f>IF($B91="N/A","N/A",IF(C91&gt;70,"No",IF(C91&lt;40,"No","Yes")))</f>
        <v>Yes</v>
      </c>
      <c r="E91" s="8">
        <v>42.946239171000002</v>
      </c>
      <c r="F91" s="9" t="str">
        <f>IF($B91="N/A","N/A",IF(E91&gt;70,"No",IF(E91&lt;40,"No","Yes")))</f>
        <v>Yes</v>
      </c>
      <c r="G91" s="8">
        <v>42.927898243000001</v>
      </c>
      <c r="H91" s="9" t="str">
        <f>IF($B91="N/A","N/A",IF(G91&gt;70,"No",IF(G91&lt;40,"No","Yes")))</f>
        <v>Yes</v>
      </c>
      <c r="I91" s="10">
        <v>-3.07</v>
      </c>
      <c r="J91" s="10">
        <v>-4.2999999999999997E-2</v>
      </c>
      <c r="K91" s="9" t="str">
        <f t="shared" si="18"/>
        <v>Yes</v>
      </c>
    </row>
    <row r="92" spans="1:11" x14ac:dyDescent="0.25">
      <c r="A92" s="73" t="s">
        <v>853</v>
      </c>
      <c r="B92" s="33" t="s">
        <v>270</v>
      </c>
      <c r="C92" s="72">
        <v>41.791272096999997</v>
      </c>
      <c r="D92" s="9" t="str">
        <f>IF($B92="N/A","N/A",IF(C92&gt;55,"No",IF(C92&lt;20,"No","Yes")))</f>
        <v>Yes</v>
      </c>
      <c r="E92" s="8">
        <v>44.215334667</v>
      </c>
      <c r="F92" s="9" t="str">
        <f>IF($B92="N/A","N/A",IF(E92&gt;55,"No",IF(E92&lt;20,"No","Yes")))</f>
        <v>Yes</v>
      </c>
      <c r="G92" s="8">
        <v>45.507618964000002</v>
      </c>
      <c r="H92" s="9" t="str">
        <f>IF($B92="N/A","N/A",IF(G92&gt;55,"No",IF(G92&lt;20,"No","Yes")))</f>
        <v>Yes</v>
      </c>
      <c r="I92" s="10">
        <v>5.8</v>
      </c>
      <c r="J92" s="10">
        <v>2.923</v>
      </c>
      <c r="K92" s="9" t="str">
        <f t="shared" si="18"/>
        <v>Yes</v>
      </c>
    </row>
    <row r="93" spans="1:11" x14ac:dyDescent="0.25">
      <c r="A93" s="73" t="s">
        <v>163</v>
      </c>
      <c r="B93" s="33" t="s">
        <v>246</v>
      </c>
      <c r="C93" s="72">
        <v>98.343152700000005</v>
      </c>
      <c r="D93" s="9" t="str">
        <f>IF($B93="N/A","N/A",IF(C93&gt;95,"Yes","No"))</f>
        <v>Yes</v>
      </c>
      <c r="E93" s="8">
        <v>98.371170484999993</v>
      </c>
      <c r="F93" s="9" t="str">
        <f>IF($B93="N/A","N/A",IF(E93&gt;95,"Yes","No"))</f>
        <v>Yes</v>
      </c>
      <c r="G93" s="8">
        <v>98.199065371000003</v>
      </c>
      <c r="H93" s="9" t="str">
        <f>IF($B93="N/A","N/A",IF(G93&gt;95,"Yes","No"))</f>
        <v>Yes</v>
      </c>
      <c r="I93" s="10">
        <v>2.8500000000000001E-2</v>
      </c>
      <c r="J93" s="10">
        <v>-0.17499999999999999</v>
      </c>
      <c r="K93" s="9" t="str">
        <f t="shared" si="18"/>
        <v>Yes</v>
      </c>
    </row>
    <row r="94" spans="1:11" x14ac:dyDescent="0.25">
      <c r="A94" s="73" t="s">
        <v>41</v>
      </c>
      <c r="B94" s="33" t="s">
        <v>213</v>
      </c>
      <c r="C94" s="72">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3" t="s">
        <v>42</v>
      </c>
      <c r="B95" s="33" t="s">
        <v>213</v>
      </c>
      <c r="C95" s="72">
        <v>33.484492373000002</v>
      </c>
      <c r="D95" s="9" t="str">
        <f>IF($B95="N/A","N/A",IF(C95&gt;15,"No",IF(C95&lt;-15,"No","Yes")))</f>
        <v>N/A</v>
      </c>
      <c r="E95" s="8">
        <v>58.453082577000004</v>
      </c>
      <c r="F95" s="9" t="str">
        <f>IF($B95="N/A","N/A",IF(E95&gt;15,"No",IF(E95&lt;-15,"No","Yes")))</f>
        <v>N/A</v>
      </c>
      <c r="G95" s="8">
        <v>100</v>
      </c>
      <c r="H95" s="9" t="str">
        <f>IF($B95="N/A","N/A",IF(G95&gt;15,"No",IF(G95&lt;-15,"No","Yes")))</f>
        <v>N/A</v>
      </c>
      <c r="I95" s="10">
        <v>74.569999999999993</v>
      </c>
      <c r="J95" s="10">
        <v>71.08</v>
      </c>
      <c r="K95" s="9" t="str">
        <f t="shared" si="18"/>
        <v>No</v>
      </c>
    </row>
    <row r="96" spans="1:11" x14ac:dyDescent="0.25">
      <c r="A96" s="73" t="s">
        <v>911</v>
      </c>
      <c r="B96" s="33" t="s">
        <v>213</v>
      </c>
      <c r="C96" s="72">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73" t="s">
        <v>912</v>
      </c>
      <c r="B97" s="33" t="s">
        <v>213</v>
      </c>
      <c r="C97" s="72">
        <v>98.957608738000005</v>
      </c>
      <c r="D97" s="9" t="str">
        <f>IF($B97="N/A","N/A",IF(C97&gt;15,"No",IF(C97&lt;-15,"No","Yes")))</f>
        <v>N/A</v>
      </c>
      <c r="E97" s="8">
        <v>98.913185894999998</v>
      </c>
      <c r="F97" s="9" t="str">
        <f>IF($B97="N/A","N/A",IF(E97&gt;15,"No",IF(E97&lt;-15,"No","Yes")))</f>
        <v>N/A</v>
      </c>
      <c r="G97" s="8">
        <v>98.930487624999998</v>
      </c>
      <c r="H97" s="9" t="str">
        <f>IF($B97="N/A","N/A",IF(G97&gt;15,"No",IF(G97&lt;-15,"No","Yes")))</f>
        <v>N/A</v>
      </c>
      <c r="I97" s="10">
        <v>-4.4999999999999998E-2</v>
      </c>
      <c r="J97" s="10">
        <v>1.7500000000000002E-2</v>
      </c>
      <c r="K97" s="9" t="str">
        <f t="shared" si="18"/>
        <v>Yes</v>
      </c>
    </row>
    <row r="98" spans="1:11" x14ac:dyDescent="0.25">
      <c r="A98" s="73" t="s">
        <v>43</v>
      </c>
      <c r="B98" s="33" t="s">
        <v>223</v>
      </c>
      <c r="C98" s="72">
        <v>99.620460042000005</v>
      </c>
      <c r="D98" s="9" t="str">
        <f>IF($B98="N/A","N/A",IF(C98&gt;100,"No",IF(C98&lt;98,"No","Yes")))</f>
        <v>Yes</v>
      </c>
      <c r="E98" s="8">
        <v>99.394564884999994</v>
      </c>
      <c r="F98" s="9" t="str">
        <f>IF($B98="N/A","N/A",IF(E98&gt;100,"No",IF(E98&lt;98,"No","Yes")))</f>
        <v>Yes</v>
      </c>
      <c r="G98" s="8">
        <v>98.906440124</v>
      </c>
      <c r="H98" s="9" t="str">
        <f>IF($B98="N/A","N/A",IF(G98&gt;100,"No",IF(G98&lt;98,"No","Yes")))</f>
        <v>Yes</v>
      </c>
      <c r="I98" s="10">
        <v>-0.22700000000000001</v>
      </c>
      <c r="J98" s="10">
        <v>-0.49099999999999999</v>
      </c>
      <c r="K98" s="9" t="str">
        <f t="shared" si="18"/>
        <v>Yes</v>
      </c>
    </row>
    <row r="99" spans="1:11" x14ac:dyDescent="0.25">
      <c r="A99" s="73" t="s">
        <v>44</v>
      </c>
      <c r="B99" s="33" t="s">
        <v>213</v>
      </c>
      <c r="C99" s="72">
        <v>42.660538486999997</v>
      </c>
      <c r="D99" s="9" t="str">
        <f>IF($B99="N/A","N/A",IF(C99&gt;15,"No",IF(C99&lt;-15,"No","Yes")))</f>
        <v>N/A</v>
      </c>
      <c r="E99" s="8">
        <v>42.635889626999997</v>
      </c>
      <c r="F99" s="9" t="str">
        <f>IF($B99="N/A","N/A",IF(E99&gt;15,"No",IF(E99&lt;-15,"No","Yes")))</f>
        <v>N/A</v>
      </c>
      <c r="G99" s="8">
        <v>43.913078142000003</v>
      </c>
      <c r="H99" s="9" t="str">
        <f>IF($B99="N/A","N/A",IF(G99&gt;15,"No",IF(G99&lt;-15,"No","Yes")))</f>
        <v>N/A</v>
      </c>
      <c r="I99" s="10">
        <v>-5.8000000000000003E-2</v>
      </c>
      <c r="J99" s="10">
        <v>2.996</v>
      </c>
      <c r="K99" s="9" t="str">
        <f t="shared" si="18"/>
        <v>Yes</v>
      </c>
    </row>
    <row r="100" spans="1:11" x14ac:dyDescent="0.25">
      <c r="A100" s="73" t="s">
        <v>45</v>
      </c>
      <c r="B100" s="33" t="s">
        <v>213</v>
      </c>
      <c r="C100" s="72">
        <v>57.339461513000003</v>
      </c>
      <c r="D100" s="9" t="str">
        <f>IF($B100="N/A","N/A",IF(C100&gt;15,"No",IF(C100&lt;-15,"No","Yes")))</f>
        <v>N/A</v>
      </c>
      <c r="E100" s="8">
        <v>57.364110373000003</v>
      </c>
      <c r="F100" s="9" t="str">
        <f>IF($B100="N/A","N/A",IF(E100&gt;15,"No",IF(E100&lt;-15,"No","Yes")))</f>
        <v>N/A</v>
      </c>
      <c r="G100" s="8">
        <v>56.086921857999997</v>
      </c>
      <c r="H100" s="9" t="str">
        <f>IF($B100="N/A","N/A",IF(G100&gt;15,"No",IF(G100&lt;-15,"No","Yes")))</f>
        <v>N/A</v>
      </c>
      <c r="I100" s="10">
        <v>4.2999999999999997E-2</v>
      </c>
      <c r="J100" s="10">
        <v>-2.23</v>
      </c>
      <c r="K100" s="9" t="str">
        <f t="shared" si="18"/>
        <v>Yes</v>
      </c>
    </row>
    <row r="101" spans="1:11" x14ac:dyDescent="0.25">
      <c r="A101" s="73" t="s">
        <v>355</v>
      </c>
      <c r="B101" s="33" t="s">
        <v>213</v>
      </c>
      <c r="C101" s="72">
        <v>100</v>
      </c>
      <c r="D101" s="9" t="str">
        <f>IF($B101="N/A","N/A",IF(C101&gt;15,"No",IF(C101&lt;-15,"No","Yes")))</f>
        <v>N/A</v>
      </c>
      <c r="E101" s="8">
        <v>100</v>
      </c>
      <c r="F101" s="9" t="str">
        <f>IF($B101="N/A","N/A",IF(E101&gt;15,"No",IF(E101&lt;-15,"No","Yes")))</f>
        <v>N/A</v>
      </c>
      <c r="G101" s="8">
        <v>100</v>
      </c>
      <c r="H101" s="9" t="str">
        <f>IF($B101="N/A","N/A",IF(G101&gt;15,"No",IF(G101&lt;-15,"No","Yes")))</f>
        <v>N/A</v>
      </c>
      <c r="I101" s="10">
        <v>0</v>
      </c>
      <c r="J101" s="10">
        <v>0</v>
      </c>
      <c r="K101" s="9" t="str">
        <f t="shared" si="18"/>
        <v>Yes</v>
      </c>
    </row>
    <row r="102" spans="1:11" x14ac:dyDescent="0.25">
      <c r="A102" s="73" t="s">
        <v>46</v>
      </c>
      <c r="B102" s="33" t="s">
        <v>213</v>
      </c>
      <c r="C102" s="72">
        <v>0</v>
      </c>
      <c r="D102" s="9" t="str">
        <f>IF($B102="N/A","N/A",IF(C102&gt;15,"No",IF(C102&lt;-15,"No","Yes")))</f>
        <v>N/A</v>
      </c>
      <c r="E102" s="8">
        <v>0</v>
      </c>
      <c r="F102" s="9" t="str">
        <f>IF($B102="N/A","N/A",IF(E102&gt;15,"No",IF(E102&lt;-15,"No","Yes")))</f>
        <v>N/A</v>
      </c>
      <c r="G102" s="8">
        <v>0</v>
      </c>
      <c r="H102" s="9" t="str">
        <f>IF($B102="N/A","N/A",IF(G102&gt;15,"No",IF(G102&lt;-15,"No","Yes")))</f>
        <v>N/A</v>
      </c>
      <c r="I102" s="10" t="s">
        <v>1746</v>
      </c>
      <c r="J102" s="10" t="s">
        <v>1746</v>
      </c>
      <c r="K102" s="9" t="str">
        <f t="shared" si="18"/>
        <v>N/A</v>
      </c>
    </row>
    <row r="103" spans="1:11" x14ac:dyDescent="0.25">
      <c r="A103" s="73" t="s">
        <v>47</v>
      </c>
      <c r="B103" s="33" t="s">
        <v>213</v>
      </c>
      <c r="C103" s="72">
        <v>0</v>
      </c>
      <c r="D103" s="9" t="str">
        <f>IF($B103="N/A","N/A",IF(C103&gt;15,"No",IF(C103&lt;-15,"No","Yes")))</f>
        <v>N/A</v>
      </c>
      <c r="E103" s="8">
        <v>0</v>
      </c>
      <c r="F103" s="9" t="str">
        <f>IF($B103="N/A","N/A",IF(E103&gt;15,"No",IF(E103&lt;-15,"No","Yes")))</f>
        <v>N/A</v>
      </c>
      <c r="G103" s="8">
        <v>0</v>
      </c>
      <c r="H103" s="9" t="str">
        <f>IF($B103="N/A","N/A",IF(G103&gt;15,"No",IF(G103&lt;-15,"No","Yes")))</f>
        <v>N/A</v>
      </c>
      <c r="I103" s="10" t="s">
        <v>1746</v>
      </c>
      <c r="J103" s="10" t="s">
        <v>1746</v>
      </c>
      <c r="K103" s="9" t="str">
        <f t="shared" si="18"/>
        <v>N/A</v>
      </c>
    </row>
    <row r="104" spans="1:11" x14ac:dyDescent="0.25">
      <c r="A104" s="73" t="s">
        <v>33</v>
      </c>
      <c r="B104" s="33" t="s">
        <v>223</v>
      </c>
      <c r="C104" s="72">
        <v>99.999370627999994</v>
      </c>
      <c r="D104" s="9" t="str">
        <f>IF($B104="N/A","N/A",IF(C104&gt;100,"No",IF(C104&lt;98,"No","Yes")))</f>
        <v>Yes</v>
      </c>
      <c r="E104" s="8">
        <v>99.998995933000003</v>
      </c>
      <c r="F104" s="9" t="str">
        <f>IF($B104="N/A","N/A",IF(E104&gt;100,"No",IF(E104&lt;98,"No","Yes")))</f>
        <v>Yes</v>
      </c>
      <c r="G104" s="8">
        <v>99.998843898999993</v>
      </c>
      <c r="H104" s="9" t="str">
        <f>IF($B104="N/A","N/A",IF(G104&gt;100,"No",IF(G104&lt;98,"No","Yes")))</f>
        <v>Yes</v>
      </c>
      <c r="I104" s="10">
        <v>0</v>
      </c>
      <c r="J104" s="10">
        <v>0</v>
      </c>
      <c r="K104" s="9" t="str">
        <f t="shared" si="18"/>
        <v>Yes</v>
      </c>
    </row>
    <row r="105" spans="1:11" ht="25" x14ac:dyDescent="0.25">
      <c r="A105" s="73" t="s">
        <v>48</v>
      </c>
      <c r="B105" s="49" t="s">
        <v>223</v>
      </c>
      <c r="C105" s="72">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3" t="s">
        <v>49</v>
      </c>
      <c r="B106" s="49" t="s">
        <v>213</v>
      </c>
      <c r="C106" s="72">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73" t="s">
        <v>913</v>
      </c>
      <c r="B107" s="33" t="s">
        <v>213</v>
      </c>
      <c r="C107" s="82">
        <v>71.321973807999996</v>
      </c>
      <c r="D107" s="9" t="str">
        <f t="shared" ref="D107:D130" si="19">IF($B107="N/A","N/A",IF(C107&gt;15,"No",IF(C107&lt;-15,"No","Yes")))</f>
        <v>N/A</v>
      </c>
      <c r="E107" s="9">
        <v>73.362728516000004</v>
      </c>
      <c r="F107" s="9" t="str">
        <f t="shared" ref="F107:F130" si="20">IF($B107="N/A","N/A",IF(E107&gt;15,"No",IF(E107&lt;-15,"No","Yes")))</f>
        <v>N/A</v>
      </c>
      <c r="G107" s="8">
        <v>75.714508851999994</v>
      </c>
      <c r="H107" s="9" t="str">
        <f t="shared" ref="H107:H130" si="21">IF($B107="N/A","N/A",IF(G107&gt;15,"No",IF(G107&lt;-15,"No","Yes")))</f>
        <v>N/A</v>
      </c>
      <c r="I107" s="10">
        <v>2.8610000000000002</v>
      </c>
      <c r="J107" s="10">
        <v>3.206</v>
      </c>
      <c r="K107" s="9" t="str">
        <f t="shared" ref="K107:K130" si="22">IF(J107="Div by 0", "N/A", IF(J107="N/A","N/A", IF(J107&gt;30, "No", IF(J107&lt;-30, "No", "Yes"))))</f>
        <v>Yes</v>
      </c>
    </row>
    <row r="108" spans="1:11" x14ac:dyDescent="0.25">
      <c r="A108" s="73" t="s">
        <v>914</v>
      </c>
      <c r="B108" s="33" t="s">
        <v>213</v>
      </c>
      <c r="C108" s="82">
        <v>3.8537714243000001</v>
      </c>
      <c r="D108" s="33" t="s">
        <v>213</v>
      </c>
      <c r="E108" s="9">
        <v>3.9586266189999999</v>
      </c>
      <c r="F108" s="33" t="s">
        <v>213</v>
      </c>
      <c r="G108" s="8">
        <v>3.8564633681</v>
      </c>
      <c r="H108" s="33" t="s">
        <v>213</v>
      </c>
      <c r="I108" s="10">
        <v>2.7210000000000001</v>
      </c>
      <c r="J108" s="10">
        <v>-2.58</v>
      </c>
      <c r="K108" s="9" t="str">
        <f t="shared" si="22"/>
        <v>Yes</v>
      </c>
    </row>
    <row r="109" spans="1:11" x14ac:dyDescent="0.25">
      <c r="A109" s="73" t="s">
        <v>915</v>
      </c>
      <c r="B109" s="33" t="s">
        <v>213</v>
      </c>
      <c r="C109" s="82">
        <v>1.4444075816999999</v>
      </c>
      <c r="D109" s="9" t="str">
        <f t="shared" si="19"/>
        <v>N/A</v>
      </c>
      <c r="E109" s="9">
        <v>1.3319994133999999</v>
      </c>
      <c r="F109" s="9" t="str">
        <f t="shared" si="20"/>
        <v>N/A</v>
      </c>
      <c r="G109" s="8">
        <v>1.2916481075999999</v>
      </c>
      <c r="H109" s="9" t="str">
        <f t="shared" si="21"/>
        <v>N/A</v>
      </c>
      <c r="I109" s="10">
        <v>-7.78</v>
      </c>
      <c r="J109" s="10">
        <v>-3.03</v>
      </c>
      <c r="K109" s="9" t="str">
        <f t="shared" si="22"/>
        <v>Yes</v>
      </c>
    </row>
    <row r="110" spans="1:11" x14ac:dyDescent="0.25">
      <c r="A110" s="73" t="s">
        <v>916</v>
      </c>
      <c r="B110" s="33" t="s">
        <v>213</v>
      </c>
      <c r="C110" s="82">
        <v>0</v>
      </c>
      <c r="D110" s="9" t="str">
        <f t="shared" si="19"/>
        <v>N/A</v>
      </c>
      <c r="E110" s="9">
        <v>0</v>
      </c>
      <c r="F110" s="9" t="str">
        <f t="shared" si="20"/>
        <v>N/A</v>
      </c>
      <c r="G110" s="8">
        <v>0</v>
      </c>
      <c r="H110" s="9" t="str">
        <f t="shared" si="21"/>
        <v>N/A</v>
      </c>
      <c r="I110" s="10" t="s">
        <v>1746</v>
      </c>
      <c r="J110" s="10" t="s">
        <v>1746</v>
      </c>
      <c r="K110" s="9" t="str">
        <f t="shared" si="22"/>
        <v>N/A</v>
      </c>
    </row>
    <row r="111" spans="1:11" x14ac:dyDescent="0.25">
      <c r="A111" s="73" t="s">
        <v>917</v>
      </c>
      <c r="B111" s="33" t="s">
        <v>213</v>
      </c>
      <c r="C111" s="82">
        <v>0</v>
      </c>
      <c r="D111" s="9" t="str">
        <f t="shared" si="19"/>
        <v>N/A</v>
      </c>
      <c r="E111" s="9">
        <v>0</v>
      </c>
      <c r="F111" s="9" t="str">
        <f t="shared" si="20"/>
        <v>N/A</v>
      </c>
      <c r="G111" s="8">
        <v>0</v>
      </c>
      <c r="H111" s="9" t="str">
        <f t="shared" si="21"/>
        <v>N/A</v>
      </c>
      <c r="I111" s="10" t="s">
        <v>1746</v>
      </c>
      <c r="J111" s="10" t="s">
        <v>1746</v>
      </c>
      <c r="K111" s="9" t="str">
        <f t="shared" si="22"/>
        <v>N/A</v>
      </c>
    </row>
    <row r="112" spans="1:11" x14ac:dyDescent="0.25">
      <c r="A112" s="73" t="s">
        <v>918</v>
      </c>
      <c r="B112" s="33" t="s">
        <v>213</v>
      </c>
      <c r="C112" s="82">
        <v>0.42077897310000001</v>
      </c>
      <c r="D112" s="9" t="str">
        <f t="shared" si="19"/>
        <v>N/A</v>
      </c>
      <c r="E112" s="9">
        <v>0.39374364480000001</v>
      </c>
      <c r="F112" s="9" t="str">
        <f t="shared" si="20"/>
        <v>N/A</v>
      </c>
      <c r="G112" s="8">
        <v>0.37373377460000001</v>
      </c>
      <c r="H112" s="9" t="str">
        <f t="shared" si="21"/>
        <v>N/A</v>
      </c>
      <c r="I112" s="10">
        <v>-6.43</v>
      </c>
      <c r="J112" s="10">
        <v>-5.08</v>
      </c>
      <c r="K112" s="9" t="str">
        <f t="shared" si="22"/>
        <v>Yes</v>
      </c>
    </row>
    <row r="113" spans="1:11" x14ac:dyDescent="0.25">
      <c r="A113" s="73" t="s">
        <v>919</v>
      </c>
      <c r="B113" s="33" t="s">
        <v>213</v>
      </c>
      <c r="C113" s="82">
        <v>0.1719010477</v>
      </c>
      <c r="D113" s="9" t="str">
        <f t="shared" si="19"/>
        <v>N/A</v>
      </c>
      <c r="E113" s="9">
        <v>0.19896251640000001</v>
      </c>
      <c r="F113" s="9" t="str">
        <f t="shared" si="20"/>
        <v>N/A</v>
      </c>
      <c r="G113" s="8">
        <v>0.1090109505</v>
      </c>
      <c r="H113" s="9" t="str">
        <f t="shared" si="21"/>
        <v>N/A</v>
      </c>
      <c r="I113" s="10">
        <v>15.74</v>
      </c>
      <c r="J113" s="10">
        <v>-45.2</v>
      </c>
      <c r="K113" s="9" t="str">
        <f t="shared" si="22"/>
        <v>No</v>
      </c>
    </row>
    <row r="114" spans="1:11" x14ac:dyDescent="0.25">
      <c r="A114" s="73" t="s">
        <v>920</v>
      </c>
      <c r="B114" s="33" t="s">
        <v>213</v>
      </c>
      <c r="C114" s="82">
        <v>0</v>
      </c>
      <c r="D114" s="9" t="str">
        <f t="shared" si="19"/>
        <v>N/A</v>
      </c>
      <c r="E114" s="9">
        <v>0</v>
      </c>
      <c r="F114" s="9" t="str">
        <f t="shared" si="20"/>
        <v>N/A</v>
      </c>
      <c r="G114" s="8">
        <v>0</v>
      </c>
      <c r="H114" s="9" t="str">
        <f t="shared" si="21"/>
        <v>N/A</v>
      </c>
      <c r="I114" s="10" t="s">
        <v>1746</v>
      </c>
      <c r="J114" s="10" t="s">
        <v>1746</v>
      </c>
      <c r="K114" s="9" t="str">
        <f t="shared" si="22"/>
        <v>N/A</v>
      </c>
    </row>
    <row r="115" spans="1:11" x14ac:dyDescent="0.25">
      <c r="A115" s="73" t="s">
        <v>921</v>
      </c>
      <c r="B115" s="33" t="s">
        <v>213</v>
      </c>
      <c r="C115" s="82">
        <v>0.32548979960000002</v>
      </c>
      <c r="D115" s="9" t="str">
        <f t="shared" si="19"/>
        <v>N/A</v>
      </c>
      <c r="E115" s="9">
        <v>0.48121738759999999</v>
      </c>
      <c r="F115" s="9" t="str">
        <f t="shared" si="20"/>
        <v>N/A</v>
      </c>
      <c r="G115" s="8">
        <v>0.46825557239999999</v>
      </c>
      <c r="H115" s="9" t="str">
        <f t="shared" si="21"/>
        <v>N/A</v>
      </c>
      <c r="I115" s="10">
        <v>47.84</v>
      </c>
      <c r="J115" s="10">
        <v>-2.69</v>
      </c>
      <c r="K115" s="9" t="str">
        <f t="shared" si="22"/>
        <v>Yes</v>
      </c>
    </row>
    <row r="116" spans="1:11" x14ac:dyDescent="0.25">
      <c r="A116" s="73" t="s">
        <v>922</v>
      </c>
      <c r="B116" s="33" t="s">
        <v>213</v>
      </c>
      <c r="C116" s="82">
        <v>0.20807521000000001</v>
      </c>
      <c r="D116" s="9" t="str">
        <f t="shared" si="19"/>
        <v>N/A</v>
      </c>
      <c r="E116" s="9">
        <v>0.2078023135</v>
      </c>
      <c r="F116" s="9" t="str">
        <f t="shared" si="20"/>
        <v>N/A</v>
      </c>
      <c r="G116" s="8">
        <v>0.23708214089999999</v>
      </c>
      <c r="H116" s="9" t="str">
        <f t="shared" si="21"/>
        <v>N/A</v>
      </c>
      <c r="I116" s="10">
        <v>-0.13100000000000001</v>
      </c>
      <c r="J116" s="10">
        <v>14.09</v>
      </c>
      <c r="K116" s="9" t="str">
        <f t="shared" si="22"/>
        <v>Yes</v>
      </c>
    </row>
    <row r="117" spans="1:11" x14ac:dyDescent="0.25">
      <c r="A117" s="73" t="s">
        <v>923</v>
      </c>
      <c r="B117" s="33" t="s">
        <v>213</v>
      </c>
      <c r="C117" s="82">
        <v>3.10641E-5</v>
      </c>
      <c r="D117" s="9" t="str">
        <f t="shared" si="19"/>
        <v>N/A</v>
      </c>
      <c r="E117" s="9">
        <v>9.4658869999999997E-4</v>
      </c>
      <c r="F117" s="9" t="str">
        <f t="shared" si="20"/>
        <v>N/A</v>
      </c>
      <c r="G117" s="8">
        <v>6.3545840000000001E-4</v>
      </c>
      <c r="H117" s="9" t="str">
        <f t="shared" si="21"/>
        <v>N/A</v>
      </c>
      <c r="I117" s="10">
        <v>2947</v>
      </c>
      <c r="J117" s="10">
        <v>-32.9</v>
      </c>
      <c r="K117" s="9" t="str">
        <f t="shared" si="22"/>
        <v>No</v>
      </c>
    </row>
    <row r="118" spans="1:11" x14ac:dyDescent="0.25">
      <c r="A118" s="73" t="s">
        <v>924</v>
      </c>
      <c r="B118" s="33" t="s">
        <v>213</v>
      </c>
      <c r="C118" s="82">
        <v>1.2830877482</v>
      </c>
      <c r="D118" s="9" t="str">
        <f t="shared" si="19"/>
        <v>N/A</v>
      </c>
      <c r="E118" s="9">
        <v>1.3439547544999999</v>
      </c>
      <c r="F118" s="9" t="str">
        <f t="shared" si="20"/>
        <v>N/A</v>
      </c>
      <c r="G118" s="8">
        <v>1.3760973637</v>
      </c>
      <c r="H118" s="9" t="str">
        <f t="shared" si="21"/>
        <v>N/A</v>
      </c>
      <c r="I118" s="10">
        <v>4.7439999999999998</v>
      </c>
      <c r="J118" s="10">
        <v>2.3919999999999999</v>
      </c>
      <c r="K118" s="9" t="str">
        <f t="shared" si="22"/>
        <v>Yes</v>
      </c>
    </row>
    <row r="119" spans="1:11" x14ac:dyDescent="0.25">
      <c r="A119" s="73" t="s">
        <v>925</v>
      </c>
      <c r="B119" s="33" t="s">
        <v>213</v>
      </c>
      <c r="C119" s="82">
        <v>24.824254767999999</v>
      </c>
      <c r="D119" s="9" t="str">
        <f t="shared" si="19"/>
        <v>N/A</v>
      </c>
      <c r="E119" s="9">
        <v>22.678644864999999</v>
      </c>
      <c r="F119" s="9" t="str">
        <f t="shared" si="20"/>
        <v>N/A</v>
      </c>
      <c r="G119" s="8">
        <v>20.429027779999998</v>
      </c>
      <c r="H119" s="9" t="str">
        <f t="shared" si="21"/>
        <v>N/A</v>
      </c>
      <c r="I119" s="10">
        <v>-8.64</v>
      </c>
      <c r="J119" s="10">
        <v>-9.92</v>
      </c>
      <c r="K119" s="9" t="str">
        <f t="shared" si="22"/>
        <v>Yes</v>
      </c>
    </row>
    <row r="120" spans="1:11" x14ac:dyDescent="0.25">
      <c r="A120" s="73" t="s">
        <v>926</v>
      </c>
      <c r="B120" s="33" t="s">
        <v>213</v>
      </c>
      <c r="C120" s="82">
        <v>8.0955647121999998</v>
      </c>
      <c r="D120" s="9" t="str">
        <f t="shared" si="19"/>
        <v>N/A</v>
      </c>
      <c r="E120" s="9">
        <v>7.6616780073999999</v>
      </c>
      <c r="F120" s="9" t="str">
        <f t="shared" si="20"/>
        <v>N/A</v>
      </c>
      <c r="G120" s="8">
        <v>6.3428293631999999</v>
      </c>
      <c r="H120" s="9" t="str">
        <f t="shared" si="21"/>
        <v>N/A</v>
      </c>
      <c r="I120" s="10">
        <v>-5.36</v>
      </c>
      <c r="J120" s="10">
        <v>-17.2</v>
      </c>
      <c r="K120" s="9" t="str">
        <f t="shared" si="22"/>
        <v>Yes</v>
      </c>
    </row>
    <row r="121" spans="1:11" x14ac:dyDescent="0.25">
      <c r="A121" s="73" t="s">
        <v>927</v>
      </c>
      <c r="B121" s="33" t="s">
        <v>213</v>
      </c>
      <c r="C121" s="82">
        <v>9.6967140533999991</v>
      </c>
      <c r="D121" s="9" t="str">
        <f t="shared" si="19"/>
        <v>N/A</v>
      </c>
      <c r="E121" s="9">
        <v>8.3820655721000001</v>
      </c>
      <c r="F121" s="9" t="str">
        <f t="shared" si="20"/>
        <v>N/A</v>
      </c>
      <c r="G121" s="8">
        <v>7.7162620148999999</v>
      </c>
      <c r="H121" s="9" t="str">
        <f t="shared" si="21"/>
        <v>N/A</v>
      </c>
      <c r="I121" s="10">
        <v>-13.6</v>
      </c>
      <c r="J121" s="10">
        <v>-7.94</v>
      </c>
      <c r="K121" s="9" t="str">
        <f t="shared" si="22"/>
        <v>Yes</v>
      </c>
    </row>
    <row r="122" spans="1:11" x14ac:dyDescent="0.25">
      <c r="A122" s="73" t="s">
        <v>928</v>
      </c>
      <c r="B122" s="33" t="s">
        <v>213</v>
      </c>
      <c r="C122" s="82">
        <v>0</v>
      </c>
      <c r="D122" s="9" t="str">
        <f t="shared" si="19"/>
        <v>N/A</v>
      </c>
      <c r="E122" s="9">
        <v>0</v>
      </c>
      <c r="F122" s="9" t="str">
        <f t="shared" si="20"/>
        <v>N/A</v>
      </c>
      <c r="G122" s="8">
        <v>0</v>
      </c>
      <c r="H122" s="9" t="str">
        <f t="shared" si="21"/>
        <v>N/A</v>
      </c>
      <c r="I122" s="10" t="s">
        <v>1746</v>
      </c>
      <c r="J122" s="10" t="s">
        <v>1746</v>
      </c>
      <c r="K122" s="9" t="str">
        <f t="shared" si="22"/>
        <v>N/A</v>
      </c>
    </row>
    <row r="123" spans="1:11" x14ac:dyDescent="0.25">
      <c r="A123" s="73" t="s">
        <v>929</v>
      </c>
      <c r="B123" s="33" t="s">
        <v>213</v>
      </c>
      <c r="C123" s="82">
        <v>0.16566880959999999</v>
      </c>
      <c r="D123" s="9" t="str">
        <f t="shared" si="19"/>
        <v>N/A</v>
      </c>
      <c r="E123" s="9">
        <v>0.131050365</v>
      </c>
      <c r="F123" s="9" t="str">
        <f t="shared" si="20"/>
        <v>N/A</v>
      </c>
      <c r="G123" s="8">
        <v>0.12870313799999999</v>
      </c>
      <c r="H123" s="9" t="str">
        <f t="shared" si="21"/>
        <v>N/A</v>
      </c>
      <c r="I123" s="10">
        <v>-20.9</v>
      </c>
      <c r="J123" s="10">
        <v>-1.79</v>
      </c>
      <c r="K123" s="9" t="str">
        <f t="shared" si="22"/>
        <v>Yes</v>
      </c>
    </row>
    <row r="124" spans="1:11" x14ac:dyDescent="0.25">
      <c r="A124" s="73" t="s">
        <v>930</v>
      </c>
      <c r="B124" s="33" t="s">
        <v>213</v>
      </c>
      <c r="C124" s="82">
        <v>0</v>
      </c>
      <c r="D124" s="9" t="str">
        <f t="shared" si="19"/>
        <v>N/A</v>
      </c>
      <c r="E124" s="9">
        <v>0</v>
      </c>
      <c r="F124" s="9" t="str">
        <f t="shared" si="20"/>
        <v>N/A</v>
      </c>
      <c r="G124" s="8">
        <v>0</v>
      </c>
      <c r="H124" s="9" t="str">
        <f t="shared" si="21"/>
        <v>N/A</v>
      </c>
      <c r="I124" s="10" t="s">
        <v>1746</v>
      </c>
      <c r="J124" s="10" t="s">
        <v>1746</v>
      </c>
      <c r="K124" s="9" t="str">
        <f t="shared" si="22"/>
        <v>N/A</v>
      </c>
    </row>
    <row r="125" spans="1:11" x14ac:dyDescent="0.25">
      <c r="A125" s="73" t="s">
        <v>931</v>
      </c>
      <c r="B125" s="33" t="s">
        <v>213</v>
      </c>
      <c r="C125" s="82">
        <v>1.7076565432999999</v>
      </c>
      <c r="D125" s="9" t="str">
        <f t="shared" si="19"/>
        <v>N/A</v>
      </c>
      <c r="E125" s="9">
        <v>1.6330593506</v>
      </c>
      <c r="F125" s="9" t="str">
        <f t="shared" si="20"/>
        <v>N/A</v>
      </c>
      <c r="G125" s="8">
        <v>1.7152706296</v>
      </c>
      <c r="H125" s="9" t="str">
        <f t="shared" si="21"/>
        <v>N/A</v>
      </c>
      <c r="I125" s="10">
        <v>-4.37</v>
      </c>
      <c r="J125" s="10">
        <v>5.0339999999999998</v>
      </c>
      <c r="K125" s="9" t="str">
        <f t="shared" si="22"/>
        <v>Yes</v>
      </c>
    </row>
    <row r="126" spans="1:11" x14ac:dyDescent="0.25">
      <c r="A126" s="73" t="s">
        <v>932</v>
      </c>
      <c r="B126" s="33" t="s">
        <v>213</v>
      </c>
      <c r="C126" s="82">
        <v>0</v>
      </c>
      <c r="D126" s="9" t="str">
        <f t="shared" si="19"/>
        <v>N/A</v>
      </c>
      <c r="E126" s="9">
        <v>0</v>
      </c>
      <c r="F126" s="9" t="str">
        <f t="shared" si="20"/>
        <v>N/A</v>
      </c>
      <c r="G126" s="8">
        <v>0</v>
      </c>
      <c r="H126" s="9" t="str">
        <f t="shared" si="21"/>
        <v>N/A</v>
      </c>
      <c r="I126" s="10" t="s">
        <v>1746</v>
      </c>
      <c r="J126" s="10" t="s">
        <v>1746</v>
      </c>
      <c r="K126" s="9" t="str">
        <f t="shared" si="22"/>
        <v>N/A</v>
      </c>
    </row>
    <row r="127" spans="1:11" x14ac:dyDescent="0.25">
      <c r="A127" s="73" t="s">
        <v>933</v>
      </c>
      <c r="B127" s="33" t="s">
        <v>213</v>
      </c>
      <c r="C127" s="82">
        <v>3.8239887038</v>
      </c>
      <c r="D127" s="9" t="str">
        <f t="shared" si="19"/>
        <v>N/A</v>
      </c>
      <c r="E127" s="9">
        <v>3.5849141333999999</v>
      </c>
      <c r="F127" s="9" t="str">
        <f t="shared" si="20"/>
        <v>N/A</v>
      </c>
      <c r="G127" s="8">
        <v>3.2443905791000001</v>
      </c>
      <c r="H127" s="9" t="str">
        <f t="shared" si="21"/>
        <v>N/A</v>
      </c>
      <c r="I127" s="10">
        <v>-6.25</v>
      </c>
      <c r="J127" s="10">
        <v>-9.5</v>
      </c>
      <c r="K127" s="9" t="str">
        <f t="shared" si="22"/>
        <v>Yes</v>
      </c>
    </row>
    <row r="128" spans="1:11" x14ac:dyDescent="0.25">
      <c r="A128" s="73" t="s">
        <v>934</v>
      </c>
      <c r="B128" s="33" t="s">
        <v>213</v>
      </c>
      <c r="C128" s="82">
        <v>0.38280697520000001</v>
      </c>
      <c r="D128" s="9" t="str">
        <f t="shared" si="19"/>
        <v>N/A</v>
      </c>
      <c r="E128" s="9">
        <v>0.36540561049999998</v>
      </c>
      <c r="F128" s="9" t="str">
        <f t="shared" si="20"/>
        <v>N/A</v>
      </c>
      <c r="G128" s="8">
        <v>0.37110065990000002</v>
      </c>
      <c r="H128" s="9" t="str">
        <f t="shared" si="21"/>
        <v>N/A</v>
      </c>
      <c r="I128" s="10">
        <v>-4.55</v>
      </c>
      <c r="J128" s="10">
        <v>1.5589999999999999</v>
      </c>
      <c r="K128" s="9" t="str">
        <f t="shared" si="22"/>
        <v>Yes</v>
      </c>
    </row>
    <row r="129" spans="1:11" x14ac:dyDescent="0.25">
      <c r="A129" s="73" t="s">
        <v>935</v>
      </c>
      <c r="B129" s="33" t="s">
        <v>213</v>
      </c>
      <c r="C129" s="82">
        <v>2.8295526000000001E-2</v>
      </c>
      <c r="D129" s="9" t="str">
        <f t="shared" si="19"/>
        <v>N/A</v>
      </c>
      <c r="E129" s="9">
        <v>1.8290777500000001E-2</v>
      </c>
      <c r="F129" s="9" t="str">
        <f t="shared" si="20"/>
        <v>N/A</v>
      </c>
      <c r="G129" s="8">
        <v>1.60198701E-2</v>
      </c>
      <c r="H129" s="9" t="str">
        <f t="shared" si="21"/>
        <v>N/A</v>
      </c>
      <c r="I129" s="10">
        <v>-35.4</v>
      </c>
      <c r="J129" s="10">
        <v>-12.4</v>
      </c>
      <c r="K129" s="9" t="str">
        <f t="shared" si="22"/>
        <v>Yes</v>
      </c>
    </row>
    <row r="130" spans="1:11" x14ac:dyDescent="0.25">
      <c r="A130" s="73" t="s">
        <v>936</v>
      </c>
      <c r="B130" s="33" t="s">
        <v>213</v>
      </c>
      <c r="C130" s="82">
        <v>0.92355944440000004</v>
      </c>
      <c r="D130" s="9" t="str">
        <f t="shared" si="19"/>
        <v>N/A</v>
      </c>
      <c r="E130" s="9">
        <v>0.90218104850000003</v>
      </c>
      <c r="F130" s="9" t="str">
        <f t="shared" si="20"/>
        <v>N/A</v>
      </c>
      <c r="G130" s="8">
        <v>0.89445152520000004</v>
      </c>
      <c r="H130" s="9" t="str">
        <f t="shared" si="21"/>
        <v>N/A</v>
      </c>
      <c r="I130" s="10">
        <v>-2.31</v>
      </c>
      <c r="J130" s="10">
        <v>-0.85699999999999998</v>
      </c>
      <c r="K130" s="9" t="str">
        <f t="shared" si="22"/>
        <v>Yes</v>
      </c>
    </row>
    <row r="131" spans="1:11" ht="12" customHeight="1" x14ac:dyDescent="0.25">
      <c r="A131" s="141" t="s">
        <v>1646</v>
      </c>
      <c r="B131" s="142"/>
      <c r="C131" s="142"/>
      <c r="D131" s="142"/>
      <c r="E131" s="142"/>
      <c r="F131" s="142"/>
      <c r="G131" s="142"/>
      <c r="H131" s="142"/>
      <c r="I131" s="142"/>
      <c r="J131" s="142"/>
      <c r="K131" s="143"/>
    </row>
    <row r="132" spans="1:11" x14ac:dyDescent="0.25">
      <c r="A132" s="134" t="s">
        <v>1644</v>
      </c>
      <c r="B132" s="135"/>
      <c r="C132" s="135"/>
      <c r="D132" s="135"/>
      <c r="E132" s="135"/>
      <c r="F132" s="135"/>
      <c r="G132" s="135"/>
      <c r="H132" s="135"/>
      <c r="I132" s="135"/>
      <c r="J132" s="135"/>
      <c r="K132" s="136"/>
    </row>
    <row r="133" spans="1:11" x14ac:dyDescent="0.25">
      <c r="A133" s="137" t="s">
        <v>1742</v>
      </c>
      <c r="B133" s="137"/>
      <c r="C133" s="137"/>
      <c r="D133" s="137"/>
      <c r="E133" s="137"/>
      <c r="F133" s="137"/>
      <c r="G133" s="137"/>
      <c r="H133" s="137"/>
      <c r="I133" s="137"/>
      <c r="J133" s="137"/>
      <c r="K133" s="13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1598</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5" customHeight="1"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71">
        <v>3091061</v>
      </c>
      <c r="D6" s="9" t="str">
        <f>IF($B6="N/A","N/A",IF(C6&gt;15,"No",IF(C6&lt;-15,"No","Yes")))</f>
        <v>N/A</v>
      </c>
      <c r="E6" s="34">
        <v>3093021</v>
      </c>
      <c r="F6" s="9" t="str">
        <f>IF($B6="N/A","N/A",IF(E6&gt;15,"No",IF(E6&lt;-15,"No","Yes")))</f>
        <v>N/A</v>
      </c>
      <c r="G6" s="34">
        <v>3258323</v>
      </c>
      <c r="H6" s="9" t="str">
        <f>IF($B6="N/A","N/A",IF(G6&gt;15,"No",IF(G6&lt;-15,"No","Yes")))</f>
        <v>N/A</v>
      </c>
      <c r="I6" s="10">
        <v>6.3399999999999998E-2</v>
      </c>
      <c r="J6" s="10">
        <v>5.3440000000000003</v>
      </c>
      <c r="K6" s="9" t="str">
        <f t="shared" ref="K6:K13"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854</v>
      </c>
      <c r="B9" s="33" t="s">
        <v>213</v>
      </c>
      <c r="C9" s="75">
        <v>24.881440709</v>
      </c>
      <c r="D9" s="9" t="str">
        <f t="shared" ref="D9:D17" si="1">IF($B9="N/A","N/A",IF(C9&gt;15,"No",IF(C9&lt;-15,"No","Yes")))</f>
        <v>N/A</v>
      </c>
      <c r="E9" s="35">
        <v>24.932437575000002</v>
      </c>
      <c r="F9" s="9" t="str">
        <f>IF($B9="N/A","N/A",IF(E9&gt;15,"No",IF(E9&lt;-15,"No","Yes")))</f>
        <v>N/A</v>
      </c>
      <c r="G9" s="35">
        <v>23.970422514999999</v>
      </c>
      <c r="H9" s="9" t="str">
        <f>IF($B9="N/A","N/A",IF(G9&gt;15,"No",IF(G9&lt;-15,"No","Yes")))</f>
        <v>N/A</v>
      </c>
      <c r="I9" s="10">
        <v>0.20499999999999999</v>
      </c>
      <c r="J9" s="10">
        <v>-3.86</v>
      </c>
      <c r="K9" s="9" t="str">
        <f t="shared" si="0"/>
        <v>Yes</v>
      </c>
    </row>
    <row r="10" spans="1:11" x14ac:dyDescent="0.25">
      <c r="A10" s="73" t="s">
        <v>16</v>
      </c>
      <c r="B10" s="33" t="s">
        <v>213</v>
      </c>
      <c r="C10" s="72">
        <v>3.1009740668000001</v>
      </c>
      <c r="D10" s="9" t="str">
        <f t="shared" si="1"/>
        <v>N/A</v>
      </c>
      <c r="E10" s="8">
        <v>3.0482819224000002</v>
      </c>
      <c r="F10" s="9" t="str">
        <f>IF($B10="N/A","N/A",IF(E10&gt;15,"No",IF(E10&lt;-15,"No","Yes")))</f>
        <v>N/A</v>
      </c>
      <c r="G10" s="8">
        <v>3.0696158730000001</v>
      </c>
      <c r="H10" s="9" t="str">
        <f>IF($B10="N/A","N/A",IF(G10&gt;15,"No",IF(G10&lt;-15,"No","Yes")))</f>
        <v>N/A</v>
      </c>
      <c r="I10" s="10">
        <v>-1.7</v>
      </c>
      <c r="J10" s="10">
        <v>0.69989999999999997</v>
      </c>
      <c r="K10" s="9" t="str">
        <f t="shared" si="0"/>
        <v>Yes</v>
      </c>
    </row>
    <row r="11" spans="1:11" x14ac:dyDescent="0.25">
      <c r="A11" s="73" t="s">
        <v>36</v>
      </c>
      <c r="B11" s="33" t="s">
        <v>213</v>
      </c>
      <c r="C11" s="72">
        <v>14.892904953</v>
      </c>
      <c r="D11" s="9" t="str">
        <f t="shared" si="1"/>
        <v>N/A</v>
      </c>
      <c r="E11" s="8">
        <v>13.986649535</v>
      </c>
      <c r="F11" s="9" t="str">
        <f>IF($B11="N/A","N/A",IF(E11&gt;15,"No",IF(E11&lt;-15,"No","Yes")))</f>
        <v>N/A</v>
      </c>
      <c r="G11" s="8">
        <v>13.845247587999999</v>
      </c>
      <c r="H11" s="9" t="str">
        <f>IF($B11="N/A","N/A",IF(G11&gt;15,"No",IF(G11&lt;-15,"No","Yes")))</f>
        <v>N/A</v>
      </c>
      <c r="I11" s="10">
        <v>-6.09</v>
      </c>
      <c r="J11" s="10">
        <v>-1.01</v>
      </c>
      <c r="K11" s="9" t="str">
        <f t="shared" si="0"/>
        <v>Yes</v>
      </c>
    </row>
    <row r="12" spans="1:11" x14ac:dyDescent="0.25">
      <c r="A12" s="73" t="s">
        <v>37</v>
      </c>
      <c r="B12" s="33" t="s">
        <v>213</v>
      </c>
      <c r="C12" s="72">
        <v>90.825688072999995</v>
      </c>
      <c r="D12" s="9" t="str">
        <f t="shared" si="1"/>
        <v>N/A</v>
      </c>
      <c r="E12" s="8">
        <v>95.833333332999999</v>
      </c>
      <c r="F12" s="9" t="str">
        <f>IF($B12="N/A","N/A",IF(E12&gt;15,"No",IF(E12&lt;-15,"No","Yes")))</f>
        <v>N/A</v>
      </c>
      <c r="G12" s="8">
        <v>90.322580645000002</v>
      </c>
      <c r="H12" s="9" t="str">
        <f>IF($B12="N/A","N/A",IF(G12&gt;15,"No",IF(G12&lt;-15,"No","Yes")))</f>
        <v>N/A</v>
      </c>
      <c r="I12" s="10">
        <v>5.5129999999999999</v>
      </c>
      <c r="J12" s="10">
        <v>-5.75</v>
      </c>
      <c r="K12" s="9" t="str">
        <f t="shared" si="0"/>
        <v>Yes</v>
      </c>
    </row>
    <row r="13" spans="1:11" x14ac:dyDescent="0.25">
      <c r="A13" s="73" t="s">
        <v>38</v>
      </c>
      <c r="B13" s="33" t="s">
        <v>213</v>
      </c>
      <c r="C13" s="72">
        <v>2.6234488960000002</v>
      </c>
      <c r="D13" s="9" t="str">
        <f t="shared" si="1"/>
        <v>N/A</v>
      </c>
      <c r="E13" s="8">
        <v>2.5721894889999999</v>
      </c>
      <c r="F13" s="9" t="str">
        <f>IF($B13="N/A","N/A",IF(E13&gt;15,"No",IF(E13&lt;-15,"No","Yes")))</f>
        <v>N/A</v>
      </c>
      <c r="G13" s="8">
        <v>2.5808625703999999</v>
      </c>
      <c r="H13" s="9" t="str">
        <f>IF($B13="N/A","N/A",IF(G13&gt;15,"No",IF(G13&lt;-15,"No","Yes")))</f>
        <v>N/A</v>
      </c>
      <c r="I13" s="10">
        <v>-1.95</v>
      </c>
      <c r="J13" s="10">
        <v>0.3372</v>
      </c>
      <c r="K13" s="9" t="str">
        <f t="shared" si="0"/>
        <v>Yes</v>
      </c>
    </row>
    <row r="14" spans="1:11" x14ac:dyDescent="0.25">
      <c r="A14" s="73" t="s">
        <v>676</v>
      </c>
      <c r="B14" s="33" t="s">
        <v>213</v>
      </c>
      <c r="C14" s="72">
        <v>50.508482362999999</v>
      </c>
      <c r="D14" s="9" t="str">
        <f t="shared" si="1"/>
        <v>N/A</v>
      </c>
      <c r="E14" s="8">
        <v>51.012650739000001</v>
      </c>
      <c r="F14" s="9" t="str">
        <f t="shared" ref="F14:F33" si="2">IF($B14="N/A","N/A",IF(E14&gt;15,"No",IF(E14&lt;-15,"No","Yes")))</f>
        <v>N/A</v>
      </c>
      <c r="G14" s="8">
        <v>51.457053213999998</v>
      </c>
      <c r="H14" s="9" t="str">
        <f t="shared" ref="H14:H33" si="3">IF($B14="N/A","N/A",IF(G14&gt;15,"No",IF(G14&lt;-15,"No","Yes")))</f>
        <v>N/A</v>
      </c>
      <c r="I14" s="10">
        <v>0.99819999999999998</v>
      </c>
      <c r="J14" s="10">
        <v>0.87119999999999997</v>
      </c>
      <c r="K14" s="9" t="str">
        <f t="shared" ref="K14:K30" si="4">IF(J14="Div by 0", "N/A", IF(J14="N/A","N/A", IF(J14&gt;30, "No", IF(J14&lt;-30, "No", "Yes"))))</f>
        <v>Yes</v>
      </c>
    </row>
    <row r="15" spans="1:11" x14ac:dyDescent="0.25">
      <c r="A15" s="73" t="s">
        <v>677</v>
      </c>
      <c r="B15" s="33" t="s">
        <v>213</v>
      </c>
      <c r="C15" s="72">
        <v>2.6017603664000002</v>
      </c>
      <c r="D15" s="9" t="str">
        <f t="shared" si="1"/>
        <v>N/A</v>
      </c>
      <c r="E15" s="8">
        <v>2.4957476849</v>
      </c>
      <c r="F15" s="9" t="str">
        <f t="shared" si="2"/>
        <v>N/A</v>
      </c>
      <c r="G15" s="8">
        <v>2.4357928910000002</v>
      </c>
      <c r="H15" s="9" t="str">
        <f t="shared" si="3"/>
        <v>N/A</v>
      </c>
      <c r="I15" s="10">
        <v>-4.07</v>
      </c>
      <c r="J15" s="10">
        <v>-2.4</v>
      </c>
      <c r="K15" s="9" t="str">
        <f t="shared" si="4"/>
        <v>Yes</v>
      </c>
    </row>
    <row r="16" spans="1:11" x14ac:dyDescent="0.25">
      <c r="A16" s="73" t="s">
        <v>381</v>
      </c>
      <c r="B16" s="33" t="s">
        <v>213</v>
      </c>
      <c r="C16" s="72">
        <v>3.8666334956999999</v>
      </c>
      <c r="D16" s="9" t="str">
        <f t="shared" si="1"/>
        <v>N/A</v>
      </c>
      <c r="E16" s="8">
        <v>4.1265804531999999</v>
      </c>
      <c r="F16" s="9" t="str">
        <f t="shared" si="2"/>
        <v>N/A</v>
      </c>
      <c r="G16" s="8">
        <v>4.2722283824999998</v>
      </c>
      <c r="H16" s="9" t="str">
        <f t="shared" si="3"/>
        <v>N/A</v>
      </c>
      <c r="I16" s="10">
        <v>6.7229999999999999</v>
      </c>
      <c r="J16" s="10">
        <v>3.53</v>
      </c>
      <c r="K16" s="9" t="str">
        <f t="shared" si="4"/>
        <v>Yes</v>
      </c>
    </row>
    <row r="17" spans="1:11" x14ac:dyDescent="0.25">
      <c r="A17" s="73" t="s">
        <v>382</v>
      </c>
      <c r="B17" s="33" t="s">
        <v>213</v>
      </c>
      <c r="C17" s="72">
        <v>3.3125195522999999</v>
      </c>
      <c r="D17" s="9" t="str">
        <f t="shared" si="1"/>
        <v>N/A</v>
      </c>
      <c r="E17" s="8">
        <v>3.4757280987999999</v>
      </c>
      <c r="F17" s="9" t="str">
        <f t="shared" si="2"/>
        <v>N/A</v>
      </c>
      <c r="G17" s="8">
        <v>3.5609115487</v>
      </c>
      <c r="H17" s="9" t="str">
        <f t="shared" si="3"/>
        <v>N/A</v>
      </c>
      <c r="I17" s="10">
        <v>4.9269999999999996</v>
      </c>
      <c r="J17" s="10">
        <v>2.4510000000000001</v>
      </c>
      <c r="K17" s="9" t="str">
        <f t="shared" si="4"/>
        <v>Yes</v>
      </c>
    </row>
    <row r="18" spans="1:11" x14ac:dyDescent="0.25">
      <c r="A18" s="73" t="s">
        <v>383</v>
      </c>
      <c r="B18" s="33" t="s">
        <v>213</v>
      </c>
      <c r="C18" s="72">
        <v>3.5262973E-3</v>
      </c>
      <c r="D18" s="9" t="str">
        <f t="shared" ref="D18:D33" si="5">IF($B18="N/A","N/A",IF(C18&gt;15,"No",IF(C18&lt;-15,"No","Yes")))</f>
        <v>N/A</v>
      </c>
      <c r="E18" s="8">
        <v>5.4315828999999998E-3</v>
      </c>
      <c r="F18" s="9" t="str">
        <f t="shared" si="2"/>
        <v>N/A</v>
      </c>
      <c r="G18" s="8">
        <v>8.5626869999999994E-3</v>
      </c>
      <c r="H18" s="9" t="str">
        <f t="shared" si="3"/>
        <v>N/A</v>
      </c>
      <c r="I18" s="10">
        <v>54.03</v>
      </c>
      <c r="J18" s="10">
        <v>57.65</v>
      </c>
      <c r="K18" s="9" t="str">
        <f t="shared" si="4"/>
        <v>No</v>
      </c>
    </row>
    <row r="19" spans="1:11" x14ac:dyDescent="0.25">
      <c r="A19" s="73" t="s">
        <v>384</v>
      </c>
      <c r="B19" s="33" t="s">
        <v>213</v>
      </c>
      <c r="C19" s="72">
        <v>21.483302982000001</v>
      </c>
      <c r="D19" s="9" t="str">
        <f t="shared" si="5"/>
        <v>N/A</v>
      </c>
      <c r="E19" s="8">
        <v>21.022650671000001</v>
      </c>
      <c r="F19" s="9" t="str">
        <f t="shared" si="2"/>
        <v>N/A</v>
      </c>
      <c r="G19" s="8">
        <v>20.95467515</v>
      </c>
      <c r="H19" s="9" t="str">
        <f t="shared" si="3"/>
        <v>N/A</v>
      </c>
      <c r="I19" s="10">
        <v>-2.14</v>
      </c>
      <c r="J19" s="10">
        <v>-0.32300000000000001</v>
      </c>
      <c r="K19" s="9" t="str">
        <f t="shared" si="4"/>
        <v>Yes</v>
      </c>
    </row>
    <row r="20" spans="1:11" x14ac:dyDescent="0.25">
      <c r="A20" s="73" t="s">
        <v>386</v>
      </c>
      <c r="B20" s="33" t="s">
        <v>213</v>
      </c>
      <c r="C20" s="72">
        <v>11.830500919</v>
      </c>
      <c r="D20" s="9" t="str">
        <f t="shared" si="5"/>
        <v>N/A</v>
      </c>
      <c r="E20" s="8">
        <v>11.520613665000001</v>
      </c>
      <c r="F20" s="9" t="str">
        <f t="shared" si="2"/>
        <v>N/A</v>
      </c>
      <c r="G20" s="8">
        <v>10.967144755</v>
      </c>
      <c r="H20" s="9" t="str">
        <f t="shared" si="3"/>
        <v>N/A</v>
      </c>
      <c r="I20" s="10">
        <v>-2.62</v>
      </c>
      <c r="J20" s="10">
        <v>-4.8</v>
      </c>
      <c r="K20" s="9" t="str">
        <f t="shared" si="4"/>
        <v>Yes</v>
      </c>
    </row>
    <row r="21" spans="1:11" x14ac:dyDescent="0.25">
      <c r="A21" s="73" t="s">
        <v>387</v>
      </c>
      <c r="B21" s="33" t="s">
        <v>213</v>
      </c>
      <c r="C21" s="72">
        <v>1.1121424003</v>
      </c>
      <c r="D21" s="9" t="str">
        <f t="shared" si="5"/>
        <v>N/A</v>
      </c>
      <c r="E21" s="8">
        <v>1.0063623880999999</v>
      </c>
      <c r="F21" s="9" t="str">
        <f t="shared" si="2"/>
        <v>N/A</v>
      </c>
      <c r="G21" s="8">
        <v>0.8383760603</v>
      </c>
      <c r="H21" s="9" t="str">
        <f t="shared" si="3"/>
        <v>N/A</v>
      </c>
      <c r="I21" s="10">
        <v>-9.51</v>
      </c>
      <c r="J21" s="10">
        <v>-16.7</v>
      </c>
      <c r="K21" s="9" t="str">
        <f t="shared" si="4"/>
        <v>Yes</v>
      </c>
    </row>
    <row r="22" spans="1:11" x14ac:dyDescent="0.25">
      <c r="A22" s="73" t="s">
        <v>388</v>
      </c>
      <c r="B22" s="33" t="s">
        <v>213</v>
      </c>
      <c r="C22" s="72">
        <v>3.0660669589</v>
      </c>
      <c r="D22" s="9" t="str">
        <f t="shared" si="5"/>
        <v>N/A</v>
      </c>
      <c r="E22" s="8">
        <v>3.2091925661</v>
      </c>
      <c r="F22" s="9" t="str">
        <f t="shared" si="2"/>
        <v>N/A</v>
      </c>
      <c r="G22" s="8">
        <v>3.0442960995999999</v>
      </c>
      <c r="H22" s="9" t="str">
        <f t="shared" si="3"/>
        <v>N/A</v>
      </c>
      <c r="I22" s="10">
        <v>4.6680000000000001</v>
      </c>
      <c r="J22" s="10">
        <v>-5.14</v>
      </c>
      <c r="K22" s="9" t="str">
        <f t="shared" si="4"/>
        <v>Yes</v>
      </c>
    </row>
    <row r="23" spans="1:11" x14ac:dyDescent="0.25">
      <c r="A23" s="73" t="s">
        <v>391</v>
      </c>
      <c r="B23" s="33" t="s">
        <v>213</v>
      </c>
      <c r="C23" s="72">
        <v>0</v>
      </c>
      <c r="D23" s="9" t="str">
        <f t="shared" si="5"/>
        <v>N/A</v>
      </c>
      <c r="E23" s="8">
        <v>0</v>
      </c>
      <c r="F23" s="9" t="str">
        <f t="shared" si="2"/>
        <v>N/A</v>
      </c>
      <c r="G23" s="8">
        <v>0</v>
      </c>
      <c r="H23" s="9" t="str">
        <f t="shared" si="3"/>
        <v>N/A</v>
      </c>
      <c r="I23" s="10" t="s">
        <v>1746</v>
      </c>
      <c r="J23" s="10" t="s">
        <v>1746</v>
      </c>
      <c r="K23" s="9" t="str">
        <f t="shared" si="4"/>
        <v>N/A</v>
      </c>
    </row>
    <row r="24" spans="1:11" x14ac:dyDescent="0.25">
      <c r="A24" s="73" t="s">
        <v>392</v>
      </c>
      <c r="B24" s="33" t="s">
        <v>213</v>
      </c>
      <c r="C24" s="72">
        <v>0</v>
      </c>
      <c r="D24" s="9" t="str">
        <f t="shared" si="5"/>
        <v>N/A</v>
      </c>
      <c r="E24" s="8">
        <v>0</v>
      </c>
      <c r="F24" s="9" t="str">
        <f t="shared" si="2"/>
        <v>N/A</v>
      </c>
      <c r="G24" s="8">
        <v>0</v>
      </c>
      <c r="H24" s="9" t="str">
        <f t="shared" si="3"/>
        <v>N/A</v>
      </c>
      <c r="I24" s="10" t="s">
        <v>1746</v>
      </c>
      <c r="J24" s="10" t="s">
        <v>1746</v>
      </c>
      <c r="K24" s="9" t="str">
        <f t="shared" si="4"/>
        <v>N/A</v>
      </c>
    </row>
    <row r="25" spans="1:11" x14ac:dyDescent="0.25">
      <c r="A25" s="73" t="s">
        <v>393</v>
      </c>
      <c r="B25" s="33" t="s">
        <v>213</v>
      </c>
      <c r="C25" s="72">
        <v>0</v>
      </c>
      <c r="D25" s="9" t="str">
        <f t="shared" si="5"/>
        <v>N/A</v>
      </c>
      <c r="E25" s="8">
        <v>0</v>
      </c>
      <c r="F25" s="9" t="str">
        <f t="shared" si="2"/>
        <v>N/A</v>
      </c>
      <c r="G25" s="8">
        <v>0</v>
      </c>
      <c r="H25" s="9" t="str">
        <f t="shared" si="3"/>
        <v>N/A</v>
      </c>
      <c r="I25" s="10" t="s">
        <v>1746</v>
      </c>
      <c r="J25" s="10" t="s">
        <v>1746</v>
      </c>
      <c r="K25" s="9" t="str">
        <f t="shared" si="4"/>
        <v>N/A</v>
      </c>
    </row>
    <row r="26" spans="1:11" x14ac:dyDescent="0.25">
      <c r="A26" s="73" t="s">
        <v>394</v>
      </c>
      <c r="B26" s="33" t="s">
        <v>213</v>
      </c>
      <c r="C26" s="72">
        <v>0.86691915819999998</v>
      </c>
      <c r="D26" s="9" t="str">
        <f t="shared" si="5"/>
        <v>N/A</v>
      </c>
      <c r="E26" s="8">
        <v>0.72864038099999995</v>
      </c>
      <c r="F26" s="9" t="str">
        <f t="shared" si="2"/>
        <v>N/A</v>
      </c>
      <c r="G26" s="8">
        <v>0.93996206019999995</v>
      </c>
      <c r="H26" s="9" t="str">
        <f t="shared" si="3"/>
        <v>N/A</v>
      </c>
      <c r="I26" s="10">
        <v>-16</v>
      </c>
      <c r="J26" s="10">
        <v>29</v>
      </c>
      <c r="K26" s="9" t="str">
        <f t="shared" si="4"/>
        <v>Yes</v>
      </c>
    </row>
    <row r="27" spans="1:11" x14ac:dyDescent="0.25">
      <c r="A27" s="73" t="s">
        <v>395</v>
      </c>
      <c r="B27" s="33" t="s">
        <v>213</v>
      </c>
      <c r="C27" s="72">
        <v>6.47027E-5</v>
      </c>
      <c r="D27" s="9" t="str">
        <f t="shared" si="5"/>
        <v>N/A</v>
      </c>
      <c r="E27" s="8">
        <v>0</v>
      </c>
      <c r="F27" s="9" t="str">
        <f t="shared" si="2"/>
        <v>N/A</v>
      </c>
      <c r="G27" s="8">
        <v>0</v>
      </c>
      <c r="H27" s="9" t="str">
        <f t="shared" si="3"/>
        <v>N/A</v>
      </c>
      <c r="I27" s="10">
        <v>-100</v>
      </c>
      <c r="J27" s="10" t="s">
        <v>1746</v>
      </c>
      <c r="K27" s="9" t="str">
        <f t="shared" si="4"/>
        <v>N/A</v>
      </c>
    </row>
    <row r="28" spans="1:11" x14ac:dyDescent="0.25">
      <c r="A28" s="73" t="s">
        <v>400</v>
      </c>
      <c r="B28" s="33" t="s">
        <v>213</v>
      </c>
      <c r="C28" s="72">
        <v>0</v>
      </c>
      <c r="D28" s="9" t="str">
        <f t="shared" si="5"/>
        <v>N/A</v>
      </c>
      <c r="E28" s="8">
        <v>0</v>
      </c>
      <c r="F28" s="9" t="str">
        <f t="shared" si="2"/>
        <v>N/A</v>
      </c>
      <c r="G28" s="8">
        <v>0</v>
      </c>
      <c r="H28" s="9" t="str">
        <f t="shared" si="3"/>
        <v>N/A</v>
      </c>
      <c r="I28" s="10" t="s">
        <v>1746</v>
      </c>
      <c r="J28" s="10" t="s">
        <v>1746</v>
      </c>
      <c r="K28" s="9" t="str">
        <f t="shared" si="4"/>
        <v>N/A</v>
      </c>
    </row>
    <row r="29" spans="1:11" x14ac:dyDescent="0.25">
      <c r="A29" s="73" t="s">
        <v>401</v>
      </c>
      <c r="B29" s="33" t="s">
        <v>213</v>
      </c>
      <c r="C29" s="72">
        <v>0.1497867561</v>
      </c>
      <c r="D29" s="9" t="str">
        <f t="shared" si="5"/>
        <v>N/A</v>
      </c>
      <c r="E29" s="8">
        <v>0.16262417879999999</v>
      </c>
      <c r="F29" s="9" t="str">
        <f t="shared" si="2"/>
        <v>N/A</v>
      </c>
      <c r="G29" s="8">
        <v>0.16551459139999999</v>
      </c>
      <c r="H29" s="9" t="str">
        <f t="shared" si="3"/>
        <v>N/A</v>
      </c>
      <c r="I29" s="10">
        <v>8.57</v>
      </c>
      <c r="J29" s="10">
        <v>1.7769999999999999</v>
      </c>
      <c r="K29" s="9" t="str">
        <f t="shared" si="4"/>
        <v>Yes</v>
      </c>
    </row>
    <row r="30" spans="1:11" x14ac:dyDescent="0.25">
      <c r="A30" s="73" t="s">
        <v>402</v>
      </c>
      <c r="B30" s="33" t="s">
        <v>213</v>
      </c>
      <c r="C30" s="72">
        <v>0</v>
      </c>
      <c r="D30" s="9" t="str">
        <f t="shared" si="5"/>
        <v>N/A</v>
      </c>
      <c r="E30" s="8">
        <v>0</v>
      </c>
      <c r="F30" s="9" t="str">
        <f t="shared" si="2"/>
        <v>N/A</v>
      </c>
      <c r="G30" s="8">
        <v>0</v>
      </c>
      <c r="H30" s="9" t="str">
        <f t="shared" si="3"/>
        <v>N/A</v>
      </c>
      <c r="I30" s="10" t="s">
        <v>1746</v>
      </c>
      <c r="J30" s="10" t="s">
        <v>1746</v>
      </c>
      <c r="K30" s="9" t="str">
        <f t="shared" si="4"/>
        <v>N/A</v>
      </c>
    </row>
    <row r="31" spans="1:11" x14ac:dyDescent="0.25">
      <c r="A31" s="73" t="s">
        <v>32</v>
      </c>
      <c r="B31" s="33" t="s">
        <v>213</v>
      </c>
      <c r="C31" s="72">
        <v>99.996603108000002</v>
      </c>
      <c r="D31" s="9" t="str">
        <f t="shared" si="5"/>
        <v>N/A</v>
      </c>
      <c r="E31" s="8">
        <v>99.976139832000001</v>
      </c>
      <c r="F31" s="9" t="str">
        <f t="shared" si="2"/>
        <v>N/A</v>
      </c>
      <c r="G31" s="8">
        <v>99.978670008999998</v>
      </c>
      <c r="H31" s="9" t="str">
        <f t="shared" si="3"/>
        <v>N/A</v>
      </c>
      <c r="I31" s="10">
        <v>-0.02</v>
      </c>
      <c r="J31" s="10">
        <v>2.5000000000000001E-3</v>
      </c>
      <c r="K31" s="9" t="str">
        <f t="shared" ref="K31:K43" si="6">IF(J31="Div by 0", "N/A", IF(J31="N/A","N/A", IF(J31&gt;30, "No", IF(J31&lt;-30, "No", "Yes"))))</f>
        <v>Yes</v>
      </c>
    </row>
    <row r="32" spans="1:11" x14ac:dyDescent="0.25">
      <c r="A32" s="73" t="s">
        <v>39</v>
      </c>
      <c r="B32" s="33" t="s">
        <v>267</v>
      </c>
      <c r="C32" s="72">
        <v>99.996635186999995</v>
      </c>
      <c r="D32" s="9" t="str">
        <f>IF($B32="N/A","N/A",IF(C32&gt;100,"No",IF(C32&lt;85,"No","Yes")))</f>
        <v>Yes</v>
      </c>
      <c r="E32" s="8">
        <v>99.963209601000003</v>
      </c>
      <c r="F32" s="9" t="str">
        <f>IF($B32="N/A","N/A",IF(E32&gt;100,"No",IF(E32&lt;85,"No","Yes")))</f>
        <v>Yes</v>
      </c>
      <c r="G32" s="8">
        <v>99.973445362999996</v>
      </c>
      <c r="H32" s="9" t="str">
        <f>IF($B32="N/A","N/A",IF(G32&gt;100,"No",IF(G32&lt;85,"No","Yes")))</f>
        <v>Yes</v>
      </c>
      <c r="I32" s="10">
        <v>-3.3000000000000002E-2</v>
      </c>
      <c r="J32" s="10">
        <v>1.0200000000000001E-2</v>
      </c>
      <c r="K32" s="9" t="str">
        <f t="shared" si="6"/>
        <v>Yes</v>
      </c>
    </row>
    <row r="33" spans="1:11" x14ac:dyDescent="0.25">
      <c r="A33" s="73" t="s">
        <v>910</v>
      </c>
      <c r="B33" s="33" t="s">
        <v>213</v>
      </c>
      <c r="C33" s="72">
        <v>62.418682115999999</v>
      </c>
      <c r="D33" s="9" t="str">
        <f t="shared" si="5"/>
        <v>N/A</v>
      </c>
      <c r="E33" s="8">
        <v>62.964321183000003</v>
      </c>
      <c r="F33" s="9" t="str">
        <f t="shared" si="2"/>
        <v>N/A</v>
      </c>
      <c r="G33" s="8">
        <v>63.236563535999998</v>
      </c>
      <c r="H33" s="9" t="str">
        <f t="shared" si="3"/>
        <v>N/A</v>
      </c>
      <c r="I33" s="10">
        <v>0.87419999999999998</v>
      </c>
      <c r="J33" s="10">
        <v>0.43240000000000001</v>
      </c>
      <c r="K33" s="9" t="str">
        <f t="shared" si="6"/>
        <v>Yes</v>
      </c>
    </row>
    <row r="34" spans="1:11" x14ac:dyDescent="0.25">
      <c r="A34" s="73" t="s">
        <v>851</v>
      </c>
      <c r="B34" s="33" t="s">
        <v>268</v>
      </c>
      <c r="C34" s="72">
        <v>9.2819826617000007</v>
      </c>
      <c r="D34" s="9" t="str">
        <f>IF($B34="N/A","N/A",IF(C34&gt;25,"No",IF(C34&lt;5,"No","Yes")))</f>
        <v>Yes</v>
      </c>
      <c r="E34" s="8">
        <v>9.2132899866999995</v>
      </c>
      <c r="F34" s="9" t="str">
        <f>IF($B34="N/A","N/A",IF(E34&gt;25,"No",IF(E34&lt;5,"No","Yes")))</f>
        <v>Yes</v>
      </c>
      <c r="G34" s="8">
        <v>9.1490802510000009</v>
      </c>
      <c r="H34" s="9" t="str">
        <f>IF($B34="N/A","N/A",IF(G34&gt;25,"No",IF(G34&lt;5,"No","Yes")))</f>
        <v>Yes</v>
      </c>
      <c r="I34" s="10">
        <v>-0.74</v>
      </c>
      <c r="J34" s="10">
        <v>-0.69699999999999995</v>
      </c>
      <c r="K34" s="9" t="str">
        <f t="shared" si="6"/>
        <v>Yes</v>
      </c>
    </row>
    <row r="35" spans="1:11" x14ac:dyDescent="0.25">
      <c r="A35" s="73" t="s">
        <v>852</v>
      </c>
      <c r="B35" s="33" t="s">
        <v>269</v>
      </c>
      <c r="C35" s="72">
        <v>39.957799463999997</v>
      </c>
      <c r="D35" s="9" t="str">
        <f>IF($B35="N/A","N/A",IF(C35&gt;70,"No",IF(C35&lt;40,"No","Yes")))</f>
        <v>No</v>
      </c>
      <c r="E35" s="8">
        <v>39.566333352999997</v>
      </c>
      <c r="F35" s="9" t="str">
        <f>IF($B35="N/A","N/A",IF(E35&gt;70,"No",IF(E35&lt;40,"No","Yes")))</f>
        <v>No</v>
      </c>
      <c r="G35" s="8">
        <v>39.119721466000001</v>
      </c>
      <c r="H35" s="9" t="str">
        <f>IF($B35="N/A","N/A",IF(G35&gt;70,"No",IF(G35&lt;40,"No","Yes")))</f>
        <v>No</v>
      </c>
      <c r="I35" s="10">
        <v>-0.98</v>
      </c>
      <c r="J35" s="10">
        <v>-1.1299999999999999</v>
      </c>
      <c r="K35" s="9" t="str">
        <f t="shared" si="6"/>
        <v>Yes</v>
      </c>
    </row>
    <row r="36" spans="1:11" x14ac:dyDescent="0.25">
      <c r="A36" s="73" t="s">
        <v>853</v>
      </c>
      <c r="B36" s="33" t="s">
        <v>270</v>
      </c>
      <c r="C36" s="72">
        <v>50.759959055000003</v>
      </c>
      <c r="D36" s="9" t="str">
        <f>IF($B36="N/A","N/A",IF(C36&gt;55,"No",IF(C36&lt;20,"No","Yes")))</f>
        <v>Yes</v>
      </c>
      <c r="E36" s="8">
        <v>51.219632873000002</v>
      </c>
      <c r="F36" s="9" t="str">
        <f>IF($B36="N/A","N/A",IF(E36&gt;55,"No",IF(E36&lt;20,"No","Yes")))</f>
        <v>Yes</v>
      </c>
      <c r="G36" s="8">
        <v>51.728957389000001</v>
      </c>
      <c r="H36" s="9" t="str">
        <f>IF($B36="N/A","N/A",IF(G36&gt;55,"No",IF(G36&lt;20,"No","Yes")))</f>
        <v>Yes</v>
      </c>
      <c r="I36" s="10">
        <v>0.90559999999999996</v>
      </c>
      <c r="J36" s="10">
        <v>0.99439999999999995</v>
      </c>
      <c r="K36" s="9" t="str">
        <f t="shared" si="6"/>
        <v>Yes</v>
      </c>
    </row>
    <row r="37" spans="1:11" x14ac:dyDescent="0.25">
      <c r="A37" s="73" t="s">
        <v>163</v>
      </c>
      <c r="B37" s="33" t="s">
        <v>246</v>
      </c>
      <c r="C37" s="72">
        <v>0</v>
      </c>
      <c r="D37" s="9" t="str">
        <f>IF($B37="N/A","N/A",IF(C37&gt;95,"Yes","No"))</f>
        <v>No</v>
      </c>
      <c r="E37" s="8">
        <v>0</v>
      </c>
      <c r="F37" s="9" t="str">
        <f>IF($B37="N/A","N/A",IF(E37&gt;95,"Yes","No"))</f>
        <v>No</v>
      </c>
      <c r="G37" s="8">
        <v>0</v>
      </c>
      <c r="H37" s="9" t="str">
        <f>IF($B37="N/A","N/A",IF(G37&gt;95,"Yes","No"))</f>
        <v>No</v>
      </c>
      <c r="I37" s="10" t="s">
        <v>1746</v>
      </c>
      <c r="J37" s="10" t="s">
        <v>1746</v>
      </c>
      <c r="K37" s="9" t="str">
        <f t="shared" si="6"/>
        <v>N/A</v>
      </c>
    </row>
    <row r="38" spans="1:11" x14ac:dyDescent="0.25">
      <c r="A38" s="73" t="s">
        <v>41</v>
      </c>
      <c r="B38" s="33" t="s">
        <v>213</v>
      </c>
      <c r="C38" s="72">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5">
      <c r="A39" s="73" t="s">
        <v>42</v>
      </c>
      <c r="B39" s="33" t="s">
        <v>213</v>
      </c>
      <c r="C39" s="72">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5">
      <c r="A40" s="73" t="s">
        <v>43</v>
      </c>
      <c r="B40" s="33" t="s">
        <v>223</v>
      </c>
      <c r="C40" s="72">
        <v>0</v>
      </c>
      <c r="D40" s="9" t="str">
        <f>IF($B40="N/A","N/A",IF(C40&gt;100,"No",IF(C40&lt;98,"No","Yes")))</f>
        <v>No</v>
      </c>
      <c r="E40" s="8">
        <v>0</v>
      </c>
      <c r="F40" s="9" t="str">
        <f>IF($B40="N/A","N/A",IF(E40&gt;100,"No",IF(E40&lt;98,"No","Yes")))</f>
        <v>No</v>
      </c>
      <c r="G40" s="8">
        <v>0</v>
      </c>
      <c r="H40" s="9" t="str">
        <f>IF($B40="N/A","N/A",IF(G40&gt;100,"No",IF(G40&lt;98,"No","Yes")))</f>
        <v>No</v>
      </c>
      <c r="I40" s="10" t="s">
        <v>1746</v>
      </c>
      <c r="J40" s="10" t="s">
        <v>1746</v>
      </c>
      <c r="K40" s="9" t="str">
        <f t="shared" si="6"/>
        <v>N/A</v>
      </c>
    </row>
    <row r="41" spans="1:11" x14ac:dyDescent="0.25">
      <c r="A41" s="73" t="s">
        <v>44</v>
      </c>
      <c r="B41" s="33" t="s">
        <v>213</v>
      </c>
      <c r="C41" s="72" t="s">
        <v>1746</v>
      </c>
      <c r="D41" s="9" t="str">
        <f t="shared" si="7"/>
        <v>N/A</v>
      </c>
      <c r="E41" s="8" t="s">
        <v>1746</v>
      </c>
      <c r="F41" s="9" t="str">
        <f t="shared" ref="F41:F47" si="8">IF($B41="N/A","N/A",IF(E41&gt;15,"No",IF(E41&lt;-15,"No","Yes")))</f>
        <v>N/A</v>
      </c>
      <c r="G41" s="8" t="s">
        <v>1746</v>
      </c>
      <c r="H41" s="9" t="str">
        <f t="shared" ref="H41:H47" si="9">IF($B41="N/A","N/A",IF(G41&gt;15,"No",IF(G41&lt;-15,"No","Yes")))</f>
        <v>N/A</v>
      </c>
      <c r="I41" s="10" t="s">
        <v>1746</v>
      </c>
      <c r="J41" s="10" t="s">
        <v>1746</v>
      </c>
      <c r="K41" s="9" t="str">
        <f t="shared" si="6"/>
        <v>N/A</v>
      </c>
    </row>
    <row r="42" spans="1:11" x14ac:dyDescent="0.25">
      <c r="A42" s="73" t="s">
        <v>45</v>
      </c>
      <c r="B42" s="33" t="s">
        <v>213</v>
      </c>
      <c r="C42" s="72" t="s">
        <v>1746</v>
      </c>
      <c r="D42" s="9" t="str">
        <f t="shared" si="7"/>
        <v>N/A</v>
      </c>
      <c r="E42" s="8" t="s">
        <v>1746</v>
      </c>
      <c r="F42" s="9" t="str">
        <f t="shared" si="8"/>
        <v>N/A</v>
      </c>
      <c r="G42" s="8" t="s">
        <v>1746</v>
      </c>
      <c r="H42" s="9" t="str">
        <f t="shared" si="9"/>
        <v>N/A</v>
      </c>
      <c r="I42" s="10" t="s">
        <v>1746</v>
      </c>
      <c r="J42" s="10" t="s">
        <v>1746</v>
      </c>
      <c r="K42" s="9" t="str">
        <f t="shared" si="6"/>
        <v>N/A</v>
      </c>
    </row>
    <row r="43" spans="1:11" x14ac:dyDescent="0.25">
      <c r="A43" s="73" t="s">
        <v>50</v>
      </c>
      <c r="B43" s="33" t="s">
        <v>213</v>
      </c>
      <c r="C43" s="72" t="s">
        <v>1746</v>
      </c>
      <c r="D43" s="9" t="str">
        <f t="shared" si="7"/>
        <v>N/A</v>
      </c>
      <c r="E43" s="8" t="s">
        <v>1746</v>
      </c>
      <c r="F43" s="9" t="str">
        <f t="shared" si="8"/>
        <v>N/A</v>
      </c>
      <c r="G43" s="8" t="s">
        <v>1746</v>
      </c>
      <c r="H43" s="9" t="str">
        <f t="shared" si="9"/>
        <v>N/A</v>
      </c>
      <c r="I43" s="10" t="s">
        <v>1746</v>
      </c>
      <c r="J43" s="10" t="s">
        <v>1746</v>
      </c>
      <c r="K43" s="9" t="str">
        <f t="shared" si="6"/>
        <v>N/A</v>
      </c>
    </row>
    <row r="44" spans="1:11" x14ac:dyDescent="0.25">
      <c r="A44" s="73" t="s">
        <v>913</v>
      </c>
      <c r="B44" s="33" t="s">
        <v>213</v>
      </c>
      <c r="C44" s="72">
        <v>95.817876127000005</v>
      </c>
      <c r="D44" s="9" t="str">
        <f t="shared" si="7"/>
        <v>N/A</v>
      </c>
      <c r="E44" s="8">
        <v>95.778948800999999</v>
      </c>
      <c r="F44" s="9" t="str">
        <f t="shared" si="8"/>
        <v>N/A</v>
      </c>
      <c r="G44" s="8">
        <v>96.105235730000004</v>
      </c>
      <c r="H44" s="9" t="str">
        <f t="shared" si="9"/>
        <v>N/A</v>
      </c>
      <c r="I44" s="10">
        <v>-4.1000000000000002E-2</v>
      </c>
      <c r="J44" s="10">
        <v>0.3407</v>
      </c>
      <c r="K44" s="9" t="str">
        <f>IF(J44="Div by 0", "N/A", IF(J44="N/A","N/A", IF(J44&gt;30, "No", IF(J44&lt;-30, "No", "Yes"))))</f>
        <v>Yes</v>
      </c>
    </row>
    <row r="45" spans="1:11" x14ac:dyDescent="0.25">
      <c r="A45" s="73" t="s">
        <v>914</v>
      </c>
      <c r="B45" s="33" t="s">
        <v>213</v>
      </c>
      <c r="C45" s="72">
        <v>4.1684068997999999</v>
      </c>
      <c r="D45" s="9" t="str">
        <f t="shared" si="7"/>
        <v>N/A</v>
      </c>
      <c r="E45" s="8">
        <v>4.2086684830000003</v>
      </c>
      <c r="F45" s="9" t="str">
        <f t="shared" si="8"/>
        <v>N/A</v>
      </c>
      <c r="G45" s="8">
        <v>3.8828256131000001</v>
      </c>
      <c r="H45" s="9" t="str">
        <f t="shared" si="9"/>
        <v>N/A</v>
      </c>
      <c r="I45" s="10">
        <v>0.96589999999999998</v>
      </c>
      <c r="J45" s="10">
        <v>-7.74</v>
      </c>
      <c r="K45" s="9" t="str">
        <f>IF(J45="Div by 0", "N/A", IF(J45="N/A","N/A", IF(J45&gt;30, "No", IF(J45&lt;-30, "No", "Yes"))))</f>
        <v>Yes</v>
      </c>
    </row>
    <row r="46" spans="1:11" x14ac:dyDescent="0.25">
      <c r="A46" s="73" t="s">
        <v>937</v>
      </c>
      <c r="B46" s="33" t="s">
        <v>213</v>
      </c>
      <c r="C46" s="72">
        <v>3.5262973E-3</v>
      </c>
      <c r="D46" s="9" t="str">
        <f t="shared" si="7"/>
        <v>N/A</v>
      </c>
      <c r="E46" s="8">
        <v>5.4315828999999998E-3</v>
      </c>
      <c r="F46" s="9" t="str">
        <f t="shared" si="8"/>
        <v>N/A</v>
      </c>
      <c r="G46" s="8">
        <v>8.5626869999999994E-3</v>
      </c>
      <c r="H46" s="9" t="str">
        <f t="shared" si="9"/>
        <v>N/A</v>
      </c>
      <c r="I46" s="10">
        <v>54.03</v>
      </c>
      <c r="J46" s="10">
        <v>57.65</v>
      </c>
      <c r="K46" s="9" t="str">
        <f>IF(J46="Div by 0", "N/A", IF(J46="N/A","N/A", IF(J46&gt;30, "No", IF(J46&lt;-30, "No", "Yes"))))</f>
        <v>No</v>
      </c>
    </row>
    <row r="47" spans="1:11" x14ac:dyDescent="0.25">
      <c r="A47" s="73" t="s">
        <v>925</v>
      </c>
      <c r="B47" s="33" t="s">
        <v>213</v>
      </c>
      <c r="C47" s="72">
        <v>1.3716972900000001E-2</v>
      </c>
      <c r="D47" s="9" t="str">
        <f t="shared" si="7"/>
        <v>N/A</v>
      </c>
      <c r="E47" s="8">
        <v>1.2382715799999999E-2</v>
      </c>
      <c r="F47" s="9" t="str">
        <f t="shared" si="8"/>
        <v>N/A</v>
      </c>
      <c r="G47" s="8">
        <v>1.1938656799999999E-2</v>
      </c>
      <c r="H47" s="9" t="str">
        <f t="shared" si="9"/>
        <v>N/A</v>
      </c>
      <c r="I47" s="10">
        <v>-9.73</v>
      </c>
      <c r="J47" s="10">
        <v>-3.59</v>
      </c>
      <c r="K47" s="9" t="str">
        <f>IF(J47="Div by 0", "N/A", IF(J47="N/A","N/A", IF(J47&gt;30, "No", IF(J47&lt;-30, "No", "Yes"))))</f>
        <v>Yes</v>
      </c>
    </row>
    <row r="48" spans="1:11" ht="12" customHeight="1" x14ac:dyDescent="0.25">
      <c r="A48" s="141" t="s">
        <v>1646</v>
      </c>
      <c r="B48" s="142"/>
      <c r="C48" s="142"/>
      <c r="D48" s="142"/>
      <c r="E48" s="142"/>
      <c r="F48" s="142"/>
      <c r="G48" s="142"/>
      <c r="H48" s="142"/>
      <c r="I48" s="142"/>
      <c r="J48" s="142"/>
      <c r="K48" s="143"/>
    </row>
    <row r="49" spans="1:11" x14ac:dyDescent="0.25">
      <c r="A49" s="134" t="s">
        <v>1644</v>
      </c>
      <c r="B49" s="135"/>
      <c r="C49" s="135"/>
      <c r="D49" s="135"/>
      <c r="E49" s="135"/>
      <c r="F49" s="135"/>
      <c r="G49" s="135"/>
      <c r="H49" s="135"/>
      <c r="I49" s="135"/>
      <c r="J49" s="135"/>
      <c r="K49" s="136"/>
    </row>
    <row r="50" spans="1:11" x14ac:dyDescent="0.25">
      <c r="A50" s="137" t="s">
        <v>1742</v>
      </c>
      <c r="B50" s="137"/>
      <c r="C50" s="137"/>
      <c r="D50" s="137"/>
      <c r="E50" s="137"/>
      <c r="F50" s="137"/>
      <c r="G50" s="137"/>
      <c r="H50" s="137"/>
      <c r="I50" s="137"/>
      <c r="J50" s="137"/>
      <c r="K50" s="138"/>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1599</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0" t="s">
        <v>12</v>
      </c>
      <c r="B6" s="5" t="s">
        <v>213</v>
      </c>
      <c r="C6" s="71">
        <v>0</v>
      </c>
      <c r="D6" s="9" t="str">
        <f t="shared" ref="D6:D15" si="0">IF($B6="N/A","N/A",IF(C6&lt;0,"No","Yes"))</f>
        <v>N/A</v>
      </c>
      <c r="E6" s="71">
        <v>0</v>
      </c>
      <c r="F6" s="9" t="str">
        <f t="shared" ref="F6:F15" si="1">IF($B6="N/A","N/A",IF(E6&lt;0,"No","Yes"))</f>
        <v>N/A</v>
      </c>
      <c r="G6" s="71">
        <v>0</v>
      </c>
      <c r="H6" s="9" t="str">
        <f t="shared" ref="H6:H15" si="2">IF($B6="N/A","N/A",IF(G6&lt;0,"No","Yes"))</f>
        <v>N/A</v>
      </c>
      <c r="I6" s="10" t="s">
        <v>1746</v>
      </c>
      <c r="J6" s="10" t="s">
        <v>1746</v>
      </c>
      <c r="K6" s="9" t="str">
        <f t="shared" ref="K6:K15" si="3">IF(J6="Div by 0", "N/A", IF(J6="N/A","N/A", IF(J6&gt;30, "No", IF(J6&lt;-30, "No", "Yes"))))</f>
        <v>N/A</v>
      </c>
    </row>
    <row r="7" spans="1:11" x14ac:dyDescent="0.25">
      <c r="A7" s="70" t="s">
        <v>445</v>
      </c>
      <c r="B7" s="5" t="s">
        <v>213</v>
      </c>
      <c r="C7" s="72" t="s">
        <v>1746</v>
      </c>
      <c r="D7" s="9" t="str">
        <f t="shared" si="0"/>
        <v>N/A</v>
      </c>
      <c r="E7" s="72" t="s">
        <v>1746</v>
      </c>
      <c r="F7" s="9" t="str">
        <f t="shared" si="1"/>
        <v>N/A</v>
      </c>
      <c r="G7" s="72" t="s">
        <v>1746</v>
      </c>
      <c r="H7" s="9" t="str">
        <f t="shared" si="2"/>
        <v>N/A</v>
      </c>
      <c r="I7" s="10" t="s">
        <v>1746</v>
      </c>
      <c r="J7" s="10" t="s">
        <v>1746</v>
      </c>
      <c r="K7" s="9" t="str">
        <f t="shared" si="3"/>
        <v>N/A</v>
      </c>
    </row>
    <row r="8" spans="1:11" x14ac:dyDescent="0.25">
      <c r="A8" s="70" t="s">
        <v>446</v>
      </c>
      <c r="B8" s="5" t="s">
        <v>213</v>
      </c>
      <c r="C8" s="72" t="s">
        <v>1746</v>
      </c>
      <c r="D8" s="9" t="str">
        <f t="shared" si="0"/>
        <v>N/A</v>
      </c>
      <c r="E8" s="72" t="s">
        <v>1746</v>
      </c>
      <c r="F8" s="9" t="str">
        <f t="shared" si="1"/>
        <v>N/A</v>
      </c>
      <c r="G8" s="72" t="s">
        <v>1746</v>
      </c>
      <c r="H8" s="9" t="str">
        <f t="shared" si="2"/>
        <v>N/A</v>
      </c>
      <c r="I8" s="10" t="s">
        <v>1746</v>
      </c>
      <c r="J8" s="10" t="s">
        <v>1746</v>
      </c>
      <c r="K8" s="9" t="str">
        <f t="shared" si="3"/>
        <v>N/A</v>
      </c>
    </row>
    <row r="9" spans="1:11" x14ac:dyDescent="0.25">
      <c r="A9" s="70" t="s">
        <v>447</v>
      </c>
      <c r="B9" s="5" t="s">
        <v>213</v>
      </c>
      <c r="C9" s="72" t="s">
        <v>1746</v>
      </c>
      <c r="D9" s="9" t="str">
        <f t="shared" si="0"/>
        <v>N/A</v>
      </c>
      <c r="E9" s="72" t="s">
        <v>1746</v>
      </c>
      <c r="F9" s="9" t="str">
        <f t="shared" si="1"/>
        <v>N/A</v>
      </c>
      <c r="G9" s="72" t="s">
        <v>1746</v>
      </c>
      <c r="H9" s="9" t="str">
        <f t="shared" si="2"/>
        <v>N/A</v>
      </c>
      <c r="I9" s="10" t="s">
        <v>1746</v>
      </c>
      <c r="J9" s="10" t="s">
        <v>1746</v>
      </c>
      <c r="K9" s="9" t="str">
        <f t="shared" si="3"/>
        <v>N/A</v>
      </c>
    </row>
    <row r="10" spans="1:11" x14ac:dyDescent="0.25">
      <c r="A10" s="70" t="s">
        <v>448</v>
      </c>
      <c r="B10" s="5" t="s">
        <v>213</v>
      </c>
      <c r="C10" s="72" t="s">
        <v>1746</v>
      </c>
      <c r="D10" s="9" t="str">
        <f t="shared" si="0"/>
        <v>N/A</v>
      </c>
      <c r="E10" s="72" t="s">
        <v>1746</v>
      </c>
      <c r="F10" s="9" t="str">
        <f t="shared" si="1"/>
        <v>N/A</v>
      </c>
      <c r="G10" s="72" t="s">
        <v>1746</v>
      </c>
      <c r="H10" s="9" t="str">
        <f t="shared" si="2"/>
        <v>N/A</v>
      </c>
      <c r="I10" s="10" t="s">
        <v>1746</v>
      </c>
      <c r="J10" s="10" t="s">
        <v>1746</v>
      </c>
      <c r="K10" s="9" t="str">
        <f t="shared" si="3"/>
        <v>N/A</v>
      </c>
    </row>
    <row r="11" spans="1:11" ht="13" x14ac:dyDescent="0.3">
      <c r="A11" s="70" t="s">
        <v>1641</v>
      </c>
      <c r="B11" s="5" t="s">
        <v>213</v>
      </c>
      <c r="C11" s="72" t="s">
        <v>1746</v>
      </c>
      <c r="D11" s="9" t="str">
        <f t="shared" si="0"/>
        <v>N/A</v>
      </c>
      <c r="E11" s="72" t="s">
        <v>1746</v>
      </c>
      <c r="F11" s="9" t="str">
        <f t="shared" si="1"/>
        <v>N/A</v>
      </c>
      <c r="G11" s="72" t="s">
        <v>1746</v>
      </c>
      <c r="H11" s="9" t="str">
        <f t="shared" si="2"/>
        <v>N/A</v>
      </c>
      <c r="I11" s="10" t="s">
        <v>1746</v>
      </c>
      <c r="J11" s="10" t="s">
        <v>1746</v>
      </c>
      <c r="K11" s="9" t="str">
        <f t="shared" si="3"/>
        <v>N/A</v>
      </c>
    </row>
    <row r="12" spans="1:11" x14ac:dyDescent="0.25">
      <c r="A12" s="70" t="s">
        <v>16</v>
      </c>
      <c r="B12" s="5" t="s">
        <v>213</v>
      </c>
      <c r="C12" s="72" t="s">
        <v>1746</v>
      </c>
      <c r="D12" s="9" t="str">
        <f t="shared" si="0"/>
        <v>N/A</v>
      </c>
      <c r="E12" s="72" t="s">
        <v>1746</v>
      </c>
      <c r="F12" s="9" t="str">
        <f t="shared" si="1"/>
        <v>N/A</v>
      </c>
      <c r="G12" s="72" t="s">
        <v>1746</v>
      </c>
      <c r="H12" s="9" t="str">
        <f t="shared" si="2"/>
        <v>N/A</v>
      </c>
      <c r="I12" s="10" t="s">
        <v>1746</v>
      </c>
      <c r="J12" s="10" t="s">
        <v>1746</v>
      </c>
      <c r="K12" s="9" t="str">
        <f t="shared" si="3"/>
        <v>N/A</v>
      </c>
    </row>
    <row r="13" spans="1:11" x14ac:dyDescent="0.25">
      <c r="A13" s="70" t="s">
        <v>36</v>
      </c>
      <c r="B13" s="5" t="s">
        <v>213</v>
      </c>
      <c r="C13" s="72" t="s">
        <v>1746</v>
      </c>
      <c r="D13" s="9" t="str">
        <f t="shared" si="0"/>
        <v>N/A</v>
      </c>
      <c r="E13" s="72" t="s">
        <v>1746</v>
      </c>
      <c r="F13" s="9" t="str">
        <f t="shared" si="1"/>
        <v>N/A</v>
      </c>
      <c r="G13" s="72" t="s">
        <v>1746</v>
      </c>
      <c r="H13" s="9" t="str">
        <f t="shared" si="2"/>
        <v>N/A</v>
      </c>
      <c r="I13" s="10" t="s">
        <v>1746</v>
      </c>
      <c r="J13" s="10" t="s">
        <v>1746</v>
      </c>
      <c r="K13" s="9" t="str">
        <f t="shared" si="3"/>
        <v>N/A</v>
      </c>
    </row>
    <row r="14" spans="1:11" x14ac:dyDescent="0.25">
      <c r="A14" s="70" t="s">
        <v>37</v>
      </c>
      <c r="B14" s="5" t="s">
        <v>213</v>
      </c>
      <c r="C14" s="72" t="s">
        <v>1746</v>
      </c>
      <c r="D14" s="9" t="str">
        <f t="shared" si="0"/>
        <v>N/A</v>
      </c>
      <c r="E14" s="72" t="s">
        <v>1746</v>
      </c>
      <c r="F14" s="9" t="str">
        <f t="shared" si="1"/>
        <v>N/A</v>
      </c>
      <c r="G14" s="72" t="s">
        <v>1746</v>
      </c>
      <c r="H14" s="9" t="str">
        <f t="shared" si="2"/>
        <v>N/A</v>
      </c>
      <c r="I14" s="10" t="s">
        <v>1746</v>
      </c>
      <c r="J14" s="10" t="s">
        <v>1746</v>
      </c>
      <c r="K14" s="9" t="str">
        <f t="shared" si="3"/>
        <v>N/A</v>
      </c>
    </row>
    <row r="15" spans="1:11" x14ac:dyDescent="0.25">
      <c r="A15" s="70" t="s">
        <v>38</v>
      </c>
      <c r="B15" s="5" t="s">
        <v>213</v>
      </c>
      <c r="C15" s="72" t="s">
        <v>1746</v>
      </c>
      <c r="D15" s="9" t="str">
        <f t="shared" si="0"/>
        <v>N/A</v>
      </c>
      <c r="E15" s="72" t="s">
        <v>1746</v>
      </c>
      <c r="F15" s="9" t="str">
        <f t="shared" si="1"/>
        <v>N/A</v>
      </c>
      <c r="G15" s="72" t="s">
        <v>1746</v>
      </c>
      <c r="H15" s="9" t="str">
        <f t="shared" si="2"/>
        <v>N/A</v>
      </c>
      <c r="I15" s="10" t="s">
        <v>1746</v>
      </c>
      <c r="J15" s="10" t="s">
        <v>1746</v>
      </c>
      <c r="K15" s="9" t="str">
        <f t="shared" si="3"/>
        <v>N/A</v>
      </c>
    </row>
    <row r="16" spans="1:11" x14ac:dyDescent="0.25">
      <c r="A16" s="70" t="s">
        <v>378</v>
      </c>
      <c r="B16" s="5" t="s">
        <v>213</v>
      </c>
      <c r="C16" s="8" t="s">
        <v>1746</v>
      </c>
      <c r="D16" s="9" t="str">
        <f t="shared" ref="D16:D41" si="4">IF($B16="N/A","N/A",IF(C16&lt;0,"No","Yes"))</f>
        <v>N/A</v>
      </c>
      <c r="E16" s="8" t="s">
        <v>1746</v>
      </c>
      <c r="F16" s="9" t="str">
        <f t="shared" ref="F16:F41" si="5">IF($B16="N/A","N/A",IF(E16&lt;0,"No","Yes"))</f>
        <v>N/A</v>
      </c>
      <c r="G16" s="8" t="s">
        <v>1746</v>
      </c>
      <c r="H16" s="9" t="str">
        <f t="shared" ref="H16:H41" si="6">IF($B16="N/A","N/A",IF(G16&lt;0,"No","Yes"))</f>
        <v>N/A</v>
      </c>
      <c r="I16" s="10" t="s">
        <v>1746</v>
      </c>
      <c r="J16" s="10" t="s">
        <v>1746</v>
      </c>
      <c r="K16" s="9" t="str">
        <f t="shared" ref="K16:K41" si="7">IF(J16="Div by 0", "N/A", IF(J16="N/A","N/A", IF(J16&gt;30, "No", IF(J16&lt;-30, "No", "Yes"))))</f>
        <v>N/A</v>
      </c>
    </row>
    <row r="17" spans="1:11" x14ac:dyDescent="0.25">
      <c r="A17" s="70" t="s">
        <v>379</v>
      </c>
      <c r="B17" s="5" t="s">
        <v>213</v>
      </c>
      <c r="C17" s="8" t="s">
        <v>1746</v>
      </c>
      <c r="D17" s="9" t="str">
        <f t="shared" si="4"/>
        <v>N/A</v>
      </c>
      <c r="E17" s="8" t="s">
        <v>1746</v>
      </c>
      <c r="F17" s="9" t="str">
        <f t="shared" si="5"/>
        <v>N/A</v>
      </c>
      <c r="G17" s="8" t="s">
        <v>1746</v>
      </c>
      <c r="H17" s="9" t="str">
        <f t="shared" si="6"/>
        <v>N/A</v>
      </c>
      <c r="I17" s="10" t="s">
        <v>1746</v>
      </c>
      <c r="J17" s="10" t="s">
        <v>1746</v>
      </c>
      <c r="K17" s="9" t="str">
        <f t="shared" si="7"/>
        <v>N/A</v>
      </c>
    </row>
    <row r="18" spans="1:11" x14ac:dyDescent="0.25">
      <c r="A18" s="70" t="s">
        <v>380</v>
      </c>
      <c r="B18" s="5" t="s">
        <v>213</v>
      </c>
      <c r="C18" s="8" t="s">
        <v>1746</v>
      </c>
      <c r="D18" s="9" t="str">
        <f t="shared" si="4"/>
        <v>N/A</v>
      </c>
      <c r="E18" s="8" t="s">
        <v>1746</v>
      </c>
      <c r="F18" s="9" t="str">
        <f t="shared" si="5"/>
        <v>N/A</v>
      </c>
      <c r="G18" s="8" t="s">
        <v>1746</v>
      </c>
      <c r="H18" s="9" t="str">
        <f t="shared" si="6"/>
        <v>N/A</v>
      </c>
      <c r="I18" s="10" t="s">
        <v>1746</v>
      </c>
      <c r="J18" s="10" t="s">
        <v>1746</v>
      </c>
      <c r="K18" s="9" t="str">
        <f t="shared" si="7"/>
        <v>N/A</v>
      </c>
    </row>
    <row r="19" spans="1:11" x14ac:dyDescent="0.25">
      <c r="A19" s="70" t="s">
        <v>381</v>
      </c>
      <c r="B19" s="5" t="s">
        <v>213</v>
      </c>
      <c r="C19" s="8" t="s">
        <v>1746</v>
      </c>
      <c r="D19" s="9" t="str">
        <f t="shared" si="4"/>
        <v>N/A</v>
      </c>
      <c r="E19" s="8" t="s">
        <v>1746</v>
      </c>
      <c r="F19" s="9" t="str">
        <f t="shared" si="5"/>
        <v>N/A</v>
      </c>
      <c r="G19" s="8" t="s">
        <v>1746</v>
      </c>
      <c r="H19" s="9" t="str">
        <f t="shared" si="6"/>
        <v>N/A</v>
      </c>
      <c r="I19" s="10" t="s">
        <v>1746</v>
      </c>
      <c r="J19" s="10" t="s">
        <v>1746</v>
      </c>
      <c r="K19" s="9" t="str">
        <f t="shared" si="7"/>
        <v>N/A</v>
      </c>
    </row>
    <row r="20" spans="1:11" x14ac:dyDescent="0.25">
      <c r="A20" s="70" t="s">
        <v>382</v>
      </c>
      <c r="B20" s="5" t="s">
        <v>213</v>
      </c>
      <c r="C20" s="8" t="s">
        <v>1746</v>
      </c>
      <c r="D20" s="9" t="str">
        <f t="shared" si="4"/>
        <v>N/A</v>
      </c>
      <c r="E20" s="8" t="s">
        <v>1746</v>
      </c>
      <c r="F20" s="9" t="str">
        <f t="shared" si="5"/>
        <v>N/A</v>
      </c>
      <c r="G20" s="8" t="s">
        <v>1746</v>
      </c>
      <c r="H20" s="9" t="str">
        <f t="shared" si="6"/>
        <v>N/A</v>
      </c>
      <c r="I20" s="10" t="s">
        <v>1746</v>
      </c>
      <c r="J20" s="10" t="s">
        <v>1746</v>
      </c>
      <c r="K20" s="9" t="str">
        <f t="shared" si="7"/>
        <v>N/A</v>
      </c>
    </row>
    <row r="21" spans="1:11" x14ac:dyDescent="0.25">
      <c r="A21" s="70" t="s">
        <v>383</v>
      </c>
      <c r="B21" s="5" t="s">
        <v>213</v>
      </c>
      <c r="C21" s="8" t="s">
        <v>1746</v>
      </c>
      <c r="D21" s="9" t="str">
        <f t="shared" si="4"/>
        <v>N/A</v>
      </c>
      <c r="E21" s="8" t="s">
        <v>1746</v>
      </c>
      <c r="F21" s="9" t="str">
        <f t="shared" si="5"/>
        <v>N/A</v>
      </c>
      <c r="G21" s="8" t="s">
        <v>1746</v>
      </c>
      <c r="H21" s="9" t="str">
        <f t="shared" si="6"/>
        <v>N/A</v>
      </c>
      <c r="I21" s="10" t="s">
        <v>1746</v>
      </c>
      <c r="J21" s="10" t="s">
        <v>1746</v>
      </c>
      <c r="K21" s="9" t="str">
        <f t="shared" si="7"/>
        <v>N/A</v>
      </c>
    </row>
    <row r="22" spans="1:11" x14ac:dyDescent="0.25">
      <c r="A22" s="70" t="s">
        <v>384</v>
      </c>
      <c r="B22" s="5" t="s">
        <v>213</v>
      </c>
      <c r="C22" s="8" t="s">
        <v>1746</v>
      </c>
      <c r="D22" s="9" t="str">
        <f t="shared" si="4"/>
        <v>N/A</v>
      </c>
      <c r="E22" s="8" t="s">
        <v>1746</v>
      </c>
      <c r="F22" s="9" t="str">
        <f t="shared" si="5"/>
        <v>N/A</v>
      </c>
      <c r="G22" s="8" t="s">
        <v>1746</v>
      </c>
      <c r="H22" s="9" t="str">
        <f t="shared" si="6"/>
        <v>N/A</v>
      </c>
      <c r="I22" s="10" t="s">
        <v>1746</v>
      </c>
      <c r="J22" s="10" t="s">
        <v>1746</v>
      </c>
      <c r="K22" s="9" t="str">
        <f t="shared" si="7"/>
        <v>N/A</v>
      </c>
    </row>
    <row r="23" spans="1:11" x14ac:dyDescent="0.25">
      <c r="A23" s="70" t="s">
        <v>385</v>
      </c>
      <c r="B23" s="5" t="s">
        <v>213</v>
      </c>
      <c r="C23" s="8" t="s">
        <v>1746</v>
      </c>
      <c r="D23" s="9" t="str">
        <f t="shared" si="4"/>
        <v>N/A</v>
      </c>
      <c r="E23" s="8" t="s">
        <v>1746</v>
      </c>
      <c r="F23" s="9" t="str">
        <f t="shared" si="5"/>
        <v>N/A</v>
      </c>
      <c r="G23" s="8" t="s">
        <v>1746</v>
      </c>
      <c r="H23" s="9" t="str">
        <f t="shared" si="6"/>
        <v>N/A</v>
      </c>
      <c r="I23" s="10" t="s">
        <v>1746</v>
      </c>
      <c r="J23" s="10" t="s">
        <v>1746</v>
      </c>
      <c r="K23" s="9" t="str">
        <f t="shared" si="7"/>
        <v>N/A</v>
      </c>
    </row>
    <row r="24" spans="1:11" x14ac:dyDescent="0.25">
      <c r="A24" s="70" t="s">
        <v>386</v>
      </c>
      <c r="B24" s="5" t="s">
        <v>213</v>
      </c>
      <c r="C24" s="8" t="s">
        <v>1746</v>
      </c>
      <c r="D24" s="9" t="str">
        <f t="shared" si="4"/>
        <v>N/A</v>
      </c>
      <c r="E24" s="8" t="s">
        <v>1746</v>
      </c>
      <c r="F24" s="9" t="str">
        <f t="shared" si="5"/>
        <v>N/A</v>
      </c>
      <c r="G24" s="8" t="s">
        <v>1746</v>
      </c>
      <c r="H24" s="9" t="str">
        <f t="shared" si="6"/>
        <v>N/A</v>
      </c>
      <c r="I24" s="10" t="s">
        <v>1746</v>
      </c>
      <c r="J24" s="10" t="s">
        <v>1746</v>
      </c>
      <c r="K24" s="9" t="str">
        <f t="shared" si="7"/>
        <v>N/A</v>
      </c>
    </row>
    <row r="25" spans="1:11" x14ac:dyDescent="0.25">
      <c r="A25" s="70" t="s">
        <v>387</v>
      </c>
      <c r="B25" s="5" t="s">
        <v>213</v>
      </c>
      <c r="C25" s="8" t="s">
        <v>1746</v>
      </c>
      <c r="D25" s="9" t="str">
        <f t="shared" si="4"/>
        <v>N/A</v>
      </c>
      <c r="E25" s="8" t="s">
        <v>1746</v>
      </c>
      <c r="F25" s="9" t="str">
        <f t="shared" si="5"/>
        <v>N/A</v>
      </c>
      <c r="G25" s="8" t="s">
        <v>1746</v>
      </c>
      <c r="H25" s="9" t="str">
        <f t="shared" si="6"/>
        <v>N/A</v>
      </c>
      <c r="I25" s="10" t="s">
        <v>1746</v>
      </c>
      <c r="J25" s="10" t="s">
        <v>1746</v>
      </c>
      <c r="K25" s="9" t="str">
        <f t="shared" si="7"/>
        <v>N/A</v>
      </c>
    </row>
    <row r="26" spans="1:11" x14ac:dyDescent="0.25">
      <c r="A26" s="70" t="s">
        <v>388</v>
      </c>
      <c r="B26" s="5" t="s">
        <v>213</v>
      </c>
      <c r="C26" s="8" t="s">
        <v>1746</v>
      </c>
      <c r="D26" s="9" t="str">
        <f t="shared" si="4"/>
        <v>N/A</v>
      </c>
      <c r="E26" s="8" t="s">
        <v>1746</v>
      </c>
      <c r="F26" s="9" t="str">
        <f t="shared" si="5"/>
        <v>N/A</v>
      </c>
      <c r="G26" s="8" t="s">
        <v>1746</v>
      </c>
      <c r="H26" s="9" t="str">
        <f t="shared" si="6"/>
        <v>N/A</v>
      </c>
      <c r="I26" s="10" t="s">
        <v>1746</v>
      </c>
      <c r="J26" s="10" t="s">
        <v>1746</v>
      </c>
      <c r="K26" s="9" t="str">
        <f t="shared" si="7"/>
        <v>N/A</v>
      </c>
    </row>
    <row r="27" spans="1:11" x14ac:dyDescent="0.25">
      <c r="A27" s="70" t="s">
        <v>389</v>
      </c>
      <c r="B27" s="5" t="s">
        <v>213</v>
      </c>
      <c r="C27" s="8" t="s">
        <v>1746</v>
      </c>
      <c r="D27" s="9" t="str">
        <f t="shared" si="4"/>
        <v>N/A</v>
      </c>
      <c r="E27" s="8" t="s">
        <v>1746</v>
      </c>
      <c r="F27" s="9" t="str">
        <f t="shared" si="5"/>
        <v>N/A</v>
      </c>
      <c r="G27" s="8" t="s">
        <v>1746</v>
      </c>
      <c r="H27" s="9" t="str">
        <f t="shared" si="6"/>
        <v>N/A</v>
      </c>
      <c r="I27" s="10" t="s">
        <v>1746</v>
      </c>
      <c r="J27" s="10" t="s">
        <v>1746</v>
      </c>
      <c r="K27" s="9" t="str">
        <f t="shared" si="7"/>
        <v>N/A</v>
      </c>
    </row>
    <row r="28" spans="1:11" x14ac:dyDescent="0.25">
      <c r="A28" s="70" t="s">
        <v>390</v>
      </c>
      <c r="B28" s="5" t="s">
        <v>213</v>
      </c>
      <c r="C28" s="8" t="s">
        <v>1746</v>
      </c>
      <c r="D28" s="9" t="str">
        <f t="shared" si="4"/>
        <v>N/A</v>
      </c>
      <c r="E28" s="8" t="s">
        <v>1746</v>
      </c>
      <c r="F28" s="9" t="str">
        <f t="shared" si="5"/>
        <v>N/A</v>
      </c>
      <c r="G28" s="8" t="s">
        <v>1746</v>
      </c>
      <c r="H28" s="9" t="str">
        <f t="shared" si="6"/>
        <v>N/A</v>
      </c>
      <c r="I28" s="10" t="s">
        <v>1746</v>
      </c>
      <c r="J28" s="10" t="s">
        <v>1746</v>
      </c>
      <c r="K28" s="9" t="str">
        <f t="shared" si="7"/>
        <v>N/A</v>
      </c>
    </row>
    <row r="29" spans="1:11" x14ac:dyDescent="0.25">
      <c r="A29" s="70" t="s">
        <v>391</v>
      </c>
      <c r="B29" s="5" t="s">
        <v>213</v>
      </c>
      <c r="C29" s="8" t="s">
        <v>1746</v>
      </c>
      <c r="D29" s="9" t="str">
        <f t="shared" si="4"/>
        <v>N/A</v>
      </c>
      <c r="E29" s="8" t="s">
        <v>1746</v>
      </c>
      <c r="F29" s="9" t="str">
        <f t="shared" si="5"/>
        <v>N/A</v>
      </c>
      <c r="G29" s="8" t="s">
        <v>1746</v>
      </c>
      <c r="H29" s="9" t="str">
        <f t="shared" si="6"/>
        <v>N/A</v>
      </c>
      <c r="I29" s="10" t="s">
        <v>1746</v>
      </c>
      <c r="J29" s="10" t="s">
        <v>1746</v>
      </c>
      <c r="K29" s="9" t="str">
        <f t="shared" si="7"/>
        <v>N/A</v>
      </c>
    </row>
    <row r="30" spans="1:11" x14ac:dyDescent="0.25">
      <c r="A30" s="70" t="s">
        <v>392</v>
      </c>
      <c r="B30" s="5" t="s">
        <v>213</v>
      </c>
      <c r="C30" s="8" t="s">
        <v>1746</v>
      </c>
      <c r="D30" s="9" t="str">
        <f t="shared" si="4"/>
        <v>N/A</v>
      </c>
      <c r="E30" s="8" t="s">
        <v>1746</v>
      </c>
      <c r="F30" s="9" t="str">
        <f t="shared" si="5"/>
        <v>N/A</v>
      </c>
      <c r="G30" s="8" t="s">
        <v>1746</v>
      </c>
      <c r="H30" s="9" t="str">
        <f t="shared" si="6"/>
        <v>N/A</v>
      </c>
      <c r="I30" s="10" t="s">
        <v>1746</v>
      </c>
      <c r="J30" s="10" t="s">
        <v>1746</v>
      </c>
      <c r="K30" s="9" t="str">
        <f t="shared" si="7"/>
        <v>N/A</v>
      </c>
    </row>
    <row r="31" spans="1:11" x14ac:dyDescent="0.25">
      <c r="A31" s="70" t="s">
        <v>393</v>
      </c>
      <c r="B31" s="5" t="s">
        <v>213</v>
      </c>
      <c r="C31" s="8" t="s">
        <v>1746</v>
      </c>
      <c r="D31" s="9" t="str">
        <f t="shared" si="4"/>
        <v>N/A</v>
      </c>
      <c r="E31" s="8" t="s">
        <v>1746</v>
      </c>
      <c r="F31" s="9" t="str">
        <f t="shared" si="5"/>
        <v>N/A</v>
      </c>
      <c r="G31" s="8" t="s">
        <v>1746</v>
      </c>
      <c r="H31" s="9" t="str">
        <f t="shared" si="6"/>
        <v>N/A</v>
      </c>
      <c r="I31" s="10" t="s">
        <v>1746</v>
      </c>
      <c r="J31" s="10" t="s">
        <v>1746</v>
      </c>
      <c r="K31" s="9" t="str">
        <f t="shared" si="7"/>
        <v>N/A</v>
      </c>
    </row>
    <row r="32" spans="1:11" x14ac:dyDescent="0.25">
      <c r="A32" s="70" t="s">
        <v>394</v>
      </c>
      <c r="B32" s="5" t="s">
        <v>213</v>
      </c>
      <c r="C32" s="8" t="s">
        <v>1746</v>
      </c>
      <c r="D32" s="9" t="str">
        <f t="shared" si="4"/>
        <v>N/A</v>
      </c>
      <c r="E32" s="8" t="s">
        <v>1746</v>
      </c>
      <c r="F32" s="9" t="str">
        <f t="shared" si="5"/>
        <v>N/A</v>
      </c>
      <c r="G32" s="8" t="s">
        <v>1746</v>
      </c>
      <c r="H32" s="9" t="str">
        <f t="shared" si="6"/>
        <v>N/A</v>
      </c>
      <c r="I32" s="10" t="s">
        <v>1746</v>
      </c>
      <c r="J32" s="10" t="s">
        <v>1746</v>
      </c>
      <c r="K32" s="9" t="str">
        <f t="shared" si="7"/>
        <v>N/A</v>
      </c>
    </row>
    <row r="33" spans="1:11" x14ac:dyDescent="0.25">
      <c r="A33" s="70" t="s">
        <v>395</v>
      </c>
      <c r="B33" s="5" t="s">
        <v>213</v>
      </c>
      <c r="C33" s="8" t="s">
        <v>1746</v>
      </c>
      <c r="D33" s="9" t="str">
        <f t="shared" si="4"/>
        <v>N/A</v>
      </c>
      <c r="E33" s="8" t="s">
        <v>1746</v>
      </c>
      <c r="F33" s="9" t="str">
        <f t="shared" si="5"/>
        <v>N/A</v>
      </c>
      <c r="G33" s="8" t="s">
        <v>1746</v>
      </c>
      <c r="H33" s="9" t="str">
        <f t="shared" si="6"/>
        <v>N/A</v>
      </c>
      <c r="I33" s="10" t="s">
        <v>1746</v>
      </c>
      <c r="J33" s="10" t="s">
        <v>1746</v>
      </c>
      <c r="K33" s="9" t="str">
        <f t="shared" si="7"/>
        <v>N/A</v>
      </c>
    </row>
    <row r="34" spans="1:11" x14ac:dyDescent="0.25">
      <c r="A34" s="70" t="s">
        <v>396</v>
      </c>
      <c r="B34" s="5" t="s">
        <v>213</v>
      </c>
      <c r="C34" s="8" t="s">
        <v>1746</v>
      </c>
      <c r="D34" s="9" t="str">
        <f t="shared" si="4"/>
        <v>N/A</v>
      </c>
      <c r="E34" s="8" t="s">
        <v>1746</v>
      </c>
      <c r="F34" s="9" t="str">
        <f t="shared" si="5"/>
        <v>N/A</v>
      </c>
      <c r="G34" s="8" t="s">
        <v>1746</v>
      </c>
      <c r="H34" s="9" t="str">
        <f t="shared" si="6"/>
        <v>N/A</v>
      </c>
      <c r="I34" s="10" t="s">
        <v>1746</v>
      </c>
      <c r="J34" s="10" t="s">
        <v>1746</v>
      </c>
      <c r="K34" s="9" t="str">
        <f t="shared" si="7"/>
        <v>N/A</v>
      </c>
    </row>
    <row r="35" spans="1:11" x14ac:dyDescent="0.25">
      <c r="A35" s="70" t="s">
        <v>397</v>
      </c>
      <c r="B35" s="5" t="s">
        <v>213</v>
      </c>
      <c r="C35" s="8" t="s">
        <v>1746</v>
      </c>
      <c r="D35" s="9" t="str">
        <f t="shared" si="4"/>
        <v>N/A</v>
      </c>
      <c r="E35" s="8" t="s">
        <v>1746</v>
      </c>
      <c r="F35" s="9" t="str">
        <f t="shared" si="5"/>
        <v>N/A</v>
      </c>
      <c r="G35" s="8" t="s">
        <v>1746</v>
      </c>
      <c r="H35" s="9" t="str">
        <f t="shared" si="6"/>
        <v>N/A</v>
      </c>
      <c r="I35" s="10" t="s">
        <v>1746</v>
      </c>
      <c r="J35" s="10" t="s">
        <v>1746</v>
      </c>
      <c r="K35" s="9" t="str">
        <f t="shared" si="7"/>
        <v>N/A</v>
      </c>
    </row>
    <row r="36" spans="1:11" x14ac:dyDescent="0.25">
      <c r="A36" s="70" t="s">
        <v>398</v>
      </c>
      <c r="B36" s="5" t="s">
        <v>213</v>
      </c>
      <c r="C36" s="8" t="s">
        <v>1746</v>
      </c>
      <c r="D36" s="9" t="str">
        <f t="shared" si="4"/>
        <v>N/A</v>
      </c>
      <c r="E36" s="8" t="s">
        <v>1746</v>
      </c>
      <c r="F36" s="9" t="str">
        <f t="shared" si="5"/>
        <v>N/A</v>
      </c>
      <c r="G36" s="8" t="s">
        <v>1746</v>
      </c>
      <c r="H36" s="9" t="str">
        <f t="shared" si="6"/>
        <v>N/A</v>
      </c>
      <c r="I36" s="10" t="s">
        <v>1746</v>
      </c>
      <c r="J36" s="10" t="s">
        <v>1746</v>
      </c>
      <c r="K36" s="9" t="str">
        <f t="shared" si="7"/>
        <v>N/A</v>
      </c>
    </row>
    <row r="37" spans="1:11" x14ac:dyDescent="0.25">
      <c r="A37" s="70" t="s">
        <v>399</v>
      </c>
      <c r="B37" s="5" t="s">
        <v>213</v>
      </c>
      <c r="C37" s="8" t="s">
        <v>1746</v>
      </c>
      <c r="D37" s="9" t="str">
        <f t="shared" si="4"/>
        <v>N/A</v>
      </c>
      <c r="E37" s="8" t="s">
        <v>1746</v>
      </c>
      <c r="F37" s="9" t="str">
        <f t="shared" si="5"/>
        <v>N/A</v>
      </c>
      <c r="G37" s="8" t="s">
        <v>1746</v>
      </c>
      <c r="H37" s="9" t="str">
        <f t="shared" si="6"/>
        <v>N/A</v>
      </c>
      <c r="I37" s="10" t="s">
        <v>1746</v>
      </c>
      <c r="J37" s="10" t="s">
        <v>1746</v>
      </c>
      <c r="K37" s="9" t="str">
        <f t="shared" si="7"/>
        <v>N/A</v>
      </c>
    </row>
    <row r="38" spans="1:11" x14ac:dyDescent="0.25">
      <c r="A38" s="70" t="s">
        <v>400</v>
      </c>
      <c r="B38" s="5" t="s">
        <v>213</v>
      </c>
      <c r="C38" s="8" t="s">
        <v>1746</v>
      </c>
      <c r="D38" s="9" t="str">
        <f t="shared" si="4"/>
        <v>N/A</v>
      </c>
      <c r="E38" s="8" t="s">
        <v>1746</v>
      </c>
      <c r="F38" s="9" t="str">
        <f t="shared" si="5"/>
        <v>N/A</v>
      </c>
      <c r="G38" s="8" t="s">
        <v>1746</v>
      </c>
      <c r="H38" s="9" t="str">
        <f t="shared" si="6"/>
        <v>N/A</v>
      </c>
      <c r="I38" s="10" t="s">
        <v>1746</v>
      </c>
      <c r="J38" s="10" t="s">
        <v>1746</v>
      </c>
      <c r="K38" s="9" t="str">
        <f t="shared" si="7"/>
        <v>N/A</v>
      </c>
    </row>
    <row r="39" spans="1:11" x14ac:dyDescent="0.25">
      <c r="A39" s="70" t="s">
        <v>401</v>
      </c>
      <c r="B39" s="5" t="s">
        <v>213</v>
      </c>
      <c r="C39" s="8" t="s">
        <v>1746</v>
      </c>
      <c r="D39" s="9" t="str">
        <f t="shared" si="4"/>
        <v>N/A</v>
      </c>
      <c r="E39" s="8" t="s">
        <v>1746</v>
      </c>
      <c r="F39" s="9" t="str">
        <f t="shared" si="5"/>
        <v>N/A</v>
      </c>
      <c r="G39" s="8" t="s">
        <v>1746</v>
      </c>
      <c r="H39" s="9" t="str">
        <f t="shared" si="6"/>
        <v>N/A</v>
      </c>
      <c r="I39" s="10" t="s">
        <v>1746</v>
      </c>
      <c r="J39" s="10" t="s">
        <v>1746</v>
      </c>
      <c r="K39" s="9" t="str">
        <f t="shared" si="7"/>
        <v>N/A</v>
      </c>
    </row>
    <row r="40" spans="1:11" x14ac:dyDescent="0.25">
      <c r="A40" s="70" t="s">
        <v>402</v>
      </c>
      <c r="B40" s="5" t="s">
        <v>213</v>
      </c>
      <c r="C40" s="8" t="s">
        <v>1746</v>
      </c>
      <c r="D40" s="9" t="str">
        <f t="shared" si="4"/>
        <v>N/A</v>
      </c>
      <c r="E40" s="8" t="s">
        <v>1746</v>
      </c>
      <c r="F40" s="9" t="str">
        <f t="shared" si="5"/>
        <v>N/A</v>
      </c>
      <c r="G40" s="8" t="s">
        <v>1746</v>
      </c>
      <c r="H40" s="9" t="str">
        <f t="shared" si="6"/>
        <v>N/A</v>
      </c>
      <c r="I40" s="10" t="s">
        <v>1746</v>
      </c>
      <c r="J40" s="10" t="s">
        <v>1746</v>
      </c>
      <c r="K40" s="9" t="str">
        <f t="shared" si="7"/>
        <v>N/A</v>
      </c>
    </row>
    <row r="41" spans="1:11" x14ac:dyDescent="0.25">
      <c r="A41" s="70" t="s">
        <v>403</v>
      </c>
      <c r="B41" s="5" t="s">
        <v>213</v>
      </c>
      <c r="C41" s="8" t="s">
        <v>1746</v>
      </c>
      <c r="D41" s="9" t="str">
        <f t="shared" si="4"/>
        <v>N/A</v>
      </c>
      <c r="E41" s="8" t="s">
        <v>1746</v>
      </c>
      <c r="F41" s="9" t="str">
        <f t="shared" si="5"/>
        <v>N/A</v>
      </c>
      <c r="G41" s="8" t="s">
        <v>1746</v>
      </c>
      <c r="H41" s="9" t="str">
        <f t="shared" si="6"/>
        <v>N/A</v>
      </c>
      <c r="I41" s="10" t="s">
        <v>1746</v>
      </c>
      <c r="J41" s="10" t="s">
        <v>1746</v>
      </c>
      <c r="K41" s="9" t="str">
        <f t="shared" si="7"/>
        <v>N/A</v>
      </c>
    </row>
    <row r="42" spans="1:11" x14ac:dyDescent="0.25">
      <c r="A42" s="70" t="s">
        <v>32</v>
      </c>
      <c r="B42" s="5" t="s">
        <v>213</v>
      </c>
      <c r="C42" s="8" t="s">
        <v>1746</v>
      </c>
      <c r="D42" s="9" t="str">
        <f t="shared" ref="D42:D51" si="8">IF($B42="N/A","N/A",IF(C42&lt;0,"No","Yes"))</f>
        <v>N/A</v>
      </c>
      <c r="E42" s="8" t="s">
        <v>1746</v>
      </c>
      <c r="F42" s="9" t="str">
        <f t="shared" ref="F42:F51" si="9">IF($B42="N/A","N/A",IF(E42&lt;0,"No","Yes"))</f>
        <v>N/A</v>
      </c>
      <c r="G42" s="8" t="s">
        <v>1746</v>
      </c>
      <c r="H42" s="9" t="str">
        <f t="shared" ref="H42:H51" si="10">IF($B42="N/A","N/A",IF(G42&lt;0,"No","Yes"))</f>
        <v>N/A</v>
      </c>
      <c r="I42" s="10" t="s">
        <v>1746</v>
      </c>
      <c r="J42" s="10" t="s">
        <v>1746</v>
      </c>
      <c r="K42" s="9" t="str">
        <f t="shared" ref="K42:K51" si="11">IF(J42="Div by 0", "N/A", IF(J42="N/A","N/A", IF(J42&gt;30, "No", IF(J42&lt;-30, "No", "Yes"))))</f>
        <v>N/A</v>
      </c>
    </row>
    <row r="43" spans="1:11" x14ac:dyDescent="0.25">
      <c r="A43" s="70" t="s">
        <v>39</v>
      </c>
      <c r="B43" s="5" t="s">
        <v>213</v>
      </c>
      <c r="C43" s="8" t="s">
        <v>1746</v>
      </c>
      <c r="D43" s="9" t="str">
        <f t="shared" si="8"/>
        <v>N/A</v>
      </c>
      <c r="E43" s="8" t="s">
        <v>1746</v>
      </c>
      <c r="F43" s="9" t="str">
        <f t="shared" si="9"/>
        <v>N/A</v>
      </c>
      <c r="G43" s="8" t="s">
        <v>1746</v>
      </c>
      <c r="H43" s="9" t="str">
        <f t="shared" si="10"/>
        <v>N/A</v>
      </c>
      <c r="I43" s="10" t="s">
        <v>1746</v>
      </c>
      <c r="J43" s="10" t="s">
        <v>1746</v>
      </c>
      <c r="K43" s="9" t="str">
        <f t="shared" si="11"/>
        <v>N/A</v>
      </c>
    </row>
    <row r="44" spans="1:11" x14ac:dyDescent="0.25">
      <c r="A44" s="70" t="s">
        <v>40</v>
      </c>
      <c r="B44" s="5" t="s">
        <v>213</v>
      </c>
      <c r="C44" s="8" t="s">
        <v>1746</v>
      </c>
      <c r="D44" s="9" t="str">
        <f t="shared" si="8"/>
        <v>N/A</v>
      </c>
      <c r="E44" s="8" t="s">
        <v>1746</v>
      </c>
      <c r="F44" s="9" t="str">
        <f t="shared" si="9"/>
        <v>N/A</v>
      </c>
      <c r="G44" s="8" t="s">
        <v>1746</v>
      </c>
      <c r="H44" s="9" t="str">
        <f t="shared" si="10"/>
        <v>N/A</v>
      </c>
      <c r="I44" s="10" t="s">
        <v>1746</v>
      </c>
      <c r="J44" s="10" t="s">
        <v>1746</v>
      </c>
      <c r="K44" s="9" t="str">
        <f t="shared" si="11"/>
        <v>N/A</v>
      </c>
    </row>
    <row r="45" spans="1:11" x14ac:dyDescent="0.25">
      <c r="A45" s="70" t="s">
        <v>163</v>
      </c>
      <c r="B45" s="5" t="s">
        <v>213</v>
      </c>
      <c r="C45" s="8" t="s">
        <v>1746</v>
      </c>
      <c r="D45" s="9" t="str">
        <f t="shared" si="8"/>
        <v>N/A</v>
      </c>
      <c r="E45" s="8" t="s">
        <v>1746</v>
      </c>
      <c r="F45" s="9" t="str">
        <f t="shared" si="9"/>
        <v>N/A</v>
      </c>
      <c r="G45" s="8" t="s">
        <v>1746</v>
      </c>
      <c r="H45" s="9" t="str">
        <f t="shared" si="10"/>
        <v>N/A</v>
      </c>
      <c r="I45" s="10" t="s">
        <v>1746</v>
      </c>
      <c r="J45" s="10" t="s">
        <v>1746</v>
      </c>
      <c r="K45" s="9" t="str">
        <f t="shared" si="11"/>
        <v>N/A</v>
      </c>
    </row>
    <row r="46" spans="1:11" x14ac:dyDescent="0.25">
      <c r="A46" s="70" t="s">
        <v>41</v>
      </c>
      <c r="B46" s="5" t="s">
        <v>213</v>
      </c>
      <c r="C46" s="8" t="s">
        <v>1746</v>
      </c>
      <c r="D46" s="9" t="str">
        <f t="shared" si="8"/>
        <v>N/A</v>
      </c>
      <c r="E46" s="8" t="s">
        <v>1746</v>
      </c>
      <c r="F46" s="9" t="str">
        <f t="shared" si="9"/>
        <v>N/A</v>
      </c>
      <c r="G46" s="8" t="s">
        <v>1746</v>
      </c>
      <c r="H46" s="9" t="str">
        <f t="shared" si="10"/>
        <v>N/A</v>
      </c>
      <c r="I46" s="10" t="s">
        <v>1746</v>
      </c>
      <c r="J46" s="10" t="s">
        <v>1746</v>
      </c>
      <c r="K46" s="9" t="str">
        <f t="shared" si="11"/>
        <v>N/A</v>
      </c>
    </row>
    <row r="47" spans="1:11" x14ac:dyDescent="0.25">
      <c r="A47" s="70" t="s">
        <v>42</v>
      </c>
      <c r="B47" s="5" t="s">
        <v>213</v>
      </c>
      <c r="C47" s="8" t="s">
        <v>1746</v>
      </c>
      <c r="D47" s="9" t="str">
        <f t="shared" si="8"/>
        <v>N/A</v>
      </c>
      <c r="E47" s="8" t="s">
        <v>1746</v>
      </c>
      <c r="F47" s="9" t="str">
        <f t="shared" si="9"/>
        <v>N/A</v>
      </c>
      <c r="G47" s="8" t="s">
        <v>1746</v>
      </c>
      <c r="H47" s="9" t="str">
        <f t="shared" si="10"/>
        <v>N/A</v>
      </c>
      <c r="I47" s="10" t="s">
        <v>1746</v>
      </c>
      <c r="J47" s="10" t="s">
        <v>1746</v>
      </c>
      <c r="K47" s="9" t="str">
        <f t="shared" si="11"/>
        <v>N/A</v>
      </c>
    </row>
    <row r="48" spans="1:11" x14ac:dyDescent="0.25">
      <c r="A48" s="70" t="s">
        <v>43</v>
      </c>
      <c r="B48" s="5" t="s">
        <v>213</v>
      </c>
      <c r="C48" s="8" t="s">
        <v>1746</v>
      </c>
      <c r="D48" s="9" t="str">
        <f t="shared" si="8"/>
        <v>N/A</v>
      </c>
      <c r="E48" s="8" t="s">
        <v>1746</v>
      </c>
      <c r="F48" s="9" t="str">
        <f t="shared" si="9"/>
        <v>N/A</v>
      </c>
      <c r="G48" s="8" t="s">
        <v>1746</v>
      </c>
      <c r="H48" s="9" t="str">
        <f t="shared" si="10"/>
        <v>N/A</v>
      </c>
      <c r="I48" s="10" t="s">
        <v>1746</v>
      </c>
      <c r="J48" s="10" t="s">
        <v>1746</v>
      </c>
      <c r="K48" s="9" t="str">
        <f t="shared" si="11"/>
        <v>N/A</v>
      </c>
    </row>
    <row r="49" spans="1:12" x14ac:dyDescent="0.25">
      <c r="A49" s="70" t="s">
        <v>44</v>
      </c>
      <c r="B49" s="5" t="s">
        <v>213</v>
      </c>
      <c r="C49" s="8" t="s">
        <v>1746</v>
      </c>
      <c r="D49" s="9" t="str">
        <f t="shared" si="8"/>
        <v>N/A</v>
      </c>
      <c r="E49" s="8" t="s">
        <v>1746</v>
      </c>
      <c r="F49" s="9" t="str">
        <f t="shared" si="9"/>
        <v>N/A</v>
      </c>
      <c r="G49" s="8" t="s">
        <v>1746</v>
      </c>
      <c r="H49" s="9" t="str">
        <f t="shared" si="10"/>
        <v>N/A</v>
      </c>
      <c r="I49" s="10" t="s">
        <v>1746</v>
      </c>
      <c r="J49" s="10" t="s">
        <v>1746</v>
      </c>
      <c r="K49" s="9" t="str">
        <f t="shared" si="11"/>
        <v>N/A</v>
      </c>
    </row>
    <row r="50" spans="1:12" x14ac:dyDescent="0.25">
      <c r="A50" s="70" t="s">
        <v>45</v>
      </c>
      <c r="B50" s="5" t="s">
        <v>213</v>
      </c>
      <c r="C50" s="8" t="s">
        <v>1746</v>
      </c>
      <c r="D50" s="9" t="str">
        <f t="shared" si="8"/>
        <v>N/A</v>
      </c>
      <c r="E50" s="8" t="s">
        <v>1746</v>
      </c>
      <c r="F50" s="9" t="str">
        <f t="shared" si="9"/>
        <v>N/A</v>
      </c>
      <c r="G50" s="8" t="s">
        <v>1746</v>
      </c>
      <c r="H50" s="9" t="str">
        <f t="shared" si="10"/>
        <v>N/A</v>
      </c>
      <c r="I50" s="10" t="s">
        <v>1746</v>
      </c>
      <c r="J50" s="10" t="s">
        <v>1746</v>
      </c>
      <c r="K50" s="9" t="str">
        <f t="shared" si="11"/>
        <v>N/A</v>
      </c>
    </row>
    <row r="51" spans="1:12" x14ac:dyDescent="0.25">
      <c r="A51" s="70" t="s">
        <v>50</v>
      </c>
      <c r="B51" s="5" t="s">
        <v>213</v>
      </c>
      <c r="C51" s="8" t="s">
        <v>1746</v>
      </c>
      <c r="D51" s="9" t="str">
        <f t="shared" si="8"/>
        <v>N/A</v>
      </c>
      <c r="E51" s="8" t="s">
        <v>1746</v>
      </c>
      <c r="F51" s="9" t="str">
        <f t="shared" si="9"/>
        <v>N/A</v>
      </c>
      <c r="G51" s="8" t="s">
        <v>1746</v>
      </c>
      <c r="H51" s="9" t="str">
        <f t="shared" si="10"/>
        <v>N/A</v>
      </c>
      <c r="I51" s="10" t="s">
        <v>1746</v>
      </c>
      <c r="J51" s="10" t="s">
        <v>1746</v>
      </c>
      <c r="K51" s="9" t="str">
        <f t="shared" si="11"/>
        <v>N/A</v>
      </c>
      <c r="L51" s="49"/>
    </row>
    <row r="52" spans="1:12" s="49" customFormat="1" x14ac:dyDescent="0.25">
      <c r="A52" s="73" t="s">
        <v>898</v>
      </c>
      <c r="B52" s="5" t="s">
        <v>213</v>
      </c>
      <c r="C52" s="8" t="s">
        <v>213</v>
      </c>
      <c r="D52" s="9" t="str">
        <f t="shared" ref="D52:D57" si="12">IF($B52="N/A","N/A",IF(C52&lt;0,"No","Yes"))</f>
        <v>N/A</v>
      </c>
      <c r="E52" s="8" t="s">
        <v>1746</v>
      </c>
      <c r="F52" s="9" t="str">
        <f t="shared" ref="F52:F57" si="13">IF($B52="N/A","N/A",IF(E52&lt;0,"No","Yes"))</f>
        <v>N/A</v>
      </c>
      <c r="G52" s="8" t="s">
        <v>1746</v>
      </c>
      <c r="H52" s="9" t="str">
        <f t="shared" ref="H52:H57" si="14">IF($B52="N/A","N/A",IF(G52&lt;0,"No","Yes"))</f>
        <v>N/A</v>
      </c>
      <c r="I52" s="10" t="s">
        <v>213</v>
      </c>
      <c r="J52" s="10" t="s">
        <v>1746</v>
      </c>
      <c r="K52" s="9" t="str">
        <f t="shared" ref="K52:K57" si="15">IF(J52="Div by 0", "N/A", IF(J52="N/A","N/A", IF(J52&gt;30, "No", IF(J52&lt;-30, "No", "Yes"))))</f>
        <v>N/A</v>
      </c>
    </row>
    <row r="53" spans="1:12" s="49" customFormat="1" x14ac:dyDescent="0.25">
      <c r="A53" s="73" t="s">
        <v>899</v>
      </c>
      <c r="B53" s="5" t="s">
        <v>213</v>
      </c>
      <c r="C53" s="8" t="s">
        <v>213</v>
      </c>
      <c r="D53" s="9" t="str">
        <f t="shared" si="12"/>
        <v>N/A</v>
      </c>
      <c r="E53" s="8" t="s">
        <v>1746</v>
      </c>
      <c r="F53" s="9" t="str">
        <f t="shared" si="13"/>
        <v>N/A</v>
      </c>
      <c r="G53" s="8" t="s">
        <v>1746</v>
      </c>
      <c r="H53" s="9" t="str">
        <f t="shared" si="14"/>
        <v>N/A</v>
      </c>
      <c r="I53" s="10" t="s">
        <v>213</v>
      </c>
      <c r="J53" s="10" t="s">
        <v>1746</v>
      </c>
      <c r="K53" s="9" t="str">
        <f t="shared" si="15"/>
        <v>N/A</v>
      </c>
    </row>
    <row r="54" spans="1:12" s="49" customFormat="1" x14ac:dyDescent="0.25">
      <c r="A54" s="73" t="s">
        <v>900</v>
      </c>
      <c r="B54" s="5" t="s">
        <v>213</v>
      </c>
      <c r="C54" s="8" t="s">
        <v>213</v>
      </c>
      <c r="D54" s="9" t="str">
        <f t="shared" si="12"/>
        <v>N/A</v>
      </c>
      <c r="E54" s="8" t="s">
        <v>1746</v>
      </c>
      <c r="F54" s="9" t="str">
        <f t="shared" si="13"/>
        <v>N/A</v>
      </c>
      <c r="G54" s="8" t="s">
        <v>1746</v>
      </c>
      <c r="H54" s="9" t="str">
        <f t="shared" si="14"/>
        <v>N/A</v>
      </c>
      <c r="I54" s="10" t="s">
        <v>213</v>
      </c>
      <c r="J54" s="10" t="s">
        <v>1746</v>
      </c>
      <c r="K54" s="9" t="str">
        <f t="shared" si="15"/>
        <v>N/A</v>
      </c>
    </row>
    <row r="55" spans="1:12" s="49" customFormat="1" x14ac:dyDescent="0.25">
      <c r="A55" s="73" t="s">
        <v>901</v>
      </c>
      <c r="B55" s="5" t="s">
        <v>213</v>
      </c>
      <c r="C55" s="8" t="s">
        <v>213</v>
      </c>
      <c r="D55" s="9" t="str">
        <f t="shared" si="12"/>
        <v>N/A</v>
      </c>
      <c r="E55" s="8" t="s">
        <v>1746</v>
      </c>
      <c r="F55" s="9" t="str">
        <f t="shared" si="13"/>
        <v>N/A</v>
      </c>
      <c r="G55" s="8" t="s">
        <v>1746</v>
      </c>
      <c r="H55" s="9" t="str">
        <f t="shared" si="14"/>
        <v>N/A</v>
      </c>
      <c r="I55" s="10" t="s">
        <v>213</v>
      </c>
      <c r="J55" s="10" t="s">
        <v>1746</v>
      </c>
      <c r="K55" s="9" t="str">
        <f t="shared" si="15"/>
        <v>N/A</v>
      </c>
    </row>
    <row r="56" spans="1:12" s="49" customFormat="1" ht="25" x14ac:dyDescent="0.25">
      <c r="A56" s="73" t="s">
        <v>902</v>
      </c>
      <c r="B56" s="5" t="s">
        <v>213</v>
      </c>
      <c r="C56" s="8" t="s">
        <v>213</v>
      </c>
      <c r="D56" s="9" t="str">
        <f t="shared" si="12"/>
        <v>N/A</v>
      </c>
      <c r="E56" s="8" t="s">
        <v>1746</v>
      </c>
      <c r="F56" s="9" t="str">
        <f t="shared" si="13"/>
        <v>N/A</v>
      </c>
      <c r="G56" s="8" t="s">
        <v>1746</v>
      </c>
      <c r="H56" s="9" t="str">
        <f t="shared" si="14"/>
        <v>N/A</v>
      </c>
      <c r="I56" s="10" t="s">
        <v>213</v>
      </c>
      <c r="J56" s="10" t="s">
        <v>1746</v>
      </c>
      <c r="K56" s="9" t="str">
        <f t="shared" si="15"/>
        <v>N/A</v>
      </c>
    </row>
    <row r="57" spans="1:12" s="49" customFormat="1" ht="25" x14ac:dyDescent="0.25">
      <c r="A57" s="73" t="s">
        <v>938</v>
      </c>
      <c r="B57" s="5" t="s">
        <v>213</v>
      </c>
      <c r="C57" s="8" t="s">
        <v>213</v>
      </c>
      <c r="D57" s="9" t="str">
        <f t="shared" si="12"/>
        <v>N/A</v>
      </c>
      <c r="E57" s="8" t="s">
        <v>1746</v>
      </c>
      <c r="F57" s="9" t="str">
        <f t="shared" si="13"/>
        <v>N/A</v>
      </c>
      <c r="G57" s="8" t="s">
        <v>1746</v>
      </c>
      <c r="H57" s="9" t="str">
        <f t="shared" si="14"/>
        <v>N/A</v>
      </c>
      <c r="I57" s="10" t="s">
        <v>213</v>
      </c>
      <c r="J57" s="10" t="s">
        <v>1746</v>
      </c>
      <c r="K57" s="9" t="str">
        <f t="shared" si="15"/>
        <v>N/A</v>
      </c>
      <c r="L57" s="20"/>
    </row>
    <row r="58" spans="1:12" ht="12" customHeight="1" x14ac:dyDescent="0.25">
      <c r="A58" s="141" t="s">
        <v>1646</v>
      </c>
      <c r="B58" s="142"/>
      <c r="C58" s="142"/>
      <c r="D58" s="142"/>
      <c r="E58" s="142"/>
      <c r="F58" s="142"/>
      <c r="G58" s="142"/>
      <c r="H58" s="142"/>
      <c r="I58" s="142"/>
      <c r="J58" s="142"/>
      <c r="K58" s="143"/>
    </row>
    <row r="59" spans="1:12" x14ac:dyDescent="0.25">
      <c r="A59" s="134" t="s">
        <v>1644</v>
      </c>
      <c r="B59" s="135"/>
      <c r="C59" s="135"/>
      <c r="D59" s="135"/>
      <c r="E59" s="135"/>
      <c r="F59" s="135"/>
      <c r="G59" s="135"/>
      <c r="H59" s="135"/>
      <c r="I59" s="135"/>
      <c r="J59" s="135"/>
      <c r="K59" s="136"/>
    </row>
    <row r="60" spans="1:12" x14ac:dyDescent="0.25">
      <c r="A60" s="137" t="s">
        <v>1742</v>
      </c>
      <c r="B60" s="137"/>
      <c r="C60" s="137"/>
      <c r="D60" s="137"/>
      <c r="E60" s="137"/>
      <c r="F60" s="137"/>
      <c r="G60" s="137"/>
      <c r="H60" s="137"/>
      <c r="I60" s="137"/>
      <c r="J60" s="137"/>
      <c r="K60" s="138"/>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1600</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ht="12.75" customHeight="1" x14ac:dyDescent="0.25">
      <c r="A6" s="2" t="s">
        <v>344</v>
      </c>
      <c r="B6" s="9" t="s">
        <v>213</v>
      </c>
      <c r="C6" s="25">
        <v>7</v>
      </c>
      <c r="D6" s="9" t="s">
        <v>213</v>
      </c>
      <c r="E6" s="25">
        <v>7</v>
      </c>
      <c r="F6" s="9" t="s">
        <v>213</v>
      </c>
      <c r="G6" s="25">
        <v>7</v>
      </c>
      <c r="H6" s="9" t="s">
        <v>213</v>
      </c>
      <c r="I6" s="117" t="s">
        <v>213</v>
      </c>
      <c r="J6" s="117" t="s">
        <v>213</v>
      </c>
      <c r="K6" s="9" t="s">
        <v>213</v>
      </c>
    </row>
    <row r="7" spans="1:11" x14ac:dyDescent="0.25">
      <c r="A7" s="3" t="s">
        <v>12</v>
      </c>
      <c r="B7" s="28" t="s">
        <v>213</v>
      </c>
      <c r="C7" s="29">
        <v>5693918</v>
      </c>
      <c r="D7" s="30" t="str">
        <f>IF($B7="N/A","N/A",IF(C7&gt;15,"No",IF(C7&lt;-15,"No","Yes")))</f>
        <v>N/A</v>
      </c>
      <c r="E7" s="29">
        <v>6023003</v>
      </c>
      <c r="F7" s="30" t="str">
        <f>IF($B7="N/A","N/A",IF(E7&gt;15,"No",IF(E7&lt;-15,"No","Yes")))</f>
        <v>N/A</v>
      </c>
      <c r="G7" s="29">
        <v>6452534</v>
      </c>
      <c r="H7" s="30" t="str">
        <f>IF($B7="N/A","N/A",IF(G7&gt;15,"No",IF(G7&lt;-15,"No","Yes")))</f>
        <v>N/A</v>
      </c>
      <c r="I7" s="31">
        <v>5.78</v>
      </c>
      <c r="J7" s="31">
        <v>7.1319999999999997</v>
      </c>
      <c r="K7" s="30" t="str">
        <f t="shared" ref="K7:K22" si="0">IF(J7="Div by 0", "N/A", IF(J7="N/A","N/A", IF(J7&gt;30, "No", IF(J7&lt;-30, "No", "Yes"))))</f>
        <v>Yes</v>
      </c>
    </row>
    <row r="8" spans="1:11" x14ac:dyDescent="0.25">
      <c r="A8" s="3" t="s">
        <v>362</v>
      </c>
      <c r="B8" s="28" t="s">
        <v>213</v>
      </c>
      <c r="C8" s="32">
        <v>99.998173489999999</v>
      </c>
      <c r="D8" s="30" t="str">
        <f>IF($B8="N/A","N/A",IF(C8&gt;15,"No",IF(C8&lt;-15,"No","Yes")))</f>
        <v>N/A</v>
      </c>
      <c r="E8" s="32">
        <v>100</v>
      </c>
      <c r="F8" s="30" t="str">
        <f>IF($B8="N/A","N/A",IF(E8&gt;15,"No",IF(E8&lt;-15,"No","Yes")))</f>
        <v>N/A</v>
      </c>
      <c r="G8" s="32">
        <v>100</v>
      </c>
      <c r="H8" s="30" t="str">
        <f>IF($B8="N/A","N/A",IF(G8&gt;15,"No",IF(G8&lt;-15,"No","Yes")))</f>
        <v>N/A</v>
      </c>
      <c r="I8" s="31">
        <v>1.8E-3</v>
      </c>
      <c r="J8" s="31">
        <v>0</v>
      </c>
      <c r="K8" s="30" t="str">
        <f t="shared" si="0"/>
        <v>Yes</v>
      </c>
    </row>
    <row r="9" spans="1:11" x14ac:dyDescent="0.25">
      <c r="A9" s="3" t="s">
        <v>119</v>
      </c>
      <c r="B9" s="33" t="s">
        <v>213</v>
      </c>
      <c r="C9" s="9">
        <v>1.8265103E-3</v>
      </c>
      <c r="D9" s="9" t="str">
        <f>IF($B9="N/A","N/A",IF(C9&gt;15,"No",IF(C9&lt;-15,"No","Yes")))</f>
        <v>N/A</v>
      </c>
      <c r="E9" s="9">
        <v>0</v>
      </c>
      <c r="F9" s="9" t="str">
        <f>IF($B9="N/A","N/A",IF(E9&gt;15,"No",IF(E9&lt;-15,"No","Yes")))</f>
        <v>N/A</v>
      </c>
      <c r="G9" s="9">
        <v>0</v>
      </c>
      <c r="H9" s="9" t="str">
        <f>IF($B9="N/A","N/A",IF(G9&gt;15,"No",IF(G9&lt;-15,"No","Yes")))</f>
        <v>N/A</v>
      </c>
      <c r="I9" s="10">
        <v>-100</v>
      </c>
      <c r="J9" s="10" t="s">
        <v>1746</v>
      </c>
      <c r="K9" s="9" t="str">
        <f t="shared" si="0"/>
        <v>N/A</v>
      </c>
    </row>
    <row r="10" spans="1:11" x14ac:dyDescent="0.25">
      <c r="A10" s="3" t="s">
        <v>120</v>
      </c>
      <c r="B10" s="33"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3"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3" t="s">
        <v>348</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3" t="s">
        <v>840</v>
      </c>
      <c r="B13" s="33"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5">
      <c r="A14" s="3" t="s">
        <v>13</v>
      </c>
      <c r="B14" s="33" t="s">
        <v>213</v>
      </c>
      <c r="C14" s="34">
        <v>5693814</v>
      </c>
      <c r="D14" s="9" t="str">
        <f>IF($B14="N/A","N/A",IF(C14&gt;15,"No",IF(C14&lt;-15,"No","Yes")))</f>
        <v>N/A</v>
      </c>
      <c r="E14" s="34">
        <v>6023003</v>
      </c>
      <c r="F14" s="9" t="str">
        <f>IF($B14="N/A","N/A",IF(E14&gt;15,"No",IF(E14&lt;-15,"No","Yes")))</f>
        <v>N/A</v>
      </c>
      <c r="G14" s="34">
        <v>6452534</v>
      </c>
      <c r="H14" s="9" t="str">
        <f>IF($B14="N/A","N/A",IF(G14&gt;15,"No",IF(G14&lt;-15,"No","Yes")))</f>
        <v>N/A</v>
      </c>
      <c r="I14" s="10">
        <v>5.782</v>
      </c>
      <c r="J14" s="10">
        <v>7.1319999999999997</v>
      </c>
      <c r="K14" s="9" t="str">
        <f t="shared" si="0"/>
        <v>Yes</v>
      </c>
    </row>
    <row r="15" spans="1:11" ht="14.25" customHeight="1" x14ac:dyDescent="0.25">
      <c r="A15" s="3" t="s">
        <v>444</v>
      </c>
      <c r="B15" s="33" t="s">
        <v>213</v>
      </c>
      <c r="C15" s="9">
        <v>2.3857119323</v>
      </c>
      <c r="D15" s="9" t="str">
        <f>IF($B15="N/A","N/A",IF(C15&gt;15,"No",IF(C15&lt;-15,"No","Yes")))</f>
        <v>N/A</v>
      </c>
      <c r="E15" s="9">
        <v>2.8614795643000002</v>
      </c>
      <c r="F15" s="9" t="str">
        <f>IF($B15="N/A","N/A",IF(E15&gt;15,"No",IF(E15&lt;-15,"No","Yes")))</f>
        <v>N/A</v>
      </c>
      <c r="G15" s="9">
        <v>7.3784965699999996E-2</v>
      </c>
      <c r="H15" s="9" t="str">
        <f>IF($B15="N/A","N/A",IF(G15&gt;15,"No",IF(G15&lt;-15,"No","Yes")))</f>
        <v>N/A</v>
      </c>
      <c r="I15" s="10">
        <v>19.940000000000001</v>
      </c>
      <c r="J15" s="10">
        <v>-97.4</v>
      </c>
      <c r="K15" s="9" t="str">
        <f t="shared" si="0"/>
        <v>No</v>
      </c>
    </row>
    <row r="16" spans="1:11" ht="12.75" customHeight="1" x14ac:dyDescent="0.25">
      <c r="A16" s="3" t="s">
        <v>862</v>
      </c>
      <c r="B16" s="33" t="s">
        <v>213</v>
      </c>
      <c r="C16" s="35">
        <v>58.567101989000001</v>
      </c>
      <c r="D16" s="9" t="str">
        <f>IF($B16="N/A","N/A",IF(C16&gt;15,"No",IF(C16&lt;-15,"No","Yes")))</f>
        <v>N/A</v>
      </c>
      <c r="E16" s="35">
        <v>57.038776421999998</v>
      </c>
      <c r="F16" s="9" t="str">
        <f>IF($B16="N/A","N/A",IF(E16&gt;15,"No",IF(E16&lt;-15,"No","Yes")))</f>
        <v>N/A</v>
      </c>
      <c r="G16" s="35">
        <v>83.024784709000002</v>
      </c>
      <c r="H16" s="9" t="str">
        <f>IF($B16="N/A","N/A",IF(G16&gt;15,"No",IF(G16&lt;-15,"No","Yes")))</f>
        <v>N/A</v>
      </c>
      <c r="I16" s="10">
        <v>-2.61</v>
      </c>
      <c r="J16" s="10">
        <v>45.56</v>
      </c>
      <c r="K16" s="9" t="str">
        <f t="shared" si="0"/>
        <v>No</v>
      </c>
    </row>
    <row r="17" spans="1:11" x14ac:dyDescent="0.25">
      <c r="A17" s="3" t="s">
        <v>131</v>
      </c>
      <c r="B17" s="33" t="s">
        <v>213</v>
      </c>
      <c r="C17" s="34">
        <v>20352</v>
      </c>
      <c r="D17" s="9" t="str">
        <f>IF($B17="N/A","N/A",IF(C17&gt;15,"No",IF(C17&lt;-15,"No","Yes")))</f>
        <v>N/A</v>
      </c>
      <c r="E17" s="34">
        <v>43019</v>
      </c>
      <c r="F17" s="9" t="str">
        <f>IF($B17="N/A","N/A",IF(E17&gt;15,"No",IF(E17&lt;-15,"No","Yes")))</f>
        <v>N/A</v>
      </c>
      <c r="G17" s="34">
        <v>59576</v>
      </c>
      <c r="H17" s="9" t="str">
        <f>IF($B17="N/A","N/A",IF(G17&gt;15,"No",IF(G17&lt;-15,"No","Yes")))</f>
        <v>N/A</v>
      </c>
      <c r="I17" s="10">
        <v>111.4</v>
      </c>
      <c r="J17" s="10">
        <v>38.49</v>
      </c>
      <c r="K17" s="9" t="str">
        <f t="shared" si="0"/>
        <v>No</v>
      </c>
    </row>
    <row r="18" spans="1:11" x14ac:dyDescent="0.25">
      <c r="A18" s="3" t="s">
        <v>346</v>
      </c>
      <c r="B18" s="33" t="s">
        <v>213</v>
      </c>
      <c r="C18" s="8">
        <v>0.35743401990000001</v>
      </c>
      <c r="D18" s="9" t="str">
        <f>IF($B18="N/A","N/A",IF(C18&gt;15,"No",IF(C18&lt;-15,"No","Yes")))</f>
        <v>N/A</v>
      </c>
      <c r="E18" s="8">
        <v>0.71424503689999996</v>
      </c>
      <c r="F18" s="9" t="str">
        <f>IF($B18="N/A","N/A",IF(E18&gt;15,"No",IF(E18&lt;-15,"No","Yes")))</f>
        <v>N/A</v>
      </c>
      <c r="G18" s="8">
        <v>0.92329618099999999</v>
      </c>
      <c r="H18" s="9" t="str">
        <f>IF($B18="N/A","N/A",IF(G18&gt;15,"No",IF(G18&lt;-15,"No","Yes")))</f>
        <v>N/A</v>
      </c>
      <c r="I18" s="10">
        <v>99.83</v>
      </c>
      <c r="J18" s="10">
        <v>29.27</v>
      </c>
      <c r="K18" s="9" t="str">
        <f t="shared" si="0"/>
        <v>Yes</v>
      </c>
    </row>
    <row r="19" spans="1:11" ht="27.75" customHeight="1" x14ac:dyDescent="0.25">
      <c r="A19" s="3" t="s">
        <v>841</v>
      </c>
      <c r="B19" s="33" t="s">
        <v>213</v>
      </c>
      <c r="C19" s="35">
        <v>61.041814072000001</v>
      </c>
      <c r="D19" s="9" t="str">
        <f>IF($B19="N/A","N/A",IF(C19&gt;60,"No",IF(C19&lt;15,"No","Yes")))</f>
        <v>N/A</v>
      </c>
      <c r="E19" s="35">
        <v>58.924056812000003</v>
      </c>
      <c r="F19" s="9" t="str">
        <f>IF($B19="N/A","N/A",IF(E19&gt;60,"No",IF(E19&lt;15,"No","Yes")))</f>
        <v>N/A</v>
      </c>
      <c r="G19" s="35">
        <v>53.888377869999999</v>
      </c>
      <c r="H19" s="9" t="str">
        <f>IF($B19="N/A","N/A",IF(G19&gt;60,"No",IF(G19&lt;15,"No","Yes")))</f>
        <v>N/A</v>
      </c>
      <c r="I19" s="10">
        <v>-3.47</v>
      </c>
      <c r="J19" s="10">
        <v>-8.5500000000000007</v>
      </c>
      <c r="K19" s="9" t="str">
        <f t="shared" si="0"/>
        <v>Yes</v>
      </c>
    </row>
    <row r="20" spans="1:11" x14ac:dyDescent="0.25">
      <c r="A20" s="3" t="s">
        <v>27</v>
      </c>
      <c r="B20" s="33" t="s">
        <v>217</v>
      </c>
      <c r="C20" s="34">
        <v>22</v>
      </c>
      <c r="D20" s="9" t="str">
        <f>IF($B20="N/A","N/A",IF(C20="N/A","N/A",IF(C20=0,"Yes","No")))</f>
        <v>No</v>
      </c>
      <c r="E20" s="34">
        <v>11</v>
      </c>
      <c r="F20" s="9" t="str">
        <f>IF($B20="N/A","N/A",IF(E20="N/A","N/A",IF(E20=0,"Yes","No")))</f>
        <v>No</v>
      </c>
      <c r="G20" s="34">
        <v>11</v>
      </c>
      <c r="H20" s="9" t="str">
        <f>IF($B20="N/A","N/A",IF(G20=0,"Yes","No"))</f>
        <v>No</v>
      </c>
      <c r="I20" s="10">
        <v>-86.4</v>
      </c>
      <c r="J20" s="10">
        <v>-33.299999999999997</v>
      </c>
      <c r="K20" s="9" t="str">
        <f t="shared" si="0"/>
        <v>No</v>
      </c>
    </row>
    <row r="21" spans="1:11" x14ac:dyDescent="0.25">
      <c r="A21" s="3" t="s">
        <v>842</v>
      </c>
      <c r="B21" s="33"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1724</v>
      </c>
      <c r="B22" s="33" t="s">
        <v>213</v>
      </c>
      <c r="C22" s="80">
        <v>0</v>
      </c>
      <c r="D22" s="9" t="str">
        <f>IF($B22="N/A","N/A",IF(C22&gt;15,"No",IF(C22&lt;-15,"No","Yes")))</f>
        <v>N/A</v>
      </c>
      <c r="E22" s="80">
        <v>0</v>
      </c>
      <c r="F22" s="9" t="str">
        <f>IF($B22="N/A","N/A",IF(E22&gt;15,"No",IF(E22&lt;-15,"No","Yes")))</f>
        <v>N/A</v>
      </c>
      <c r="G22" s="80">
        <v>0</v>
      </c>
      <c r="H22" s="9" t="str">
        <f>IF($B22="N/A","N/A",IF(G22&gt;15,"No",IF(G22&lt;-15,"No","Yes")))</f>
        <v>N/A</v>
      </c>
      <c r="I22" s="10" t="s">
        <v>1746</v>
      </c>
      <c r="J22" s="10" t="s">
        <v>1746</v>
      </c>
      <c r="K22" s="9" t="str">
        <f t="shared" si="0"/>
        <v>N/A</v>
      </c>
    </row>
    <row r="23" spans="1:11" ht="12" customHeight="1" x14ac:dyDescent="0.25">
      <c r="A23" s="141" t="s">
        <v>1646</v>
      </c>
      <c r="B23" s="142"/>
      <c r="C23" s="142"/>
      <c r="D23" s="142"/>
      <c r="E23" s="142"/>
      <c r="F23" s="142"/>
      <c r="G23" s="142"/>
      <c r="H23" s="142"/>
      <c r="I23" s="142"/>
      <c r="J23" s="142"/>
      <c r="K23" s="143"/>
    </row>
    <row r="24" spans="1:11" x14ac:dyDescent="0.25">
      <c r="A24" s="134" t="s">
        <v>1644</v>
      </c>
      <c r="B24" s="135"/>
      <c r="C24" s="135"/>
      <c r="D24" s="135"/>
      <c r="E24" s="135"/>
      <c r="F24" s="135"/>
      <c r="G24" s="135"/>
      <c r="H24" s="135"/>
      <c r="I24" s="135"/>
      <c r="J24" s="135"/>
      <c r="K24" s="136"/>
    </row>
    <row r="25" spans="1:11" x14ac:dyDescent="0.25">
      <c r="A25" s="137" t="s">
        <v>1742</v>
      </c>
      <c r="B25" s="137"/>
      <c r="C25" s="137"/>
      <c r="D25" s="137"/>
      <c r="E25" s="137"/>
      <c r="F25" s="137"/>
      <c r="G25" s="137"/>
      <c r="H25" s="137"/>
      <c r="I25" s="137"/>
      <c r="J25" s="137"/>
      <c r="K25" s="13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1601</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3" t="s">
        <v>12</v>
      </c>
      <c r="B6" s="33" t="s">
        <v>213</v>
      </c>
      <c r="C6" s="34">
        <v>5693814</v>
      </c>
      <c r="D6" s="9" t="str">
        <f>IF($B6="N/A","N/A",IF(C6&gt;15,"No",IF(C6&lt;-15,"No","Yes")))</f>
        <v>N/A</v>
      </c>
      <c r="E6" s="34">
        <v>6023003</v>
      </c>
      <c r="F6" s="9" t="str">
        <f>IF($B6="N/A","N/A",IF(E6&gt;15,"No",IF(E6&lt;-15,"No","Yes")))</f>
        <v>N/A</v>
      </c>
      <c r="G6" s="34">
        <v>6452534</v>
      </c>
      <c r="H6" s="9" t="str">
        <f>IF($B6="N/A","N/A",IF(G6&gt;15,"No",IF(G6&lt;-15,"No","Yes")))</f>
        <v>N/A</v>
      </c>
      <c r="I6" s="10">
        <v>5.782</v>
      </c>
      <c r="J6" s="10">
        <v>7.1319999999999997</v>
      </c>
      <c r="K6" s="9" t="str">
        <f t="shared" ref="K6:K18" si="0">IF(J6="Div by 0", "N/A", IF(J6="N/A","N/A", IF(J6&gt;30, "No", IF(J6&lt;-30, "No", "Yes"))))</f>
        <v>Yes</v>
      </c>
    </row>
    <row r="7" spans="1:11" x14ac:dyDescent="0.25">
      <c r="A7" s="3" t="s">
        <v>30</v>
      </c>
      <c r="B7" s="33"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3" t="s">
        <v>271</v>
      </c>
      <c r="C9" s="35">
        <v>62.416723482999998</v>
      </c>
      <c r="D9" s="9" t="str">
        <f>IF($B9="N/A","N/A",IF(C9&gt;60,"No",IF(C9&lt;15,"No","Yes")))</f>
        <v>No</v>
      </c>
      <c r="E9" s="35">
        <v>62.462358063000003</v>
      </c>
      <c r="F9" s="9" t="str">
        <f>IF($B9="N/A","N/A",IF(E9&gt;60,"No",IF(E9&lt;15,"No","Yes")))</f>
        <v>No</v>
      </c>
      <c r="G9" s="35">
        <v>61.871935274000002</v>
      </c>
      <c r="H9" s="9" t="str">
        <f>IF($B9="N/A","N/A",IF(G9&gt;60,"No",IF(G9&lt;15,"No","Yes")))</f>
        <v>No</v>
      </c>
      <c r="I9" s="10">
        <v>7.3099999999999998E-2</v>
      </c>
      <c r="J9" s="10">
        <v>-0.94499999999999995</v>
      </c>
      <c r="K9" s="9" t="str">
        <f t="shared" si="0"/>
        <v>Yes</v>
      </c>
    </row>
    <row r="10" spans="1:11" x14ac:dyDescent="0.25">
      <c r="A10" s="3" t="s">
        <v>14</v>
      </c>
      <c r="B10" s="33" t="s">
        <v>272</v>
      </c>
      <c r="C10" s="9">
        <v>1.1177042313000001</v>
      </c>
      <c r="D10" s="9" t="str">
        <f>IF($B10="N/A","N/A",IF(C10&gt;15,"No",IF(C10&lt;=0,"No","Yes")))</f>
        <v>Yes</v>
      </c>
      <c r="E10" s="9">
        <v>1.1850566901999999</v>
      </c>
      <c r="F10" s="9" t="str">
        <f>IF($B10="N/A","N/A",IF(E10&gt;15,"No",IF(E10&lt;=0,"No","Yes")))</f>
        <v>Yes</v>
      </c>
      <c r="G10" s="9">
        <v>1.1102614879999999</v>
      </c>
      <c r="H10" s="9" t="str">
        <f>IF($B10="N/A","N/A",IF(G10&gt;15,"No",IF(G10&lt;=0,"No","Yes")))</f>
        <v>Yes</v>
      </c>
      <c r="I10" s="10">
        <v>6.0259999999999998</v>
      </c>
      <c r="J10" s="10">
        <v>-6.31</v>
      </c>
      <c r="K10" s="9" t="str">
        <f t="shared" si="0"/>
        <v>Yes</v>
      </c>
    </row>
    <row r="11" spans="1:11" x14ac:dyDescent="0.25">
      <c r="A11" s="3" t="s">
        <v>877</v>
      </c>
      <c r="B11" s="33" t="s">
        <v>213</v>
      </c>
      <c r="C11" s="35">
        <v>79.394060339000006</v>
      </c>
      <c r="D11" s="9" t="str">
        <f>IF($B11="N/A","N/A",IF(C11&gt;15,"No",IF(C11&lt;-15,"No","Yes")))</f>
        <v>N/A</v>
      </c>
      <c r="E11" s="35">
        <v>84.789060749000001</v>
      </c>
      <c r="F11" s="9" t="str">
        <f>IF($B11="N/A","N/A",IF(E11&gt;15,"No",IF(E11&lt;-15,"No","Yes")))</f>
        <v>N/A</v>
      </c>
      <c r="G11" s="35">
        <v>92.496035734000003</v>
      </c>
      <c r="H11" s="9" t="str">
        <f>IF($B11="N/A","N/A",IF(G11&gt;15,"No",IF(G11&lt;-15,"No","Yes")))</f>
        <v>N/A</v>
      </c>
      <c r="I11" s="10">
        <v>6.7949999999999999</v>
      </c>
      <c r="J11" s="10">
        <v>9.09</v>
      </c>
      <c r="K11" s="9" t="str">
        <f t="shared" si="0"/>
        <v>Yes</v>
      </c>
    </row>
    <row r="12" spans="1:11" x14ac:dyDescent="0.25">
      <c r="A12" s="3" t="s">
        <v>939</v>
      </c>
      <c r="B12" s="33" t="s">
        <v>213</v>
      </c>
      <c r="C12" s="9">
        <v>1.9572118091999999</v>
      </c>
      <c r="D12" s="9" t="str">
        <f>IF($B12="N/A","N/A",IF(C12&gt;15,"No",IF(C12&lt;-15,"No","Yes")))</f>
        <v>N/A</v>
      </c>
      <c r="E12" s="9">
        <v>2.3264142487999999</v>
      </c>
      <c r="F12" s="9" t="str">
        <f>IF($B12="N/A","N/A",IF(E12&gt;15,"No",IF(E12&lt;-15,"No","Yes")))</f>
        <v>N/A</v>
      </c>
      <c r="G12" s="9">
        <v>2.5102851066</v>
      </c>
      <c r="H12" s="9" t="str">
        <f>IF($B12="N/A","N/A",IF(G12&gt;15,"No",IF(G12&lt;-15,"No","Yes")))</f>
        <v>N/A</v>
      </c>
      <c r="I12" s="10">
        <v>18.86</v>
      </c>
      <c r="J12" s="10">
        <v>7.9039999999999999</v>
      </c>
      <c r="K12" s="9" t="str">
        <f t="shared" si="0"/>
        <v>Yes</v>
      </c>
    </row>
    <row r="13" spans="1:11" x14ac:dyDescent="0.25">
      <c r="A13" s="3" t="s">
        <v>51</v>
      </c>
      <c r="B13" s="33" t="s">
        <v>273</v>
      </c>
      <c r="C13" s="9">
        <v>99.997172370000001</v>
      </c>
      <c r="D13" s="9" t="str">
        <f>IF($B13="N/A","N/A",IF(C13&gt;99,"No",IF(C13&lt;95,"No","Yes")))</f>
        <v>No</v>
      </c>
      <c r="E13" s="9">
        <v>100</v>
      </c>
      <c r="F13" s="9" t="str">
        <f>IF($B13="N/A","N/A",IF(E13&gt;99,"No",IF(E13&lt;95,"No","Yes")))</f>
        <v>No</v>
      </c>
      <c r="G13" s="9">
        <v>100</v>
      </c>
      <c r="H13" s="9" t="str">
        <f>IF($B13="N/A","N/A",IF(G13&gt;99,"No",IF(G13&lt;95,"No","Yes")))</f>
        <v>No</v>
      </c>
      <c r="I13" s="10">
        <v>2.8E-3</v>
      </c>
      <c r="J13" s="10">
        <v>0</v>
      </c>
      <c r="K13" s="9" t="str">
        <f t="shared" si="0"/>
        <v>Yes</v>
      </c>
    </row>
    <row r="14" spans="1:11" x14ac:dyDescent="0.25">
      <c r="A14" s="3" t="s">
        <v>52</v>
      </c>
      <c r="B14" s="33" t="s">
        <v>274</v>
      </c>
      <c r="C14" s="9">
        <v>3.3369550000000002E-4</v>
      </c>
      <c r="D14" s="9" t="str">
        <f>IF($B14="N/A","N/A",IF(C14&gt;6,"No",IF(C14&lt;=0,"No","Yes")))</f>
        <v>Yes</v>
      </c>
      <c r="E14" s="9">
        <v>0</v>
      </c>
      <c r="F14" s="9" t="str">
        <f>IF($B14="N/A","N/A",IF(E14&gt;6,"No",IF(E14&lt;=0,"No","Yes")))</f>
        <v>No</v>
      </c>
      <c r="G14" s="9">
        <v>0</v>
      </c>
      <c r="H14" s="9" t="str">
        <f>IF($B14="N/A","N/A",IF(G14&gt;6,"No",IF(G14&lt;=0,"No","Yes")))</f>
        <v>No</v>
      </c>
      <c r="I14" s="10">
        <v>-100</v>
      </c>
      <c r="J14" s="10" t="s">
        <v>1746</v>
      </c>
      <c r="K14" s="9" t="str">
        <f t="shared" si="0"/>
        <v>N/A</v>
      </c>
    </row>
    <row r="15" spans="1:11" x14ac:dyDescent="0.25">
      <c r="A15" s="3" t="s">
        <v>164</v>
      </c>
      <c r="B15" s="33" t="s">
        <v>213</v>
      </c>
      <c r="C15" s="9">
        <v>100</v>
      </c>
      <c r="D15" s="9" t="str">
        <f>IF($B15="N/A","N/A",IF(C15&gt;15,"No",IF(C15&lt;-15,"No","Yes")))</f>
        <v>N/A</v>
      </c>
      <c r="E15" s="9">
        <v>100</v>
      </c>
      <c r="F15" s="9" t="str">
        <f>IF($B15="N/A","N/A",IF(E15&gt;15,"No",IF(E15&lt;-15,"No","Yes")))</f>
        <v>N/A</v>
      </c>
      <c r="G15" s="9">
        <v>100</v>
      </c>
      <c r="H15" s="9" t="str">
        <f>IF($B15="N/A","N/A",IF(G15&gt;15,"No",IF(G15&lt;-15,"No","Yes")))</f>
        <v>N/A</v>
      </c>
      <c r="I15" s="10">
        <v>0</v>
      </c>
      <c r="J15" s="10">
        <v>0</v>
      </c>
      <c r="K15" s="9" t="str">
        <f t="shared" si="0"/>
        <v>Yes</v>
      </c>
    </row>
    <row r="16" spans="1:11" x14ac:dyDescent="0.25">
      <c r="A16" s="3" t="s">
        <v>165</v>
      </c>
      <c r="B16" s="33"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5">
      <c r="A17" s="3" t="s">
        <v>21</v>
      </c>
      <c r="B17" s="33" t="s">
        <v>275</v>
      </c>
      <c r="C17" s="9">
        <v>99.581762358999995</v>
      </c>
      <c r="D17" s="9" t="str">
        <f>IF($B17="N/A","N/A",IF(C17&gt;98,"Yes","No"))</f>
        <v>Yes</v>
      </c>
      <c r="E17" s="9">
        <v>99.549576846999997</v>
      </c>
      <c r="F17" s="9" t="str">
        <f>IF($B17="N/A","N/A",IF(E17&gt;98,"Yes","No"))</f>
        <v>Yes</v>
      </c>
      <c r="G17" s="9">
        <v>99.643287427999994</v>
      </c>
      <c r="H17" s="9" t="str">
        <f>IF($B17="N/A","N/A",IF(G17&gt;98,"Yes","No"))</f>
        <v>Yes</v>
      </c>
      <c r="I17" s="10">
        <v>-3.2000000000000001E-2</v>
      </c>
      <c r="J17" s="10">
        <v>9.4100000000000003E-2</v>
      </c>
      <c r="K17" s="9" t="str">
        <f t="shared" si="0"/>
        <v>Yes</v>
      </c>
    </row>
    <row r="18" spans="1:11" x14ac:dyDescent="0.25">
      <c r="A18" s="3" t="s">
        <v>53</v>
      </c>
      <c r="B18" s="33" t="s">
        <v>275</v>
      </c>
      <c r="C18" s="9">
        <v>99.995890160000002</v>
      </c>
      <c r="D18" s="9" t="str">
        <f>IF($B18="N/A","N/A",IF(C18&gt;98,"Yes","No"))</f>
        <v>Yes</v>
      </c>
      <c r="E18" s="9">
        <v>99.988145447999997</v>
      </c>
      <c r="F18" s="9" t="str">
        <f>IF($B18="N/A","N/A",IF(E18&gt;98,"Yes","No"))</f>
        <v>Yes</v>
      </c>
      <c r="G18" s="9">
        <v>99.997799314000005</v>
      </c>
      <c r="H18" s="9" t="str">
        <f>IF($B18="N/A","N/A",IF(G18&gt;98,"Yes","No"))</f>
        <v>Yes</v>
      </c>
      <c r="I18" s="10">
        <v>-8.0000000000000002E-3</v>
      </c>
      <c r="J18" s="10">
        <v>9.7000000000000003E-3</v>
      </c>
      <c r="K18" s="9" t="str">
        <f t="shared" si="0"/>
        <v>Yes</v>
      </c>
    </row>
    <row r="19" spans="1:11" ht="12.75" customHeight="1" x14ac:dyDescent="0.25">
      <c r="A19" s="3" t="s">
        <v>678</v>
      </c>
      <c r="B19" s="33" t="s">
        <v>223</v>
      </c>
      <c r="C19" s="9">
        <v>99.665900571999998</v>
      </c>
      <c r="D19" s="9" t="str">
        <f>IF($B19="N/A","N/A",IF(C19&gt;100,"No",IF(C19&lt;98,"No","Yes")))</f>
        <v>Yes</v>
      </c>
      <c r="E19" s="9">
        <v>99.797077969</v>
      </c>
      <c r="F19" s="9" t="str">
        <f>IF($B19="N/A","N/A",IF(E19&gt;100,"No",IF(E19&lt;98,"No","Yes")))</f>
        <v>Yes</v>
      </c>
      <c r="G19" s="9">
        <v>99.634624165000005</v>
      </c>
      <c r="H19" s="9" t="str">
        <f>IF($B19="N/A","N/A",IF(G19&gt;100,"No",IF(G19&lt;98,"No","Yes")))</f>
        <v>Yes</v>
      </c>
      <c r="I19" s="10">
        <v>0.13159999999999999</v>
      </c>
      <c r="J19" s="10">
        <v>-0.16300000000000001</v>
      </c>
      <c r="K19" s="9" t="str">
        <f>IF(J19="Div by 0", "N/A", IF(J19="N/A","N/A", IF(J19&gt;30, "No", IF(J19&lt;-30, "No", "Yes"))))</f>
        <v>Yes</v>
      </c>
    </row>
    <row r="20" spans="1:11" x14ac:dyDescent="0.25">
      <c r="A20" s="3" t="s">
        <v>679</v>
      </c>
      <c r="B20" s="33" t="s">
        <v>223</v>
      </c>
      <c r="C20" s="9">
        <v>99.998858409999997</v>
      </c>
      <c r="D20" s="9" t="str">
        <f>IF($B20="N/A","N/A",IF(C20&gt;100,"No",IF(C20&lt;98,"No","Yes")))</f>
        <v>Yes</v>
      </c>
      <c r="E20" s="9">
        <v>99.997476341999999</v>
      </c>
      <c r="F20" s="9" t="str">
        <f>IF($B20="N/A","N/A",IF(E20&gt;100,"No",IF(E20&lt;98,"No","Yes")))</f>
        <v>Yes</v>
      </c>
      <c r="G20" s="9">
        <v>99.995738107999998</v>
      </c>
      <c r="H20" s="9" t="str">
        <f>IF($B20="N/A","N/A",IF(G20&gt;100,"No",IF(G20&lt;98,"No","Yes")))</f>
        <v>Yes</v>
      </c>
      <c r="I20" s="10">
        <v>-1E-3</v>
      </c>
      <c r="J20" s="10">
        <v>-2E-3</v>
      </c>
      <c r="K20" s="9" t="str">
        <f>IF(J20="Div by 0", "N/A", IF(J20="N/A","N/A", IF(J20&gt;30, "No", IF(J20&lt;-30, "No", "Yes"))))</f>
        <v>Yes</v>
      </c>
    </row>
    <row r="21" spans="1:11" x14ac:dyDescent="0.25">
      <c r="A21" s="3" t="s">
        <v>680</v>
      </c>
      <c r="B21" s="33" t="s">
        <v>223</v>
      </c>
      <c r="C21" s="9">
        <v>99.998858409999997</v>
      </c>
      <c r="D21" s="9" t="str">
        <f>IF($B21="N/A","N/A",IF(C21&gt;100,"No",IF(C21&lt;98,"No","Yes")))</f>
        <v>Yes</v>
      </c>
      <c r="E21" s="9">
        <v>99.997476341999999</v>
      </c>
      <c r="F21" s="9" t="str">
        <f>IF($B21="N/A","N/A",IF(E21&gt;100,"No",IF(E21&lt;98,"No","Yes")))</f>
        <v>Yes</v>
      </c>
      <c r="G21" s="9">
        <v>99.995738107999998</v>
      </c>
      <c r="H21" s="9" t="str">
        <f>IF($B21="N/A","N/A",IF(G21&gt;100,"No",IF(G21&lt;98,"No","Yes")))</f>
        <v>Yes</v>
      </c>
      <c r="I21" s="10">
        <v>-1E-3</v>
      </c>
      <c r="J21" s="10">
        <v>-2E-3</v>
      </c>
      <c r="K21" s="9" t="str">
        <f>IF(J21="Div by 0", "N/A", IF(J21="N/A","N/A", IF(J21&gt;30, "No", IF(J21&lt;-30, "No", "Yes"))))</f>
        <v>Yes</v>
      </c>
    </row>
    <row r="22" spans="1:11" ht="15" customHeight="1" x14ac:dyDescent="0.25">
      <c r="A22" s="3" t="s">
        <v>1725</v>
      </c>
      <c r="B22" s="33" t="s">
        <v>213</v>
      </c>
      <c r="C22" s="9">
        <v>62.611862627999997</v>
      </c>
      <c r="D22" s="9" t="str">
        <f>IF($B22="N/A","N/A",IF(C22&gt;15,"No",IF(C22&lt;-15,"No","Yes")))</f>
        <v>N/A</v>
      </c>
      <c r="E22" s="9">
        <v>62.582635273000001</v>
      </c>
      <c r="F22" s="9" t="str">
        <f>IF($B22="N/A","N/A",IF(E22&gt;15,"No",IF(E22&lt;-15,"No","Yes")))</f>
        <v>N/A</v>
      </c>
      <c r="G22" s="9">
        <v>60.068184064999997</v>
      </c>
      <c r="H22" s="9" t="str">
        <f>IF($B22="N/A","N/A",IF(G22&gt;15,"No",IF(G22&lt;-15,"No","Yes")))</f>
        <v>N/A</v>
      </c>
      <c r="I22" s="10">
        <v>-4.7E-2</v>
      </c>
      <c r="J22" s="10">
        <v>-4.0199999999999996</v>
      </c>
      <c r="K22" s="9" t="str">
        <f t="shared" ref="K22:K31" si="1">IF(J22="Div by 0", "N/A", IF(J22="N/A","N/A", IF(J22&gt;30, "No", IF(J22&lt;-30, "No", "Yes"))))</f>
        <v>Yes</v>
      </c>
    </row>
    <row r="23" spans="1:11" x14ac:dyDescent="0.25">
      <c r="A23" s="3" t="s">
        <v>940</v>
      </c>
      <c r="B23" s="33" t="s">
        <v>213</v>
      </c>
      <c r="C23" s="9">
        <v>37.375351565999999</v>
      </c>
      <c r="D23" s="9" t="str">
        <f>IF($B23="N/A","N/A",IF(C23&gt;15,"No",IF(C23&lt;-15,"No","Yes")))</f>
        <v>N/A</v>
      </c>
      <c r="E23" s="9">
        <v>37.402754074999997</v>
      </c>
      <c r="F23" s="9" t="str">
        <f>IF($B23="N/A","N/A",IF(E23&gt;15,"No",IF(E23&lt;-15,"No","Yes")))</f>
        <v>N/A</v>
      </c>
      <c r="G23" s="9">
        <v>39.678008671000001</v>
      </c>
      <c r="H23" s="9" t="str">
        <f>IF($B23="N/A","N/A",IF(G23&gt;15,"No",IF(G23&lt;-15,"No","Yes")))</f>
        <v>N/A</v>
      </c>
      <c r="I23" s="10">
        <v>7.3300000000000004E-2</v>
      </c>
      <c r="J23" s="10">
        <v>6.0830000000000002</v>
      </c>
      <c r="K23" s="9" t="str">
        <f t="shared" si="1"/>
        <v>Yes</v>
      </c>
    </row>
    <row r="24" spans="1:11" ht="25" x14ac:dyDescent="0.25">
      <c r="A24" s="3" t="s">
        <v>941</v>
      </c>
      <c r="B24" s="33" t="s">
        <v>213</v>
      </c>
      <c r="C24" s="9">
        <v>1.1082202500000001E-2</v>
      </c>
      <c r="D24" s="9" t="str">
        <f>IF($B24="N/A","N/A",IF(C24&gt;15,"No",IF(C24&lt;-15,"No","Yes")))</f>
        <v>N/A</v>
      </c>
      <c r="E24" s="9">
        <v>1.16719185E-2</v>
      </c>
      <c r="F24" s="9" t="str">
        <f>IF($B24="N/A","N/A",IF(E24&gt;15,"No",IF(E24&lt;-15,"No","Yes")))</f>
        <v>N/A</v>
      </c>
      <c r="G24" s="9">
        <v>0.24413664460000001</v>
      </c>
      <c r="H24" s="9" t="str">
        <f>IF($B24="N/A","N/A",IF(G24&gt;15,"No",IF(G24&lt;-15,"No","Yes")))</f>
        <v>N/A</v>
      </c>
      <c r="I24" s="10">
        <v>5.3209999999999997</v>
      </c>
      <c r="J24" s="10">
        <v>1992</v>
      </c>
      <c r="K24" s="9" t="str">
        <f t="shared" si="1"/>
        <v>No</v>
      </c>
    </row>
    <row r="25" spans="1:11" x14ac:dyDescent="0.25">
      <c r="A25" s="3" t="s">
        <v>166</v>
      </c>
      <c r="B25" s="33" t="s">
        <v>213</v>
      </c>
      <c r="C25" s="9">
        <v>99.998858409999997</v>
      </c>
      <c r="D25" s="9" t="str">
        <f t="shared" ref="D25:D27" si="2">IF($B25="N/A","N/A",IF(C25&gt;15,"No",IF(C25&lt;-15,"No","Yes")))</f>
        <v>N/A</v>
      </c>
      <c r="E25" s="9">
        <v>99.997476341999999</v>
      </c>
      <c r="F25" s="9" t="str">
        <f t="shared" ref="F25:F27" si="3">IF($B25="N/A","N/A",IF(E25&gt;15,"No",IF(E25&lt;-15,"No","Yes")))</f>
        <v>N/A</v>
      </c>
      <c r="G25" s="9">
        <v>99.995738107999998</v>
      </c>
      <c r="H25" s="9" t="str">
        <f t="shared" ref="H25:H27" si="4">IF($B25="N/A","N/A",IF(G25&gt;15,"No",IF(G25&lt;-15,"No","Yes")))</f>
        <v>N/A</v>
      </c>
      <c r="I25" s="10">
        <v>-1E-3</v>
      </c>
      <c r="J25" s="10">
        <v>-2E-3</v>
      </c>
      <c r="K25" s="9" t="str">
        <f t="shared" si="1"/>
        <v>Yes</v>
      </c>
    </row>
    <row r="26" spans="1:11" x14ac:dyDescent="0.25">
      <c r="A26" s="3" t="s">
        <v>167</v>
      </c>
      <c r="B26" s="33" t="s">
        <v>213</v>
      </c>
      <c r="C26" s="9">
        <v>99.998858409999997</v>
      </c>
      <c r="D26" s="9" t="str">
        <f t="shared" si="2"/>
        <v>N/A</v>
      </c>
      <c r="E26" s="9">
        <v>99.997476341999999</v>
      </c>
      <c r="F26" s="9" t="str">
        <f t="shared" si="3"/>
        <v>N/A</v>
      </c>
      <c r="G26" s="9">
        <v>99.995738107999998</v>
      </c>
      <c r="H26" s="9" t="str">
        <f t="shared" si="4"/>
        <v>N/A</v>
      </c>
      <c r="I26" s="10">
        <v>-1E-3</v>
      </c>
      <c r="J26" s="10">
        <v>-2E-3</v>
      </c>
      <c r="K26" s="9" t="str">
        <f t="shared" si="1"/>
        <v>Yes</v>
      </c>
    </row>
    <row r="27" spans="1:11" x14ac:dyDescent="0.25">
      <c r="A27" s="3" t="s">
        <v>168</v>
      </c>
      <c r="B27" s="33" t="s">
        <v>213</v>
      </c>
      <c r="C27" s="9">
        <v>99.998858409999997</v>
      </c>
      <c r="D27" s="9" t="str">
        <f t="shared" si="2"/>
        <v>N/A</v>
      </c>
      <c r="E27" s="9">
        <v>99.997476341999999</v>
      </c>
      <c r="F27" s="9" t="str">
        <f t="shared" si="3"/>
        <v>N/A</v>
      </c>
      <c r="G27" s="9">
        <v>99.995738107999998</v>
      </c>
      <c r="H27" s="9" t="str">
        <f t="shared" si="4"/>
        <v>N/A</v>
      </c>
      <c r="I27" s="10">
        <v>-1E-3</v>
      </c>
      <c r="J27" s="10">
        <v>-2E-3</v>
      </c>
      <c r="K27" s="9" t="str">
        <f t="shared" si="1"/>
        <v>Yes</v>
      </c>
    </row>
    <row r="28" spans="1:11" x14ac:dyDescent="0.25">
      <c r="A28" s="3" t="s">
        <v>54</v>
      </c>
      <c r="B28" s="33" t="s">
        <v>213</v>
      </c>
      <c r="C28" s="9">
        <v>4.3608906087000001</v>
      </c>
      <c r="D28" s="9" t="str">
        <f>IF($B28="N/A","N/A",IF(C28&gt;15,"No",IF(C28&lt;-15,"No","Yes")))</f>
        <v>N/A</v>
      </c>
      <c r="E28" s="9">
        <v>4.1312282262000002</v>
      </c>
      <c r="F28" s="9" t="str">
        <f>IF($B28="N/A","N/A",IF(E28&gt;15,"No",IF(E28&lt;-15,"No","Yes")))</f>
        <v>N/A</v>
      </c>
      <c r="G28" s="9">
        <v>3.8623120777</v>
      </c>
      <c r="H28" s="9" t="str">
        <f>IF($B28="N/A","N/A",IF(G28&gt;15,"No",IF(G28&lt;-15,"No","Yes")))</f>
        <v>N/A</v>
      </c>
      <c r="I28" s="10">
        <v>-5.27</v>
      </c>
      <c r="J28" s="10">
        <v>-6.51</v>
      </c>
      <c r="K28" s="9" t="str">
        <f t="shared" si="1"/>
        <v>Yes</v>
      </c>
    </row>
    <row r="29" spans="1:11" x14ac:dyDescent="0.25">
      <c r="A29" s="3" t="s">
        <v>55</v>
      </c>
      <c r="B29" s="33" t="s">
        <v>213</v>
      </c>
      <c r="C29" s="9">
        <v>95.637967802000006</v>
      </c>
      <c r="D29" s="9" t="str">
        <f>IF($B29="N/A","N/A",IF(C29&gt;15,"No",IF(C29&lt;-15,"No","Yes")))</f>
        <v>N/A</v>
      </c>
      <c r="E29" s="9">
        <v>95.866248115999994</v>
      </c>
      <c r="F29" s="9" t="str">
        <f>IF($B29="N/A","N/A",IF(E29&gt;15,"No",IF(E29&lt;-15,"No","Yes")))</f>
        <v>N/A</v>
      </c>
      <c r="G29" s="9">
        <v>96.133426030999999</v>
      </c>
      <c r="H29" s="9" t="str">
        <f>IF($B29="N/A","N/A",IF(G29&gt;15,"No",IF(G29&lt;-15,"No","Yes")))</f>
        <v>N/A</v>
      </c>
      <c r="I29" s="10">
        <v>0.2387</v>
      </c>
      <c r="J29" s="10">
        <v>0.2787</v>
      </c>
      <c r="K29" s="9" t="str">
        <f t="shared" si="1"/>
        <v>Yes</v>
      </c>
    </row>
    <row r="30" spans="1:11" x14ac:dyDescent="0.25">
      <c r="A30" s="3" t="s">
        <v>56</v>
      </c>
      <c r="B30" s="33" t="s">
        <v>213</v>
      </c>
      <c r="C30" s="9">
        <v>77.664549632000003</v>
      </c>
      <c r="D30" s="9" t="str">
        <f>IF($B30="N/A","N/A",IF(C30&gt;15,"No",IF(C30&lt;-15,"No","Yes")))</f>
        <v>N/A</v>
      </c>
      <c r="E30" s="9">
        <v>79.925329606999995</v>
      </c>
      <c r="F30" s="9" t="str">
        <f>IF($B30="N/A","N/A",IF(E30&gt;15,"No",IF(E30&lt;-15,"No","Yes")))</f>
        <v>N/A</v>
      </c>
      <c r="G30" s="9">
        <v>81.664025327000004</v>
      </c>
      <c r="H30" s="9" t="str">
        <f>IF($B30="N/A","N/A",IF(G30&gt;15,"No",IF(G30&lt;-15,"No","Yes")))</f>
        <v>N/A</v>
      </c>
      <c r="I30" s="10">
        <v>2.911</v>
      </c>
      <c r="J30" s="10">
        <v>2.1749999999999998</v>
      </c>
      <c r="K30" s="9" t="str">
        <f t="shared" si="1"/>
        <v>Yes</v>
      </c>
    </row>
    <row r="31" spans="1:11" x14ac:dyDescent="0.25">
      <c r="A31" s="3" t="s">
        <v>57</v>
      </c>
      <c r="B31" s="33" t="s">
        <v>213</v>
      </c>
      <c r="C31" s="9">
        <v>18.728922301000001</v>
      </c>
      <c r="D31" s="9" t="str">
        <f>IF($B31="N/A","N/A",IF(C31&gt;15,"No",IF(C31&lt;-15,"No","Yes")))</f>
        <v>N/A</v>
      </c>
      <c r="E31" s="9">
        <v>14.778309093000001</v>
      </c>
      <c r="F31" s="9" t="str">
        <f>IF($B31="N/A","N/A",IF(E31&gt;15,"No",IF(E31&lt;-15,"No","Yes")))</f>
        <v>N/A</v>
      </c>
      <c r="G31" s="9">
        <v>14.735978144000001</v>
      </c>
      <c r="H31" s="9" t="str">
        <f>IF($B31="N/A","N/A",IF(G31&gt;15,"No",IF(G31&lt;-15,"No","Yes")))</f>
        <v>N/A</v>
      </c>
      <c r="I31" s="10">
        <v>-21.1</v>
      </c>
      <c r="J31" s="10">
        <v>-0.28599999999999998</v>
      </c>
      <c r="K31" s="9" t="str">
        <f t="shared" si="1"/>
        <v>Yes</v>
      </c>
    </row>
    <row r="32" spans="1:11" ht="12" customHeight="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1602</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2" t="s">
        <v>12</v>
      </c>
      <c r="B6" s="69" t="s">
        <v>213</v>
      </c>
      <c r="C6" s="34">
        <v>104</v>
      </c>
      <c r="D6" s="9" t="str">
        <f t="shared" ref="D6:F18" si="0">IF($B6="N/A","N/A",IF(C6&lt;0,"No","Yes"))</f>
        <v>N/A</v>
      </c>
      <c r="E6" s="34">
        <v>0</v>
      </c>
      <c r="F6" s="9" t="str">
        <f t="shared" si="0"/>
        <v>N/A</v>
      </c>
      <c r="G6" s="34">
        <v>0</v>
      </c>
      <c r="H6" s="9" t="str">
        <f t="shared" ref="H6:H18" si="1">IF($B6="N/A","N/A",IF(G6&lt;0,"No","Yes"))</f>
        <v>N/A</v>
      </c>
      <c r="I6" s="10">
        <v>-100</v>
      </c>
      <c r="J6" s="10" t="s">
        <v>1746</v>
      </c>
      <c r="K6" s="9" t="str">
        <f t="shared" ref="K6:K18" si="2">IF(J6="Div by 0", "N/A", IF(J6="N/A","N/A", IF(J6&gt;30, "No", IF(J6&lt;-30, "No", "Yes"))))</f>
        <v>N/A</v>
      </c>
    </row>
    <row r="7" spans="1:11" x14ac:dyDescent="0.25">
      <c r="A7" s="24" t="s">
        <v>445</v>
      </c>
      <c r="B7" s="69" t="s">
        <v>213</v>
      </c>
      <c r="C7" s="9">
        <v>0</v>
      </c>
      <c r="D7" s="9" t="str">
        <f t="shared" si="0"/>
        <v>N/A</v>
      </c>
      <c r="E7" s="9" t="s">
        <v>1746</v>
      </c>
      <c r="F7" s="9" t="str">
        <f t="shared" si="0"/>
        <v>N/A</v>
      </c>
      <c r="G7" s="9" t="s">
        <v>1746</v>
      </c>
      <c r="H7" s="9" t="str">
        <f t="shared" si="1"/>
        <v>N/A</v>
      </c>
      <c r="I7" s="10" t="s">
        <v>1746</v>
      </c>
      <c r="J7" s="10" t="s">
        <v>1746</v>
      </c>
      <c r="K7" s="9" t="str">
        <f t="shared" si="2"/>
        <v>N/A</v>
      </c>
    </row>
    <row r="8" spans="1:11" x14ac:dyDescent="0.25">
      <c r="A8" s="24" t="s">
        <v>446</v>
      </c>
      <c r="B8" s="69" t="s">
        <v>213</v>
      </c>
      <c r="C8" s="9">
        <v>65.384615385000004</v>
      </c>
      <c r="D8" s="9" t="str">
        <f t="shared" si="0"/>
        <v>N/A</v>
      </c>
      <c r="E8" s="9" t="s">
        <v>1746</v>
      </c>
      <c r="F8" s="9" t="str">
        <f t="shared" si="0"/>
        <v>N/A</v>
      </c>
      <c r="G8" s="9" t="s">
        <v>1746</v>
      </c>
      <c r="H8" s="9" t="str">
        <f t="shared" si="1"/>
        <v>N/A</v>
      </c>
      <c r="I8" s="10" t="s">
        <v>1746</v>
      </c>
      <c r="J8" s="10" t="s">
        <v>1746</v>
      </c>
      <c r="K8" s="9" t="str">
        <f t="shared" si="2"/>
        <v>N/A</v>
      </c>
    </row>
    <row r="9" spans="1:11" x14ac:dyDescent="0.25">
      <c r="A9" s="24" t="s">
        <v>447</v>
      </c>
      <c r="B9" s="69" t="s">
        <v>213</v>
      </c>
      <c r="C9" s="9">
        <v>9.6153846154</v>
      </c>
      <c r="D9" s="9" t="str">
        <f t="shared" si="0"/>
        <v>N/A</v>
      </c>
      <c r="E9" s="9" t="s">
        <v>1746</v>
      </c>
      <c r="F9" s="9" t="str">
        <f t="shared" si="0"/>
        <v>N/A</v>
      </c>
      <c r="G9" s="9" t="s">
        <v>1746</v>
      </c>
      <c r="H9" s="9" t="str">
        <f t="shared" si="1"/>
        <v>N/A</v>
      </c>
      <c r="I9" s="10" t="s">
        <v>1746</v>
      </c>
      <c r="J9" s="10" t="s">
        <v>1746</v>
      </c>
      <c r="K9" s="9" t="str">
        <f t="shared" si="2"/>
        <v>N/A</v>
      </c>
    </row>
    <row r="10" spans="1:11" x14ac:dyDescent="0.25">
      <c r="A10" s="24" t="s">
        <v>448</v>
      </c>
      <c r="B10" s="69" t="s">
        <v>213</v>
      </c>
      <c r="C10" s="9">
        <v>25</v>
      </c>
      <c r="D10" s="9" t="str">
        <f t="shared" si="0"/>
        <v>N/A</v>
      </c>
      <c r="E10" s="9" t="s">
        <v>1746</v>
      </c>
      <c r="F10" s="9" t="str">
        <f t="shared" si="0"/>
        <v>N/A</v>
      </c>
      <c r="G10" s="9" t="s">
        <v>1746</v>
      </c>
      <c r="H10" s="9" t="str">
        <f t="shared" si="1"/>
        <v>N/A</v>
      </c>
      <c r="I10" s="10" t="s">
        <v>1746</v>
      </c>
      <c r="J10" s="10" t="s">
        <v>1746</v>
      </c>
      <c r="K10" s="9" t="str">
        <f t="shared" si="2"/>
        <v>N/A</v>
      </c>
    </row>
    <row r="11" spans="1:11" x14ac:dyDescent="0.25">
      <c r="A11" s="2" t="s">
        <v>207</v>
      </c>
      <c r="B11" s="69" t="s">
        <v>213</v>
      </c>
      <c r="C11" s="9">
        <v>0</v>
      </c>
      <c r="D11" s="9" t="str">
        <f t="shared" si="0"/>
        <v>N/A</v>
      </c>
      <c r="E11" s="9" t="s">
        <v>1746</v>
      </c>
      <c r="F11" s="9" t="str">
        <f t="shared" si="0"/>
        <v>N/A</v>
      </c>
      <c r="G11" s="9" t="s">
        <v>1746</v>
      </c>
      <c r="H11" s="9" t="str">
        <f t="shared" si="1"/>
        <v>N/A</v>
      </c>
      <c r="I11" s="10" t="s">
        <v>1746</v>
      </c>
      <c r="J11" s="10" t="s">
        <v>1746</v>
      </c>
      <c r="K11" s="9" t="str">
        <f t="shared" si="2"/>
        <v>N/A</v>
      </c>
    </row>
    <row r="12" spans="1:11" x14ac:dyDescent="0.25">
      <c r="A12" s="2" t="s">
        <v>939</v>
      </c>
      <c r="B12" s="69" t="s">
        <v>213</v>
      </c>
      <c r="C12" s="9">
        <v>0</v>
      </c>
      <c r="D12" s="9" t="str">
        <f t="shared" si="0"/>
        <v>N/A</v>
      </c>
      <c r="E12" s="9" t="s">
        <v>1746</v>
      </c>
      <c r="F12" s="9" t="str">
        <f t="shared" si="0"/>
        <v>N/A</v>
      </c>
      <c r="G12" s="9" t="s">
        <v>1746</v>
      </c>
      <c r="H12" s="9" t="str">
        <f t="shared" si="1"/>
        <v>N/A</v>
      </c>
      <c r="I12" s="10" t="s">
        <v>1746</v>
      </c>
      <c r="J12" s="10" t="s">
        <v>1746</v>
      </c>
      <c r="K12" s="9" t="str">
        <f t="shared" si="2"/>
        <v>N/A</v>
      </c>
    </row>
    <row r="13" spans="1:11" x14ac:dyDescent="0.25">
      <c r="A13" s="2" t="s">
        <v>51</v>
      </c>
      <c r="B13" s="69" t="s">
        <v>213</v>
      </c>
      <c r="C13" s="9">
        <v>100</v>
      </c>
      <c r="D13" s="9" t="str">
        <f t="shared" si="0"/>
        <v>N/A</v>
      </c>
      <c r="E13" s="9" t="s">
        <v>1746</v>
      </c>
      <c r="F13" s="9" t="str">
        <f t="shared" si="0"/>
        <v>N/A</v>
      </c>
      <c r="G13" s="9" t="s">
        <v>1746</v>
      </c>
      <c r="H13" s="9" t="str">
        <f t="shared" si="1"/>
        <v>N/A</v>
      </c>
      <c r="I13" s="10" t="s">
        <v>1746</v>
      </c>
      <c r="J13" s="10" t="s">
        <v>1746</v>
      </c>
      <c r="K13" s="9" t="str">
        <f t="shared" si="2"/>
        <v>N/A</v>
      </c>
    </row>
    <row r="14" spans="1:11" x14ac:dyDescent="0.25">
      <c r="A14" s="2" t="s">
        <v>52</v>
      </c>
      <c r="B14" s="69" t="s">
        <v>213</v>
      </c>
      <c r="C14" s="9">
        <v>0</v>
      </c>
      <c r="D14" s="9" t="str">
        <f t="shared" si="0"/>
        <v>N/A</v>
      </c>
      <c r="E14" s="9" t="s">
        <v>1746</v>
      </c>
      <c r="F14" s="9" t="str">
        <f t="shared" si="0"/>
        <v>N/A</v>
      </c>
      <c r="G14" s="9" t="s">
        <v>1746</v>
      </c>
      <c r="H14" s="9" t="str">
        <f t="shared" si="1"/>
        <v>N/A</v>
      </c>
      <c r="I14" s="10" t="s">
        <v>1746</v>
      </c>
      <c r="J14" s="10" t="s">
        <v>1746</v>
      </c>
      <c r="K14" s="9" t="str">
        <f t="shared" si="2"/>
        <v>N/A</v>
      </c>
    </row>
    <row r="15" spans="1:11" x14ac:dyDescent="0.25">
      <c r="A15" s="2" t="s">
        <v>164</v>
      </c>
      <c r="B15" s="69" t="s">
        <v>213</v>
      </c>
      <c r="C15" s="9">
        <v>100</v>
      </c>
      <c r="D15" s="9" t="str">
        <f t="shared" si="0"/>
        <v>N/A</v>
      </c>
      <c r="E15" s="9" t="s">
        <v>1746</v>
      </c>
      <c r="F15" s="9" t="str">
        <f t="shared" si="0"/>
        <v>N/A</v>
      </c>
      <c r="G15" s="9" t="s">
        <v>1746</v>
      </c>
      <c r="H15" s="9" t="str">
        <f t="shared" si="1"/>
        <v>N/A</v>
      </c>
      <c r="I15" s="10" t="s">
        <v>1746</v>
      </c>
      <c r="J15" s="10" t="s">
        <v>1746</v>
      </c>
      <c r="K15" s="9" t="str">
        <f t="shared" si="2"/>
        <v>N/A</v>
      </c>
    </row>
    <row r="16" spans="1:11" x14ac:dyDescent="0.25">
      <c r="A16" s="2" t="s">
        <v>165</v>
      </c>
      <c r="B16" s="69" t="s">
        <v>213</v>
      </c>
      <c r="C16" s="9">
        <v>100</v>
      </c>
      <c r="D16" s="9" t="str">
        <f t="shared" si="0"/>
        <v>N/A</v>
      </c>
      <c r="E16" s="9" t="s">
        <v>1746</v>
      </c>
      <c r="F16" s="9" t="str">
        <f t="shared" si="0"/>
        <v>N/A</v>
      </c>
      <c r="G16" s="9" t="s">
        <v>1746</v>
      </c>
      <c r="H16" s="9" t="str">
        <f t="shared" si="1"/>
        <v>N/A</v>
      </c>
      <c r="I16" s="10" t="s">
        <v>1746</v>
      </c>
      <c r="J16" s="10" t="s">
        <v>1746</v>
      </c>
      <c r="K16" s="9" t="str">
        <f t="shared" si="2"/>
        <v>N/A</v>
      </c>
    </row>
    <row r="17" spans="1:11" x14ac:dyDescent="0.25">
      <c r="A17" s="2" t="s">
        <v>21</v>
      </c>
      <c r="B17" s="69" t="s">
        <v>213</v>
      </c>
      <c r="C17" s="9">
        <v>100</v>
      </c>
      <c r="D17" s="9" t="str">
        <f t="shared" si="0"/>
        <v>N/A</v>
      </c>
      <c r="E17" s="9" t="s">
        <v>1746</v>
      </c>
      <c r="F17" s="9" t="str">
        <f t="shared" si="0"/>
        <v>N/A</v>
      </c>
      <c r="G17" s="9" t="s">
        <v>1746</v>
      </c>
      <c r="H17" s="9" t="str">
        <f t="shared" si="1"/>
        <v>N/A</v>
      </c>
      <c r="I17" s="10" t="s">
        <v>1746</v>
      </c>
      <c r="J17" s="10" t="s">
        <v>1746</v>
      </c>
      <c r="K17" s="9" t="str">
        <f t="shared" si="2"/>
        <v>N/A</v>
      </c>
    </row>
    <row r="18" spans="1:11" x14ac:dyDescent="0.25">
      <c r="A18" s="2" t="s">
        <v>53</v>
      </c>
      <c r="B18" s="69" t="s">
        <v>213</v>
      </c>
      <c r="C18" s="9">
        <v>0</v>
      </c>
      <c r="D18" s="9" t="str">
        <f t="shared" si="0"/>
        <v>N/A</v>
      </c>
      <c r="E18" s="9" t="s">
        <v>1746</v>
      </c>
      <c r="F18" s="9" t="str">
        <f t="shared" si="0"/>
        <v>N/A</v>
      </c>
      <c r="G18" s="9" t="s">
        <v>1746</v>
      </c>
      <c r="H18" s="9" t="str">
        <f t="shared" si="1"/>
        <v>N/A</v>
      </c>
      <c r="I18" s="10" t="s">
        <v>1746</v>
      </c>
      <c r="J18" s="10" t="s">
        <v>1746</v>
      </c>
      <c r="K18" s="9" t="str">
        <f t="shared" si="2"/>
        <v>N/A</v>
      </c>
    </row>
    <row r="19" spans="1:11" x14ac:dyDescent="0.25">
      <c r="A19" s="3" t="s">
        <v>678</v>
      </c>
      <c r="B19" s="69" t="s">
        <v>213</v>
      </c>
      <c r="C19" s="9">
        <v>99.038461538000007</v>
      </c>
      <c r="D19" s="9" t="str">
        <f t="shared" ref="D19:D21" si="3">IF($B19="N/A","N/A",IF(C19&lt;0,"No","Yes"))</f>
        <v>N/A</v>
      </c>
      <c r="E19" s="9" t="s">
        <v>1746</v>
      </c>
      <c r="F19" s="9" t="str">
        <f t="shared" ref="F19:F21" si="4">IF($B19="N/A","N/A",IF(E19&lt;0,"No","Yes"))</f>
        <v>N/A</v>
      </c>
      <c r="G19" s="9" t="s">
        <v>1746</v>
      </c>
      <c r="H19" s="9" t="str">
        <f t="shared" ref="H19:H21" si="5">IF($B19="N/A","N/A",IF(G19&lt;0,"No","Yes"))</f>
        <v>N/A</v>
      </c>
      <c r="I19" s="10" t="s">
        <v>1746</v>
      </c>
      <c r="J19" s="10" t="s">
        <v>1746</v>
      </c>
      <c r="K19" s="9" t="str">
        <f>IF(J19="Div by 0", "N/A", IF(J19="N/A","N/A", IF(J19&gt;30, "No", IF(J19&lt;-30, "No", "Yes"))))</f>
        <v>N/A</v>
      </c>
    </row>
    <row r="20" spans="1:11" x14ac:dyDescent="0.25">
      <c r="A20" s="3" t="s">
        <v>679</v>
      </c>
      <c r="B20" s="69" t="s">
        <v>213</v>
      </c>
      <c r="C20" s="9">
        <v>100</v>
      </c>
      <c r="D20" s="9" t="str">
        <f t="shared" si="3"/>
        <v>N/A</v>
      </c>
      <c r="E20" s="9" t="s">
        <v>1746</v>
      </c>
      <c r="F20" s="9" t="str">
        <f t="shared" si="4"/>
        <v>N/A</v>
      </c>
      <c r="G20" s="9" t="s">
        <v>1746</v>
      </c>
      <c r="H20" s="9" t="str">
        <f t="shared" si="5"/>
        <v>N/A</v>
      </c>
      <c r="I20" s="10" t="s">
        <v>1746</v>
      </c>
      <c r="J20" s="10" t="s">
        <v>1746</v>
      </c>
      <c r="K20" s="9" t="str">
        <f>IF(J20="Div by 0", "N/A", IF(J20="N/A","N/A", IF(J20&gt;30, "No", IF(J20&lt;-30, "No", "Yes"))))</f>
        <v>N/A</v>
      </c>
    </row>
    <row r="21" spans="1:11" x14ac:dyDescent="0.25">
      <c r="A21" s="3" t="s">
        <v>680</v>
      </c>
      <c r="B21" s="69" t="s">
        <v>213</v>
      </c>
      <c r="C21" s="9">
        <v>100</v>
      </c>
      <c r="D21" s="9" t="str">
        <f t="shared" si="3"/>
        <v>N/A</v>
      </c>
      <c r="E21" s="9" t="s">
        <v>1746</v>
      </c>
      <c r="F21" s="9" t="str">
        <f t="shared" si="4"/>
        <v>N/A</v>
      </c>
      <c r="G21" s="9" t="s">
        <v>1746</v>
      </c>
      <c r="H21" s="9" t="str">
        <f t="shared" si="5"/>
        <v>N/A</v>
      </c>
      <c r="I21" s="10" t="s">
        <v>1746</v>
      </c>
      <c r="J21" s="10" t="s">
        <v>1746</v>
      </c>
      <c r="K21" s="9" t="str">
        <f>IF(J21="Div by 0", "N/A", IF(J21="N/A","N/A", IF(J21&gt;30, "No", IF(J21&lt;-30, "No", "Yes"))))</f>
        <v>N/A</v>
      </c>
    </row>
    <row r="22" spans="1:11" ht="16.5" customHeight="1" x14ac:dyDescent="0.25">
      <c r="A22" s="3" t="s">
        <v>1725</v>
      </c>
      <c r="B22" s="69" t="s">
        <v>213</v>
      </c>
      <c r="C22" s="9">
        <v>57.692307692</v>
      </c>
      <c r="D22" s="9" t="str">
        <f t="shared" ref="D22:D31" si="6">IF($B22="N/A","N/A",IF(C22&lt;0,"No","Yes"))</f>
        <v>N/A</v>
      </c>
      <c r="E22" s="9" t="s">
        <v>1746</v>
      </c>
      <c r="F22" s="9" t="str">
        <f t="shared" ref="F22:F31" si="7">IF($B22="N/A","N/A",IF(E22&lt;0,"No","Yes"))</f>
        <v>N/A</v>
      </c>
      <c r="G22" s="9" t="s">
        <v>1746</v>
      </c>
      <c r="I22" s="10" t="s">
        <v>1746</v>
      </c>
      <c r="J22" s="10" t="s">
        <v>1746</v>
      </c>
      <c r="K22" s="9" t="str">
        <f t="shared" ref="K22:K31" si="8">IF(J22="Div by 0", "N/A", IF(J22="N/A","N/A", IF(J22&gt;30, "No", IF(J22&lt;-30, "No", "Yes"))))</f>
        <v>N/A</v>
      </c>
    </row>
    <row r="23" spans="1:11" x14ac:dyDescent="0.25">
      <c r="A23" s="3" t="s">
        <v>942</v>
      </c>
      <c r="B23" s="69" t="s">
        <v>213</v>
      </c>
      <c r="C23" s="9">
        <v>42.307692308</v>
      </c>
      <c r="D23" s="9" t="str">
        <f t="shared" si="6"/>
        <v>N/A</v>
      </c>
      <c r="E23" s="9" t="s">
        <v>1746</v>
      </c>
      <c r="F23" s="9" t="str">
        <f t="shared" si="7"/>
        <v>N/A</v>
      </c>
      <c r="G23" s="9" t="s">
        <v>1746</v>
      </c>
      <c r="H23" s="9" t="str">
        <f t="shared" ref="H23:H31" si="9">IF($B23="N/A","N/A",IF(G23&lt;0,"No","Yes"))</f>
        <v>N/A</v>
      </c>
      <c r="I23" s="10" t="s">
        <v>1746</v>
      </c>
      <c r="J23" s="10" t="s">
        <v>1746</v>
      </c>
      <c r="K23" s="9" t="str">
        <f t="shared" si="8"/>
        <v>N/A</v>
      </c>
    </row>
    <row r="24" spans="1:11" ht="25" x14ac:dyDescent="0.25">
      <c r="A24" s="3" t="s">
        <v>943</v>
      </c>
      <c r="B24" s="69" t="s">
        <v>213</v>
      </c>
      <c r="C24" s="9">
        <v>0</v>
      </c>
      <c r="D24" s="9" t="str">
        <f t="shared" si="6"/>
        <v>N/A</v>
      </c>
      <c r="E24" s="9" t="s">
        <v>1746</v>
      </c>
      <c r="F24" s="9" t="str">
        <f t="shared" si="7"/>
        <v>N/A</v>
      </c>
      <c r="G24" s="9" t="s">
        <v>1746</v>
      </c>
      <c r="H24" s="9" t="str">
        <f t="shared" si="9"/>
        <v>N/A</v>
      </c>
      <c r="I24" s="10" t="s">
        <v>1746</v>
      </c>
      <c r="J24" s="10" t="s">
        <v>1746</v>
      </c>
      <c r="K24" s="9" t="str">
        <f t="shared" si="8"/>
        <v>N/A</v>
      </c>
    </row>
    <row r="25" spans="1:11" x14ac:dyDescent="0.25">
      <c r="A25" s="2" t="s">
        <v>166</v>
      </c>
      <c r="B25" s="69" t="s">
        <v>213</v>
      </c>
      <c r="C25" s="9">
        <v>100</v>
      </c>
      <c r="D25" s="9" t="str">
        <f t="shared" si="6"/>
        <v>N/A</v>
      </c>
      <c r="E25" s="9" t="s">
        <v>1746</v>
      </c>
      <c r="F25" s="9" t="str">
        <f t="shared" si="7"/>
        <v>N/A</v>
      </c>
      <c r="G25" s="9" t="s">
        <v>1746</v>
      </c>
      <c r="H25" s="9" t="str">
        <f t="shared" si="9"/>
        <v>N/A</v>
      </c>
      <c r="I25" s="10" t="s">
        <v>1746</v>
      </c>
      <c r="J25" s="10" t="s">
        <v>1746</v>
      </c>
      <c r="K25" s="9" t="str">
        <f t="shared" si="8"/>
        <v>N/A</v>
      </c>
    </row>
    <row r="26" spans="1:11" x14ac:dyDescent="0.25">
      <c r="A26" s="2" t="s">
        <v>167</v>
      </c>
      <c r="B26" s="69" t="s">
        <v>213</v>
      </c>
      <c r="C26" s="9">
        <v>100</v>
      </c>
      <c r="D26" s="9" t="str">
        <f t="shared" si="6"/>
        <v>N/A</v>
      </c>
      <c r="E26" s="9" t="s">
        <v>1746</v>
      </c>
      <c r="F26" s="9" t="str">
        <f t="shared" si="7"/>
        <v>N/A</v>
      </c>
      <c r="G26" s="9" t="s">
        <v>1746</v>
      </c>
      <c r="H26" s="9" t="str">
        <f t="shared" si="9"/>
        <v>N/A</v>
      </c>
      <c r="I26" s="10" t="s">
        <v>1746</v>
      </c>
      <c r="J26" s="10" t="s">
        <v>1746</v>
      </c>
      <c r="K26" s="9" t="str">
        <f t="shared" si="8"/>
        <v>N/A</v>
      </c>
    </row>
    <row r="27" spans="1:11" x14ac:dyDescent="0.25">
      <c r="A27" s="2" t="s">
        <v>168</v>
      </c>
      <c r="B27" s="69" t="s">
        <v>213</v>
      </c>
      <c r="C27" s="9">
        <v>100</v>
      </c>
      <c r="D27" s="9" t="str">
        <f t="shared" si="6"/>
        <v>N/A</v>
      </c>
      <c r="E27" s="9" t="s">
        <v>1746</v>
      </c>
      <c r="F27" s="9" t="str">
        <f t="shared" si="7"/>
        <v>N/A</v>
      </c>
      <c r="G27" s="9" t="s">
        <v>1746</v>
      </c>
      <c r="H27" s="9" t="str">
        <f t="shared" si="9"/>
        <v>N/A</v>
      </c>
      <c r="I27" s="10" t="s">
        <v>1746</v>
      </c>
      <c r="J27" s="10" t="s">
        <v>1746</v>
      </c>
      <c r="K27" s="9" t="str">
        <f t="shared" si="8"/>
        <v>N/A</v>
      </c>
    </row>
    <row r="28" spans="1:11" x14ac:dyDescent="0.25">
      <c r="A28" s="2" t="s">
        <v>54</v>
      </c>
      <c r="B28" s="69" t="s">
        <v>213</v>
      </c>
      <c r="C28" s="9">
        <v>1.9230769231</v>
      </c>
      <c r="D28" s="9" t="str">
        <f t="shared" si="6"/>
        <v>N/A</v>
      </c>
      <c r="E28" s="9" t="s">
        <v>1746</v>
      </c>
      <c r="F28" s="9" t="str">
        <f t="shared" si="7"/>
        <v>N/A</v>
      </c>
      <c r="G28" s="9" t="s">
        <v>1746</v>
      </c>
      <c r="H28" s="9" t="str">
        <f t="shared" si="9"/>
        <v>N/A</v>
      </c>
      <c r="I28" s="10" t="s">
        <v>1746</v>
      </c>
      <c r="J28" s="10" t="s">
        <v>1746</v>
      </c>
      <c r="K28" s="9" t="str">
        <f t="shared" si="8"/>
        <v>N/A</v>
      </c>
    </row>
    <row r="29" spans="1:11" x14ac:dyDescent="0.25">
      <c r="A29" s="2" t="s">
        <v>55</v>
      </c>
      <c r="B29" s="69" t="s">
        <v>213</v>
      </c>
      <c r="C29" s="9">
        <v>98.076923077000004</v>
      </c>
      <c r="D29" s="9" t="str">
        <f t="shared" si="6"/>
        <v>N/A</v>
      </c>
      <c r="E29" s="9" t="s">
        <v>1746</v>
      </c>
      <c r="F29" s="9" t="str">
        <f t="shared" si="7"/>
        <v>N/A</v>
      </c>
      <c r="G29" s="9" t="s">
        <v>1746</v>
      </c>
      <c r="H29" s="9" t="str">
        <f t="shared" si="9"/>
        <v>N/A</v>
      </c>
      <c r="I29" s="10" t="s">
        <v>1746</v>
      </c>
      <c r="J29" s="10" t="s">
        <v>1746</v>
      </c>
      <c r="K29" s="9" t="str">
        <f t="shared" si="8"/>
        <v>N/A</v>
      </c>
    </row>
    <row r="30" spans="1:11" x14ac:dyDescent="0.25">
      <c r="A30" s="2" t="s">
        <v>56</v>
      </c>
      <c r="B30" s="69" t="s">
        <v>213</v>
      </c>
      <c r="C30" s="9">
        <v>67.307692308</v>
      </c>
      <c r="D30" s="9" t="str">
        <f t="shared" si="6"/>
        <v>N/A</v>
      </c>
      <c r="E30" s="9" t="s">
        <v>1746</v>
      </c>
      <c r="F30" s="9" t="str">
        <f t="shared" si="7"/>
        <v>N/A</v>
      </c>
      <c r="G30" s="9" t="s">
        <v>1746</v>
      </c>
      <c r="H30" s="9" t="str">
        <f t="shared" si="9"/>
        <v>N/A</v>
      </c>
      <c r="I30" s="10" t="s">
        <v>1746</v>
      </c>
      <c r="J30" s="10" t="s">
        <v>1746</v>
      </c>
      <c r="K30" s="9" t="str">
        <f t="shared" si="8"/>
        <v>N/A</v>
      </c>
    </row>
    <row r="31" spans="1:11" x14ac:dyDescent="0.25">
      <c r="A31" s="2" t="s">
        <v>57</v>
      </c>
      <c r="B31" s="69" t="s">
        <v>213</v>
      </c>
      <c r="C31" s="9">
        <v>30.769230769</v>
      </c>
      <c r="D31" s="9" t="str">
        <f t="shared" si="6"/>
        <v>N/A</v>
      </c>
      <c r="E31" s="9" t="s">
        <v>1746</v>
      </c>
      <c r="F31" s="9" t="str">
        <f t="shared" si="7"/>
        <v>N/A</v>
      </c>
      <c r="G31" s="9" t="s">
        <v>1746</v>
      </c>
      <c r="H31" s="9" t="str">
        <f t="shared" si="9"/>
        <v>N/A</v>
      </c>
      <c r="I31" s="10" t="s">
        <v>1746</v>
      </c>
      <c r="J31" s="10" t="s">
        <v>1746</v>
      </c>
      <c r="K31" s="9" t="str">
        <f t="shared" si="8"/>
        <v>N/A</v>
      </c>
    </row>
    <row r="32" spans="1:11" ht="12" customHeight="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s="20" customFormat="1" ht="13" x14ac:dyDescent="0.3">
      <c r="A2" s="131" t="s">
        <v>1603</v>
      </c>
      <c r="B2" s="132"/>
      <c r="C2" s="132"/>
      <c r="D2" s="132"/>
      <c r="E2" s="132"/>
      <c r="F2" s="132"/>
      <c r="G2" s="132"/>
      <c r="H2" s="132"/>
      <c r="I2" s="132"/>
      <c r="J2" s="132"/>
      <c r="K2" s="132"/>
      <c r="L2" s="133"/>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s="15" customFormat="1" ht="63" customHeight="1"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ht="12.75" customHeight="1" x14ac:dyDescent="0.25">
      <c r="A6" s="2" t="s">
        <v>345</v>
      </c>
      <c r="B6" s="11" t="s">
        <v>213</v>
      </c>
      <c r="C6" s="25">
        <v>7</v>
      </c>
      <c r="D6" s="11" t="s">
        <v>213</v>
      </c>
      <c r="E6" s="25">
        <v>7</v>
      </c>
      <c r="F6" s="11" t="s">
        <v>213</v>
      </c>
      <c r="G6" s="25">
        <v>7</v>
      </c>
      <c r="H6" s="11" t="s">
        <v>213</v>
      </c>
      <c r="I6" s="117" t="s">
        <v>213</v>
      </c>
      <c r="J6" s="117" t="s">
        <v>213</v>
      </c>
      <c r="K6" s="11" t="s">
        <v>213</v>
      </c>
      <c r="L6" s="11" t="s">
        <v>213</v>
      </c>
    </row>
    <row r="7" spans="1:12" x14ac:dyDescent="0.25">
      <c r="A7" s="3" t="s">
        <v>17</v>
      </c>
      <c r="B7" s="28" t="s">
        <v>213</v>
      </c>
      <c r="C7" s="29">
        <v>963530</v>
      </c>
      <c r="D7" s="66" t="str">
        <f>IF($B7="N/A","N/A",IF(C7&gt;10,"No",IF(C7&lt;-10,"No","Yes")))</f>
        <v>N/A</v>
      </c>
      <c r="E7" s="29">
        <v>1051016</v>
      </c>
      <c r="F7" s="66" t="str">
        <f>IF($B7="N/A","N/A",IF(E7&gt;10,"No",IF(E7&lt;-10,"No","Yes")))</f>
        <v>N/A</v>
      </c>
      <c r="G7" s="29">
        <v>1094979</v>
      </c>
      <c r="H7" s="66" t="str">
        <f>IF($B7="N/A","N/A",IF(G7&gt;10,"No",IF(G7&lt;-10,"No","Yes")))</f>
        <v>N/A</v>
      </c>
      <c r="I7" s="67">
        <v>9.08</v>
      </c>
      <c r="J7" s="67">
        <v>4.1829999999999998</v>
      </c>
      <c r="K7" s="68" t="s">
        <v>739</v>
      </c>
      <c r="L7" s="30" t="str">
        <f>IF(J7="Div by 0", "N/A", IF(K7="N/A","N/A", IF(J7&gt;VALUE(MID(K7,1,2)), "No", IF(J7&lt;-1*VALUE(MID(K7,1,2)), "No", "Yes"))))</f>
        <v>Yes</v>
      </c>
    </row>
    <row r="8" spans="1:12" x14ac:dyDescent="0.25">
      <c r="A8" s="3" t="s">
        <v>58</v>
      </c>
      <c r="B8" s="33" t="s">
        <v>213</v>
      </c>
      <c r="C8" s="43">
        <v>3700906349</v>
      </c>
      <c r="D8" s="11" t="str">
        <f>IF($B8="N/A","N/A",IF(C8&gt;10,"No",IF(C8&lt;-10,"No","Yes")))</f>
        <v>N/A</v>
      </c>
      <c r="E8" s="43">
        <v>3795513838</v>
      </c>
      <c r="F8" s="11" t="str">
        <f>IF($B8="N/A","N/A",IF(E8&gt;10,"No",IF(E8&lt;-10,"No","Yes")))</f>
        <v>N/A</v>
      </c>
      <c r="G8" s="43">
        <v>3948817752</v>
      </c>
      <c r="H8" s="11" t="str">
        <f>IF($B8="N/A","N/A",IF(G8&gt;10,"No",IF(G8&lt;-10,"No","Yes")))</f>
        <v>N/A</v>
      </c>
      <c r="I8" s="12">
        <v>2.556</v>
      </c>
      <c r="J8" s="12">
        <v>4.0389999999999997</v>
      </c>
      <c r="K8" s="41" t="s">
        <v>739</v>
      </c>
      <c r="L8" s="9" t="str">
        <f>IF(J8="Div by 0", "N/A", IF(K8="N/A","N/A", IF(J8&gt;VALUE(MID(K8,1,2)), "No", IF(J8&lt;-1*VALUE(MID(K8,1,2)), "No", "Yes"))))</f>
        <v>Yes</v>
      </c>
    </row>
    <row r="9" spans="1:12" x14ac:dyDescent="0.25">
      <c r="A9" s="4" t="s">
        <v>944</v>
      </c>
      <c r="B9" s="9" t="s">
        <v>213</v>
      </c>
      <c r="C9" s="8">
        <v>8.3336273909000003</v>
      </c>
      <c r="D9" s="11" t="str">
        <f>IF($B9="N/A","N/A",IF(C9&gt;10,"No",IF(C9&lt;-10,"No","Yes")))</f>
        <v>N/A</v>
      </c>
      <c r="E9" s="8">
        <v>9.1061411054000008</v>
      </c>
      <c r="F9" s="11" t="str">
        <f>IF($B9="N/A","N/A",IF(E9&gt;10,"No",IF(E9&lt;-10,"No","Yes")))</f>
        <v>N/A</v>
      </c>
      <c r="G9" s="8">
        <v>10.519927779</v>
      </c>
      <c r="H9" s="11" t="str">
        <f>IF($B9="N/A","N/A",IF(G9&gt;10,"No",IF(G9&lt;-10,"No","Yes")))</f>
        <v>N/A</v>
      </c>
      <c r="I9" s="12">
        <v>9.27</v>
      </c>
      <c r="J9" s="12">
        <v>15.53</v>
      </c>
      <c r="K9" s="9" t="s">
        <v>213</v>
      </c>
      <c r="L9" s="9" t="str">
        <f>IF(J9="Div by 0", "N/A", IF(K9="N/A","N/A", IF(J9&gt;VALUE(MID(K9,1,2)), "No", IF(J9&lt;-1*VALUE(MID(K9,1,2)), "No", "Yes"))))</f>
        <v>N/A</v>
      </c>
    </row>
    <row r="10" spans="1:12" x14ac:dyDescent="0.25">
      <c r="A10" s="4" t="s">
        <v>945</v>
      </c>
      <c r="B10" s="9" t="s">
        <v>213</v>
      </c>
      <c r="C10" s="8">
        <v>8.3375712224999994</v>
      </c>
      <c r="D10" s="11" t="str">
        <f t="shared" ref="D10:D19" si="0">IF($B10="N/A","N/A",IF(C10&gt;10,"No",IF(C10&lt;-10,"No","Yes")))</f>
        <v>N/A</v>
      </c>
      <c r="E10" s="8">
        <v>9.0245058114999992</v>
      </c>
      <c r="F10" s="11" t="str">
        <f t="shared" ref="F10:F19" si="1">IF($B10="N/A","N/A",IF(E10&gt;10,"No",IF(E10&lt;-10,"No","Yes")))</f>
        <v>N/A</v>
      </c>
      <c r="G10" s="8">
        <v>9.5400003105</v>
      </c>
      <c r="H10" s="11" t="str">
        <f t="shared" ref="H10:H19" si="2">IF($B10="N/A","N/A",IF(G10&gt;10,"No",IF(G10&lt;-10,"No","Yes")))</f>
        <v>N/A</v>
      </c>
      <c r="I10" s="12">
        <v>8.2390000000000008</v>
      </c>
      <c r="J10" s="12">
        <v>5.7119999999999997</v>
      </c>
      <c r="K10" s="9" t="s">
        <v>213</v>
      </c>
      <c r="L10" s="9" t="str">
        <f t="shared" ref="L10:L26" si="3">IF(J10="Div by 0", "N/A", IF(K10="N/A","N/A", IF(J10&gt;VALUE(MID(K10,1,2)), "No", IF(J10&lt;-1*VALUE(MID(K10,1,2)), "No", "Yes"))))</f>
        <v>N/A</v>
      </c>
    </row>
    <row r="11" spans="1:12" x14ac:dyDescent="0.25">
      <c r="A11" s="4" t="s">
        <v>946</v>
      </c>
      <c r="B11" s="9" t="s">
        <v>213</v>
      </c>
      <c r="C11" s="8">
        <v>8.2952269259999998</v>
      </c>
      <c r="D11" s="11" t="str">
        <f t="shared" si="0"/>
        <v>N/A</v>
      </c>
      <c r="E11" s="8">
        <v>9.4140336588999993</v>
      </c>
      <c r="F11" s="11" t="str">
        <f t="shared" si="1"/>
        <v>N/A</v>
      </c>
      <c r="G11" s="8">
        <v>8.3523976259000001</v>
      </c>
      <c r="H11" s="11" t="str">
        <f t="shared" si="2"/>
        <v>N/A</v>
      </c>
      <c r="I11" s="12">
        <v>13.49</v>
      </c>
      <c r="J11" s="12">
        <v>-11.3</v>
      </c>
      <c r="K11" s="9" t="s">
        <v>213</v>
      </c>
      <c r="L11" s="9" t="str">
        <f t="shared" si="3"/>
        <v>N/A</v>
      </c>
    </row>
    <row r="12" spans="1:12" x14ac:dyDescent="0.25">
      <c r="A12" s="4" t="s">
        <v>947</v>
      </c>
      <c r="B12" s="9" t="s">
        <v>213</v>
      </c>
      <c r="C12" s="8">
        <v>0</v>
      </c>
      <c r="D12" s="11" t="str">
        <f t="shared" si="0"/>
        <v>N/A</v>
      </c>
      <c r="E12" s="8">
        <v>0</v>
      </c>
      <c r="F12" s="11" t="str">
        <f t="shared" si="1"/>
        <v>N/A</v>
      </c>
      <c r="G12" s="8">
        <v>0</v>
      </c>
      <c r="H12" s="11" t="str">
        <f t="shared" si="2"/>
        <v>N/A</v>
      </c>
      <c r="I12" s="12" t="s">
        <v>1746</v>
      </c>
      <c r="J12" s="12" t="s">
        <v>1746</v>
      </c>
      <c r="K12" s="9" t="s">
        <v>213</v>
      </c>
      <c r="L12" s="9" t="str">
        <f t="shared" si="3"/>
        <v>N/A</v>
      </c>
    </row>
    <row r="13" spans="1:12" x14ac:dyDescent="0.25">
      <c r="A13" s="4" t="s">
        <v>948</v>
      </c>
      <c r="B13" s="11" t="s">
        <v>213</v>
      </c>
      <c r="C13" s="8">
        <v>75.025686797999995</v>
      </c>
      <c r="D13" s="11" t="str">
        <f t="shared" si="0"/>
        <v>N/A</v>
      </c>
      <c r="E13" s="8">
        <v>72.455319423999995</v>
      </c>
      <c r="F13" s="11" t="str">
        <f t="shared" si="1"/>
        <v>N/A</v>
      </c>
      <c r="G13" s="8">
        <v>71.587674284000002</v>
      </c>
      <c r="H13" s="11" t="str">
        <f t="shared" si="2"/>
        <v>N/A</v>
      </c>
      <c r="I13" s="12">
        <v>-3.43</v>
      </c>
      <c r="J13" s="12">
        <v>-1.2</v>
      </c>
      <c r="K13" s="9" t="s">
        <v>213</v>
      </c>
      <c r="L13" s="9" t="str">
        <f t="shared" si="3"/>
        <v>N/A</v>
      </c>
    </row>
    <row r="14" spans="1:12" ht="12.75" customHeight="1" x14ac:dyDescent="0.25">
      <c r="A14" s="4" t="s">
        <v>949</v>
      </c>
      <c r="B14" s="11" t="s">
        <v>213</v>
      </c>
      <c r="C14" s="8">
        <v>0</v>
      </c>
      <c r="D14" s="11" t="str">
        <f t="shared" si="0"/>
        <v>N/A</v>
      </c>
      <c r="E14" s="8">
        <v>0</v>
      </c>
      <c r="F14" s="11" t="str">
        <f t="shared" si="1"/>
        <v>N/A</v>
      </c>
      <c r="G14" s="8">
        <v>0</v>
      </c>
      <c r="H14" s="11" t="str">
        <f t="shared" si="2"/>
        <v>N/A</v>
      </c>
      <c r="I14" s="12" t="s">
        <v>1746</v>
      </c>
      <c r="J14" s="12" t="s">
        <v>1746</v>
      </c>
      <c r="K14" s="9" t="s">
        <v>213</v>
      </c>
      <c r="L14" s="9" t="str">
        <f t="shared" si="3"/>
        <v>N/A</v>
      </c>
    </row>
    <row r="15" spans="1:12" x14ac:dyDescent="0.25">
      <c r="A15" s="4" t="s">
        <v>950</v>
      </c>
      <c r="B15" s="11" t="s">
        <v>213</v>
      </c>
      <c r="C15" s="8">
        <v>0</v>
      </c>
      <c r="D15" s="11" t="str">
        <f t="shared" si="0"/>
        <v>N/A</v>
      </c>
      <c r="E15" s="8">
        <v>0</v>
      </c>
      <c r="F15" s="11" t="str">
        <f t="shared" si="1"/>
        <v>N/A</v>
      </c>
      <c r="G15" s="8">
        <v>0</v>
      </c>
      <c r="H15" s="11" t="str">
        <f t="shared" si="2"/>
        <v>N/A</v>
      </c>
      <c r="I15" s="12" t="s">
        <v>1746</v>
      </c>
      <c r="J15" s="12" t="s">
        <v>1746</v>
      </c>
      <c r="K15" s="9" t="s">
        <v>213</v>
      </c>
      <c r="L15" s="9" t="str">
        <f t="shared" si="3"/>
        <v>N/A</v>
      </c>
    </row>
    <row r="16" spans="1:12" ht="12.75" customHeight="1" x14ac:dyDescent="0.25">
      <c r="A16" s="4" t="s">
        <v>951</v>
      </c>
      <c r="B16" s="11" t="s">
        <v>213</v>
      </c>
      <c r="C16" s="8">
        <v>7.8876630999999992E-3</v>
      </c>
      <c r="D16" s="11" t="str">
        <f t="shared" si="0"/>
        <v>N/A</v>
      </c>
      <c r="E16" s="8">
        <v>0</v>
      </c>
      <c r="F16" s="11" t="str">
        <f t="shared" si="1"/>
        <v>N/A</v>
      </c>
      <c r="G16" s="8">
        <v>0</v>
      </c>
      <c r="H16" s="11" t="str">
        <f t="shared" si="2"/>
        <v>N/A</v>
      </c>
      <c r="I16" s="12">
        <v>-100</v>
      </c>
      <c r="J16" s="12" t="s">
        <v>1746</v>
      </c>
      <c r="K16" s="9" t="s">
        <v>213</v>
      </c>
      <c r="L16" s="9" t="str">
        <f t="shared" si="3"/>
        <v>N/A</v>
      </c>
    </row>
    <row r="17" spans="1:12" ht="12.75" customHeight="1" x14ac:dyDescent="0.25">
      <c r="A17" s="4" t="s">
        <v>952</v>
      </c>
      <c r="B17" s="11" t="s">
        <v>213</v>
      </c>
      <c r="C17" s="8">
        <v>83.371145682999995</v>
      </c>
      <c r="D17" s="11" t="str">
        <f t="shared" si="0"/>
        <v>N/A</v>
      </c>
      <c r="E17" s="8">
        <v>81.479825235999996</v>
      </c>
      <c r="F17" s="11" t="str">
        <f t="shared" si="1"/>
        <v>N/A</v>
      </c>
      <c r="G17" s="8">
        <v>81.127674595000002</v>
      </c>
      <c r="H17" s="11" t="str">
        <f t="shared" si="2"/>
        <v>N/A</v>
      </c>
      <c r="I17" s="12">
        <v>-2.27</v>
      </c>
      <c r="J17" s="12">
        <v>-0.432</v>
      </c>
      <c r="K17" s="9" t="s">
        <v>213</v>
      </c>
      <c r="L17" s="9" t="str">
        <f t="shared" si="3"/>
        <v>N/A</v>
      </c>
    </row>
    <row r="18" spans="1:12" ht="12.75" customHeight="1" x14ac:dyDescent="0.25">
      <c r="A18" s="4" t="s">
        <v>953</v>
      </c>
      <c r="B18" s="11" t="s">
        <v>213</v>
      </c>
      <c r="C18" s="8">
        <v>8.2952269259999998</v>
      </c>
      <c r="D18" s="11" t="str">
        <f t="shared" si="0"/>
        <v>N/A</v>
      </c>
      <c r="E18" s="8">
        <v>9.4140336588999993</v>
      </c>
      <c r="F18" s="11" t="str">
        <f t="shared" si="1"/>
        <v>N/A</v>
      </c>
      <c r="G18" s="8">
        <v>8.3523976259000001</v>
      </c>
      <c r="H18" s="11" t="str">
        <f t="shared" si="2"/>
        <v>N/A</v>
      </c>
      <c r="I18" s="12">
        <v>13.49</v>
      </c>
      <c r="J18" s="12">
        <v>-11.3</v>
      </c>
      <c r="K18" s="9" t="s">
        <v>213</v>
      </c>
      <c r="L18" s="9" t="str">
        <f t="shared" si="3"/>
        <v>N/A</v>
      </c>
    </row>
    <row r="19" spans="1:12" ht="12.75" customHeight="1" x14ac:dyDescent="0.25">
      <c r="A19" s="18" t="s">
        <v>132</v>
      </c>
      <c r="B19" s="1" t="s">
        <v>213</v>
      </c>
      <c r="C19" s="34">
        <v>34340</v>
      </c>
      <c r="D19" s="11" t="str">
        <f t="shared" si="0"/>
        <v>N/A</v>
      </c>
      <c r="E19" s="34">
        <v>58422</v>
      </c>
      <c r="F19" s="11" t="str">
        <f t="shared" si="1"/>
        <v>N/A</v>
      </c>
      <c r="G19" s="34">
        <v>61847</v>
      </c>
      <c r="H19" s="11" t="str">
        <f t="shared" si="2"/>
        <v>N/A</v>
      </c>
      <c r="I19" s="12">
        <v>70.13</v>
      </c>
      <c r="J19" s="12">
        <v>5.8630000000000004</v>
      </c>
      <c r="K19" s="34" t="s">
        <v>213</v>
      </c>
      <c r="L19" s="9" t="str">
        <f t="shared" si="3"/>
        <v>N/A</v>
      </c>
    </row>
    <row r="20" spans="1:12" ht="12.75" customHeight="1" x14ac:dyDescent="0.25">
      <c r="A20" s="18" t="s">
        <v>133</v>
      </c>
      <c r="B20" s="41" t="s">
        <v>276</v>
      </c>
      <c r="C20" s="8">
        <v>3.5639782882</v>
      </c>
      <c r="D20" s="11" t="str">
        <f>IF($B20="N/A","N/A",IF(C20&gt;=2,"No",IF(C20&lt;0,"No","Yes")))</f>
        <v>No</v>
      </c>
      <c r="E20" s="8">
        <v>5.5586213721000002</v>
      </c>
      <c r="F20" s="11" t="str">
        <f>IF($B20="N/A","N/A",IF(E20&gt;=2,"No",IF(E20&lt;0,"No","Yes")))</f>
        <v>No</v>
      </c>
      <c r="G20" s="8">
        <v>5.6482361762000002</v>
      </c>
      <c r="H20" s="11" t="str">
        <f>IF($B20="N/A","N/A",IF(G20&gt;=2,"No",IF(G20&lt;0,"No","Yes")))</f>
        <v>No</v>
      </c>
      <c r="I20" s="12">
        <v>55.97</v>
      </c>
      <c r="J20" s="12">
        <v>1.6120000000000001</v>
      </c>
      <c r="K20" s="9" t="s">
        <v>213</v>
      </c>
      <c r="L20" s="9" t="str">
        <f t="shared" si="3"/>
        <v>N/A</v>
      </c>
    </row>
    <row r="21" spans="1:12" x14ac:dyDescent="0.25">
      <c r="A21" s="2" t="s">
        <v>134</v>
      </c>
      <c r="B21" s="41" t="s">
        <v>213</v>
      </c>
      <c r="C21" s="43">
        <v>33733411</v>
      </c>
      <c r="D21" s="11" t="str">
        <f t="shared" ref="D21:D26" si="4">IF($B21="N/A","N/A",IF(C21&gt;10,"No",IF(C21&lt;-10,"No","Yes")))</f>
        <v>N/A</v>
      </c>
      <c r="E21" s="43">
        <v>74793560</v>
      </c>
      <c r="F21" s="11" t="str">
        <f t="shared" ref="F21:F26" si="5">IF($B21="N/A","N/A",IF(E21&gt;10,"No",IF(E21&lt;-10,"No","Yes")))</f>
        <v>N/A</v>
      </c>
      <c r="G21" s="43">
        <v>72360084</v>
      </c>
      <c r="H21" s="11" t="str">
        <f t="shared" ref="H21:H26" si="6">IF($B21="N/A","N/A",IF(G21&gt;10,"No",IF(G21&lt;-10,"No","Yes")))</f>
        <v>N/A</v>
      </c>
      <c r="I21" s="12">
        <v>121.7</v>
      </c>
      <c r="J21" s="12">
        <v>-3.25</v>
      </c>
      <c r="K21" s="9" t="s">
        <v>213</v>
      </c>
      <c r="L21" s="9" t="str">
        <f t="shared" si="3"/>
        <v>N/A</v>
      </c>
    </row>
    <row r="22" spans="1:12" x14ac:dyDescent="0.25">
      <c r="A22" s="2" t="s">
        <v>1719</v>
      </c>
      <c r="B22" s="41" t="s">
        <v>213</v>
      </c>
      <c r="C22" s="43">
        <v>982.33578917</v>
      </c>
      <c r="D22" s="11" t="str">
        <f t="shared" si="4"/>
        <v>N/A</v>
      </c>
      <c r="E22" s="43">
        <v>1280.2293655999999</v>
      </c>
      <c r="F22" s="11" t="str">
        <f t="shared" si="5"/>
        <v>N/A</v>
      </c>
      <c r="G22" s="43">
        <v>1169.9853509</v>
      </c>
      <c r="H22" s="11" t="str">
        <f t="shared" si="6"/>
        <v>N/A</v>
      </c>
      <c r="I22" s="12">
        <v>30.33</v>
      </c>
      <c r="J22" s="12">
        <v>-8.61</v>
      </c>
      <c r="K22" s="9" t="s">
        <v>213</v>
      </c>
      <c r="L22" s="9" t="str">
        <f t="shared" si="3"/>
        <v>N/A</v>
      </c>
    </row>
    <row r="23" spans="1:12" ht="12.75" customHeight="1" x14ac:dyDescent="0.25">
      <c r="A23" s="18" t="s">
        <v>135</v>
      </c>
      <c r="B23" s="33" t="s">
        <v>213</v>
      </c>
      <c r="C23" s="1">
        <v>31183</v>
      </c>
      <c r="D23" s="11" t="str">
        <f t="shared" si="4"/>
        <v>N/A</v>
      </c>
      <c r="E23" s="1">
        <v>52249</v>
      </c>
      <c r="F23" s="11" t="str">
        <f t="shared" si="5"/>
        <v>N/A</v>
      </c>
      <c r="G23" s="1">
        <v>55050</v>
      </c>
      <c r="H23" s="11" t="str">
        <f t="shared" si="6"/>
        <v>N/A</v>
      </c>
      <c r="I23" s="12">
        <v>67.56</v>
      </c>
      <c r="J23" s="12">
        <v>5.3609999999999998</v>
      </c>
      <c r="K23" s="34" t="s">
        <v>213</v>
      </c>
      <c r="L23" s="9" t="str">
        <f t="shared" si="3"/>
        <v>N/A</v>
      </c>
    </row>
    <row r="24" spans="1:12" ht="12.75" customHeight="1" x14ac:dyDescent="0.25">
      <c r="A24" s="18" t="s">
        <v>136</v>
      </c>
      <c r="B24" s="33" t="s">
        <v>213</v>
      </c>
      <c r="C24" s="13">
        <v>3.2363289156000001</v>
      </c>
      <c r="D24" s="11" t="str">
        <f t="shared" si="4"/>
        <v>N/A</v>
      </c>
      <c r="E24" s="13">
        <v>4.9712849281000002</v>
      </c>
      <c r="F24" s="11" t="str">
        <f t="shared" si="5"/>
        <v>N/A</v>
      </c>
      <c r="G24" s="13">
        <v>5.0274936779999999</v>
      </c>
      <c r="H24" s="11" t="str">
        <f t="shared" si="6"/>
        <v>N/A</v>
      </c>
      <c r="I24" s="12">
        <v>53.61</v>
      </c>
      <c r="J24" s="12">
        <v>1.131</v>
      </c>
      <c r="K24" s="9" t="s">
        <v>213</v>
      </c>
      <c r="L24" s="9" t="str">
        <f t="shared" si="3"/>
        <v>N/A</v>
      </c>
    </row>
    <row r="25" spans="1:12" ht="25" x14ac:dyDescent="0.25">
      <c r="A25" s="2" t="s">
        <v>137</v>
      </c>
      <c r="B25" s="33" t="s">
        <v>213</v>
      </c>
      <c r="C25" s="14">
        <v>33668016</v>
      </c>
      <c r="D25" s="11" t="str">
        <f t="shared" si="4"/>
        <v>N/A</v>
      </c>
      <c r="E25" s="14">
        <v>74679068</v>
      </c>
      <c r="F25" s="11" t="str">
        <f t="shared" si="5"/>
        <v>N/A</v>
      </c>
      <c r="G25" s="14">
        <v>72201662</v>
      </c>
      <c r="H25" s="11" t="str">
        <f t="shared" si="6"/>
        <v>N/A</v>
      </c>
      <c r="I25" s="12">
        <v>121.8</v>
      </c>
      <c r="J25" s="12">
        <v>-3.32</v>
      </c>
      <c r="K25" s="9" t="s">
        <v>213</v>
      </c>
      <c r="L25" s="9" t="str">
        <f t="shared" si="3"/>
        <v>N/A</v>
      </c>
    </row>
    <row r="26" spans="1:12" ht="25" x14ac:dyDescent="0.25">
      <c r="A26" s="2" t="s">
        <v>954</v>
      </c>
      <c r="B26" s="33" t="s">
        <v>213</v>
      </c>
      <c r="C26" s="14">
        <v>1079.6913703</v>
      </c>
      <c r="D26" s="11" t="str">
        <f t="shared" si="4"/>
        <v>N/A</v>
      </c>
      <c r="E26" s="14">
        <v>1429.2918142000001</v>
      </c>
      <c r="F26" s="11" t="str">
        <f t="shared" si="5"/>
        <v>N/A</v>
      </c>
      <c r="G26" s="14">
        <v>1311.5651588999999</v>
      </c>
      <c r="H26" s="11" t="str">
        <f t="shared" si="6"/>
        <v>N/A</v>
      </c>
      <c r="I26" s="12">
        <v>32.380000000000003</v>
      </c>
      <c r="J26" s="12">
        <v>-8.24</v>
      </c>
      <c r="K26" s="9" t="s">
        <v>213</v>
      </c>
      <c r="L26" s="9" t="str">
        <f t="shared" si="3"/>
        <v>N/A</v>
      </c>
    </row>
    <row r="27" spans="1:12" x14ac:dyDescent="0.25">
      <c r="A27" s="18" t="s">
        <v>138</v>
      </c>
      <c r="B27" s="1" t="s">
        <v>213</v>
      </c>
      <c r="C27" s="34">
        <v>0</v>
      </c>
      <c r="D27" s="11" t="str">
        <f>IF($B27="N/A","N/A",IF(C27&gt;10,"No",IF(C27&lt;-10,"No","Yes")))</f>
        <v>N/A</v>
      </c>
      <c r="E27" s="34">
        <v>0</v>
      </c>
      <c r="F27" s="11" t="str">
        <f>IF($B27="N/A","N/A",IF(E27&gt;10,"No",IF(E27&lt;-10,"No","Yes")))</f>
        <v>N/A</v>
      </c>
      <c r="G27" s="34">
        <v>0</v>
      </c>
      <c r="H27" s="11" t="str">
        <f>IF($B27="N/A","N/A",IF(G27&gt;10,"No",IF(G27&lt;-10,"No","Yes")))</f>
        <v>N/A</v>
      </c>
      <c r="I27" s="12" t="s">
        <v>1746</v>
      </c>
      <c r="J27" s="12" t="s">
        <v>1746</v>
      </c>
      <c r="K27" s="34" t="s">
        <v>213</v>
      </c>
      <c r="L27" s="9" t="str">
        <f>IF(J27="Div by 0", "N/A", IF(K27="N/A","N/A", IF(J27&gt;VALUE(MID(K27,1,2)), "No", IF(J27&lt;-1*VALUE(MID(K27,1,2)), "No", "Yes"))))</f>
        <v>N/A</v>
      </c>
    </row>
    <row r="28" spans="1:12" x14ac:dyDescent="0.25">
      <c r="A28" s="2" t="s">
        <v>139</v>
      </c>
      <c r="B28" s="41" t="s">
        <v>213</v>
      </c>
      <c r="C28" s="8">
        <v>0</v>
      </c>
      <c r="D28" s="11" t="str">
        <f>IF($B28="N/A","N/A",IF(C28&gt;10,"No",IF(C28&lt;-10,"No","Yes")))</f>
        <v>N/A</v>
      </c>
      <c r="E28" s="8">
        <v>0</v>
      </c>
      <c r="F28" s="11" t="str">
        <f>IF($B28="N/A","N/A",IF(E28&gt;10,"No",IF(E28&lt;-10,"No","Yes")))</f>
        <v>N/A</v>
      </c>
      <c r="G28" s="8">
        <v>0</v>
      </c>
      <c r="H28" s="11" t="str">
        <f>IF($B28="N/A","N/A",IF(G28&gt;10,"No",IF(G28&lt;-10,"No","Yes")))</f>
        <v>N/A</v>
      </c>
      <c r="I28" s="12" t="s">
        <v>1746</v>
      </c>
      <c r="J28" s="12" t="s">
        <v>1746</v>
      </c>
      <c r="K28" s="9" t="s">
        <v>213</v>
      </c>
      <c r="L28" s="9" t="str">
        <f>IF(J28="Div by 0", "N/A", IF(K28="N/A","N/A", IF(J28&gt;VALUE(MID(K28,1,2)), "No", IF(J28&lt;-1*VALUE(MID(K28,1,2)), "No", "Yes"))))</f>
        <v>N/A</v>
      </c>
    </row>
    <row r="29" spans="1:12" x14ac:dyDescent="0.25">
      <c r="A29" s="18" t="s">
        <v>140</v>
      </c>
      <c r="B29" s="34" t="s">
        <v>213</v>
      </c>
      <c r="C29" s="34">
        <v>0</v>
      </c>
      <c r="D29" s="11" t="str">
        <f>IF($B29="N/A","N/A",IF(C29&gt;10,"No",IF(C29&lt;-10,"No","Yes")))</f>
        <v>N/A</v>
      </c>
      <c r="E29" s="34">
        <v>0</v>
      </c>
      <c r="F29" s="11" t="str">
        <f>IF($B29="N/A","N/A",IF(E29&gt;10,"No",IF(E29&lt;-10,"No","Yes")))</f>
        <v>N/A</v>
      </c>
      <c r="G29" s="34">
        <v>0</v>
      </c>
      <c r="H29" s="11" t="str">
        <f>IF($B29="N/A","N/A",IF(G29&gt;10,"No",IF(G29&lt;-10,"No","Yes")))</f>
        <v>N/A</v>
      </c>
      <c r="I29" s="12" t="s">
        <v>1746</v>
      </c>
      <c r="J29" s="12" t="s">
        <v>1746</v>
      </c>
      <c r="K29" s="34" t="s">
        <v>213</v>
      </c>
      <c r="L29" s="9" t="str">
        <f>IF(J29="Div by 0", "N/A", IF(K29="N/A","N/A", IF(J29&gt;VALUE(MID(K29,1,2)), "No", IF(J29&lt;-1*VALUE(MID(K29,1,2)), "No", "Yes"))))</f>
        <v>N/A</v>
      </c>
    </row>
    <row r="30" spans="1:12" x14ac:dyDescent="0.25">
      <c r="A30" s="2" t="s">
        <v>141</v>
      </c>
      <c r="B30" s="33" t="s">
        <v>213</v>
      </c>
      <c r="C30" s="8">
        <v>0</v>
      </c>
      <c r="D30" s="11" t="str">
        <f>IF($B30="N/A","N/A",IF(C30&gt;10,"No",IF(C30&lt;-10,"No","Yes")))</f>
        <v>N/A</v>
      </c>
      <c r="E30" s="8">
        <v>0</v>
      </c>
      <c r="F30" s="11" t="str">
        <f>IF($B30="N/A","N/A",IF(E30&gt;10,"No",IF(E30&lt;-10,"No","Yes")))</f>
        <v>N/A</v>
      </c>
      <c r="G30" s="8">
        <v>0</v>
      </c>
      <c r="H30" s="11" t="str">
        <f>IF($B30="N/A","N/A",IF(G30&gt;10,"No",IF(G30&lt;-10,"No","Yes")))</f>
        <v>N/A</v>
      </c>
      <c r="I30" s="12" t="s">
        <v>1746</v>
      </c>
      <c r="J30" s="12" t="s">
        <v>1746</v>
      </c>
      <c r="K30" s="9" t="s">
        <v>213</v>
      </c>
      <c r="L30" s="9" t="str">
        <f>IF(J30="Div by 0", "N/A", IF(K30="N/A","N/A", IF(J30&gt;VALUE(MID(K30,1,2)), "No", IF(J30&lt;-1*VALUE(MID(K30,1,2)), "No", "Yes"))))</f>
        <v>N/A</v>
      </c>
    </row>
    <row r="31" spans="1:12" ht="12.75" customHeight="1" x14ac:dyDescent="0.25">
      <c r="A31" s="18" t="s">
        <v>142</v>
      </c>
      <c r="B31" s="1" t="s">
        <v>213</v>
      </c>
      <c r="C31" s="1">
        <v>0</v>
      </c>
      <c r="D31" s="11" t="str">
        <f>IF($B31="N/A","N/A",IF(C31&gt;10,"No",IF(C31&lt;-10,"No","Yes")))</f>
        <v>N/A</v>
      </c>
      <c r="E31" s="1">
        <v>0</v>
      </c>
      <c r="F31" s="11" t="str">
        <f>IF($B31="N/A","N/A",IF(E31&gt;10,"No",IF(E31&lt;-10,"No","Yes")))</f>
        <v>N/A</v>
      </c>
      <c r="G31" s="1">
        <v>0</v>
      </c>
      <c r="H31" s="11" t="str">
        <f>IF($B31="N/A","N/A",IF(G31&gt;10,"No",IF(G31&lt;-10,"No","Yes")))</f>
        <v>N/A</v>
      </c>
      <c r="I31" s="12" t="s">
        <v>1746</v>
      </c>
      <c r="J31" s="12" t="s">
        <v>1746</v>
      </c>
      <c r="K31" s="1" t="s">
        <v>213</v>
      </c>
      <c r="L31" s="9" t="str">
        <f>IF(J31="Div by 0", "N/A", IF(K31="N/A","N/A", IF(J31&gt;VALUE(MID(K31,1,2)), "No", IF(J31&lt;-1*VALUE(MID(K31,1,2)), "No", "Yes"))))</f>
        <v>N/A</v>
      </c>
    </row>
    <row r="32" spans="1:12" s="20" customFormat="1" ht="12" customHeight="1" x14ac:dyDescent="0.25">
      <c r="A32" s="144" t="s">
        <v>1646</v>
      </c>
      <c r="B32" s="145"/>
      <c r="C32" s="145"/>
      <c r="D32" s="145"/>
      <c r="E32" s="145"/>
      <c r="F32" s="145"/>
      <c r="G32" s="145"/>
      <c r="H32" s="145"/>
      <c r="I32" s="145"/>
      <c r="J32" s="145"/>
      <c r="K32" s="145"/>
      <c r="L32" s="146"/>
    </row>
    <row r="33" spans="1:12" s="20" customFormat="1" ht="12.75" customHeight="1" x14ac:dyDescent="0.25">
      <c r="A33" s="134" t="s">
        <v>1644</v>
      </c>
      <c r="B33" s="135"/>
      <c r="C33" s="135"/>
      <c r="D33" s="135"/>
      <c r="E33" s="135"/>
      <c r="F33" s="135"/>
      <c r="G33" s="135"/>
      <c r="H33" s="135"/>
      <c r="I33" s="135"/>
      <c r="J33" s="135"/>
      <c r="K33" s="135"/>
      <c r="L33" s="136"/>
    </row>
    <row r="34" spans="1:12" s="20" customFormat="1" x14ac:dyDescent="0.25">
      <c r="A34" s="137" t="s">
        <v>1742</v>
      </c>
      <c r="B34" s="137"/>
      <c r="C34" s="137"/>
      <c r="D34" s="137"/>
      <c r="E34" s="137"/>
      <c r="F34" s="137"/>
      <c r="G34" s="137"/>
      <c r="H34" s="137"/>
      <c r="I34" s="137"/>
      <c r="J34" s="137"/>
      <c r="K34" s="137"/>
      <c r="L34" s="13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216" sqref="A216:L216"/>
      <selection pane="topRight" activeCell="A216" sqref="A216:L216"/>
      <selection pane="bottomLeft" activeCell="A216" sqref="A216:L216"/>
      <selection pane="bottomRight" activeCell="A55" sqref="A55"/>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24.75" customHeight="1" x14ac:dyDescent="0.3">
      <c r="A2" s="149" t="s">
        <v>1604</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56" t="s">
        <v>0</v>
      </c>
      <c r="B6" s="34" t="s">
        <v>213</v>
      </c>
      <c r="C6" s="34">
        <v>929190</v>
      </c>
      <c r="D6" s="11" t="str">
        <f>IF($B6="N/A","N/A",IF(C6&gt;10,"No",IF(C6&lt;-10,"No","Yes")))</f>
        <v>N/A</v>
      </c>
      <c r="E6" s="34">
        <v>992594</v>
      </c>
      <c r="F6" s="11" t="str">
        <f>IF($B6="N/A","N/A",IF(E6&gt;10,"No",IF(E6&lt;-10,"No","Yes")))</f>
        <v>N/A</v>
      </c>
      <c r="G6" s="34">
        <v>1033132</v>
      </c>
      <c r="H6" s="11" t="str">
        <f>IF($B6="N/A","N/A",IF(G6&gt;10,"No",IF(G6&lt;-10,"No","Yes")))</f>
        <v>N/A</v>
      </c>
      <c r="I6" s="12">
        <v>6.8239999999999998</v>
      </c>
      <c r="J6" s="12">
        <v>4.0839999999999996</v>
      </c>
      <c r="K6" s="1" t="s">
        <v>739</v>
      </c>
      <c r="L6" s="9" t="str">
        <f>IF(J6="Div by 0", "N/A", IF(K6="N/A","N/A", IF(J6&gt;VALUE(MID(K6,1,2)), "No", IF(J6&lt;-1*VALUE(MID(K6,1,2)), "No", "Yes"))))</f>
        <v>Yes</v>
      </c>
    </row>
    <row r="7" spans="1:12" x14ac:dyDescent="0.25">
      <c r="A7" s="18" t="s">
        <v>59</v>
      </c>
      <c r="B7" s="34" t="s">
        <v>213</v>
      </c>
      <c r="C7" s="34">
        <v>739969.85</v>
      </c>
      <c r="D7" s="11" t="str">
        <f>IF($B7="N/A","N/A",IF(C7&gt;10,"No",IF(C7&lt;-10,"No","Yes")))</f>
        <v>N/A</v>
      </c>
      <c r="E7" s="34">
        <v>763293.34</v>
      </c>
      <c r="F7" s="11" t="str">
        <f>IF($B7="N/A","N/A",IF(E7&gt;10,"No",IF(E7&lt;-10,"No","Yes")))</f>
        <v>N/A</v>
      </c>
      <c r="G7" s="34">
        <v>799567.59</v>
      </c>
      <c r="H7" s="11" t="str">
        <f>IF($B7="N/A","N/A",IF(G7&gt;10,"No",IF(G7&lt;-10,"No","Yes")))</f>
        <v>N/A</v>
      </c>
      <c r="I7" s="12">
        <v>3.1520000000000001</v>
      </c>
      <c r="J7" s="12">
        <v>4.7519999999999998</v>
      </c>
      <c r="K7" s="1" t="s">
        <v>740</v>
      </c>
      <c r="L7" s="9" t="str">
        <f>IF(J7="Div by 0", "N/A", IF(K7="N/A","N/A", IF(J7&gt;VALUE(MID(K7,1,2)), "No", IF(J7&lt;-1*VALUE(MID(K7,1,2)), "No", "Yes"))))</f>
        <v>Yes</v>
      </c>
    </row>
    <row r="8" spans="1:12" x14ac:dyDescent="0.25">
      <c r="A8" s="57" t="s">
        <v>143</v>
      </c>
      <c r="B8" s="34" t="s">
        <v>213</v>
      </c>
      <c r="C8" s="34">
        <v>117558</v>
      </c>
      <c r="D8" s="11" t="str">
        <f>IF($B8="N/A","N/A",IF(C8&gt;10,"No",IF(C8&lt;-10,"No","Yes")))</f>
        <v>N/A</v>
      </c>
      <c r="E8" s="34">
        <v>110312</v>
      </c>
      <c r="F8" s="11" t="str">
        <f>IF($B8="N/A","N/A",IF(E8&gt;10,"No",IF(E8&lt;-10,"No","Yes")))</f>
        <v>N/A</v>
      </c>
      <c r="G8" s="34">
        <v>125006</v>
      </c>
      <c r="H8" s="11" t="str">
        <f>IF($B8="N/A","N/A",IF(G8&gt;10,"No",IF(G8&lt;-10,"No","Yes")))</f>
        <v>N/A</v>
      </c>
      <c r="I8" s="12">
        <v>-6.16</v>
      </c>
      <c r="J8" s="12">
        <v>13.32</v>
      </c>
      <c r="K8" s="34" t="s">
        <v>213</v>
      </c>
      <c r="L8" s="9" t="str">
        <f>IF(J8="Div by 0", "N/A", IF(K8="N/A","N/A", IF(J8&gt;VALUE(MID(K8,1,2)), "No", IF(J8&lt;-1*VALUE(MID(K8,1,2)), "No", "Yes"))))</f>
        <v>N/A</v>
      </c>
    </row>
    <row r="9" spans="1:12" x14ac:dyDescent="0.25">
      <c r="A9" s="18" t="s">
        <v>681</v>
      </c>
      <c r="B9" s="34" t="s">
        <v>213</v>
      </c>
      <c r="C9" s="34">
        <v>116875</v>
      </c>
      <c r="D9" s="11" t="str">
        <f t="shared" ref="D9:D11" si="0">IF($B9="N/A","N/A",IF(C9&gt;10,"No",IF(C9&lt;-10,"No","Yes")))</f>
        <v>N/A</v>
      </c>
      <c r="E9" s="34">
        <v>108006</v>
      </c>
      <c r="F9" s="11" t="str">
        <f t="shared" ref="F9:F11" si="1">IF($B9="N/A","N/A",IF(E9&gt;10,"No",IF(E9&lt;-10,"No","Yes")))</f>
        <v>N/A</v>
      </c>
      <c r="G9" s="34">
        <v>122109</v>
      </c>
      <c r="H9" s="11" t="str">
        <f t="shared" ref="H9:H11" si="2">IF($B9="N/A","N/A",IF(G9&gt;10,"No",IF(G9&lt;-10,"No","Yes")))</f>
        <v>N/A</v>
      </c>
      <c r="I9" s="12">
        <v>-7.59</v>
      </c>
      <c r="J9" s="12">
        <v>13.06</v>
      </c>
      <c r="K9" s="34" t="s">
        <v>213</v>
      </c>
      <c r="L9" s="9" t="str">
        <f t="shared" ref="L9:L11" si="3">IF(J9="Div by 0", "N/A", IF(K9="N/A","N/A", IF(J9&gt;VALUE(MID(K9,1,2)), "No", IF(J9&lt;-1*VALUE(MID(K9,1,2)), "No", "Yes"))))</f>
        <v>N/A</v>
      </c>
    </row>
    <row r="10" spans="1:12" x14ac:dyDescent="0.25">
      <c r="A10" s="18" t="s">
        <v>425</v>
      </c>
      <c r="B10" s="34" t="s">
        <v>213</v>
      </c>
      <c r="C10" s="34">
        <v>683</v>
      </c>
      <c r="D10" s="11" t="str">
        <f t="shared" si="0"/>
        <v>N/A</v>
      </c>
      <c r="E10" s="34">
        <v>2306</v>
      </c>
      <c r="F10" s="11" t="str">
        <f t="shared" si="1"/>
        <v>N/A</v>
      </c>
      <c r="G10" s="34">
        <v>2897</v>
      </c>
      <c r="H10" s="11" t="str">
        <f t="shared" si="2"/>
        <v>N/A</v>
      </c>
      <c r="I10" s="12">
        <v>237.6</v>
      </c>
      <c r="J10" s="12">
        <v>25.63</v>
      </c>
      <c r="K10" s="34" t="s">
        <v>213</v>
      </c>
      <c r="L10" s="9" t="str">
        <f t="shared" si="3"/>
        <v>N/A</v>
      </c>
    </row>
    <row r="11" spans="1:12" x14ac:dyDescent="0.25">
      <c r="A11" s="18" t="s">
        <v>169</v>
      </c>
      <c r="B11" s="34" t="s">
        <v>213</v>
      </c>
      <c r="C11" s="8">
        <v>12.651664352999999</v>
      </c>
      <c r="D11" s="11" t="str">
        <f t="shared" si="0"/>
        <v>N/A</v>
      </c>
      <c r="E11" s="8">
        <v>11.11350663</v>
      </c>
      <c r="F11" s="11" t="str">
        <f t="shared" si="1"/>
        <v>N/A</v>
      </c>
      <c r="G11" s="8">
        <v>12.099712330999999</v>
      </c>
      <c r="H11" s="11" t="str">
        <f t="shared" si="2"/>
        <v>N/A</v>
      </c>
      <c r="I11" s="12">
        <v>-12.2</v>
      </c>
      <c r="J11" s="12">
        <v>8.8740000000000006</v>
      </c>
      <c r="K11" s="34" t="s">
        <v>213</v>
      </c>
      <c r="L11" s="9" t="str">
        <f t="shared" si="3"/>
        <v>N/A</v>
      </c>
    </row>
    <row r="12" spans="1:12" x14ac:dyDescent="0.25">
      <c r="A12" s="18" t="s">
        <v>144</v>
      </c>
      <c r="B12" s="34" t="s">
        <v>213</v>
      </c>
      <c r="C12" s="34">
        <v>68135.583333000002</v>
      </c>
      <c r="D12" s="11" t="str">
        <f>IF($B12="N/A","N/A",IF(C12&gt;10,"No",IF(C12&lt;-10,"No","Yes")))</f>
        <v>N/A</v>
      </c>
      <c r="E12" s="34">
        <v>63581.666666999998</v>
      </c>
      <c r="F12" s="11" t="str">
        <f>IF($B12="N/A","N/A",IF(E12&gt;10,"No",IF(E12&lt;-10,"No","Yes")))</f>
        <v>N/A</v>
      </c>
      <c r="G12" s="34">
        <v>65181.333333000002</v>
      </c>
      <c r="H12" s="11" t="str">
        <f>IF($B12="N/A","N/A",IF(G12&gt;10,"No",IF(G12&lt;-10,"No","Yes")))</f>
        <v>N/A</v>
      </c>
      <c r="I12" s="12">
        <v>-6.68</v>
      </c>
      <c r="J12" s="12">
        <v>2.516</v>
      </c>
      <c r="K12" s="34" t="s">
        <v>213</v>
      </c>
      <c r="L12" s="9" t="str">
        <f>IF(J12="Div by 0", "N/A", IF(K12="N/A","N/A", IF(J12&gt;VALUE(MID(K12,1,2)), "No", IF(J12&lt;-1*VALUE(MID(K12,1,2)), "No", "Yes"))))</f>
        <v>N/A</v>
      </c>
    </row>
    <row r="13" spans="1:12" x14ac:dyDescent="0.25">
      <c r="A13" s="3" t="s">
        <v>364</v>
      </c>
      <c r="B13" s="58" t="s">
        <v>213</v>
      </c>
      <c r="C13" s="8" t="s">
        <v>213</v>
      </c>
      <c r="D13" s="13" t="str">
        <f>IF($B13="N/A","N/A",IF(C13&gt;=95,"Yes","No"))</f>
        <v>N/A</v>
      </c>
      <c r="E13" s="8">
        <v>96.858534305000006</v>
      </c>
      <c r="F13" s="13" t="str">
        <f>IF($B13="N/A","N/A",IF(E13&gt;=95,"Yes","No"))</f>
        <v>N/A</v>
      </c>
      <c r="G13" s="8">
        <v>97.274501224999995</v>
      </c>
      <c r="H13" s="11" t="str">
        <f>IF($B13="N/A","N/A",IF(G13&gt;=95,"Yes","No"))</f>
        <v>N/A</v>
      </c>
      <c r="I13" s="12" t="s">
        <v>213</v>
      </c>
      <c r="J13" s="12">
        <v>0.42949999999999999</v>
      </c>
      <c r="K13" s="41" t="s">
        <v>740</v>
      </c>
      <c r="L13" s="9" t="str">
        <f t="shared" ref="L13:L70" si="4">IF(J13="Div by 0", "N/A", IF(K13="N/A","N/A", IF(J13&gt;VALUE(MID(K13,1,2)), "No", IF(J13&lt;-1*VALUE(MID(K13,1,2)), "No", "Yes"))))</f>
        <v>Yes</v>
      </c>
    </row>
    <row r="14" spans="1:12" x14ac:dyDescent="0.25">
      <c r="A14" s="16" t="s">
        <v>365</v>
      </c>
      <c r="B14" s="58" t="s">
        <v>213</v>
      </c>
      <c r="C14" s="59" t="s">
        <v>213</v>
      </c>
      <c r="D14" s="59" t="str">
        <f>IF($B14="N/A","N/A",IF(C14&gt;10,"No",IF(C14&lt;-10,"No","Yes")))</f>
        <v>N/A</v>
      </c>
      <c r="E14" s="59">
        <v>3.1298798904999998</v>
      </c>
      <c r="F14" s="13" t="str">
        <f>IF($B14="N/A","N/A",IF(E14&gt;95,"Yes","No"))</f>
        <v>N/A</v>
      </c>
      <c r="G14" s="59">
        <v>2.7183360887000001</v>
      </c>
      <c r="H14" s="11" t="str">
        <f>IF($B14="N/A","N/A",IF(G14&gt;95,"Yes","No"))</f>
        <v>N/A</v>
      </c>
      <c r="I14" s="60" t="s">
        <v>213</v>
      </c>
      <c r="J14" s="60">
        <v>-13.1</v>
      </c>
      <c r="K14" s="61" t="s">
        <v>213</v>
      </c>
      <c r="L14" s="9" t="str">
        <f t="shared" si="4"/>
        <v>N/A</v>
      </c>
    </row>
    <row r="15" spans="1:12" x14ac:dyDescent="0.25">
      <c r="A15" s="16" t="s">
        <v>366</v>
      </c>
      <c r="B15" s="58" t="s">
        <v>213</v>
      </c>
      <c r="C15" s="59" t="s">
        <v>213</v>
      </c>
      <c r="D15" s="59" t="str">
        <f t="shared" ref="D15:D21" si="5">IF($B15="N/A","N/A",IF(C15&gt;10,"No",IF(C15&lt;-10,"No","Yes")))</f>
        <v>N/A</v>
      </c>
      <c r="E15" s="59">
        <v>1.15858045E-2</v>
      </c>
      <c r="F15" s="59" t="str">
        <f t="shared" ref="F15:F21" si="6">IF($B15="N/A","N/A",IF(E15&gt;10,"No",IF(E15&lt;-10,"No","Yes")))</f>
        <v>N/A</v>
      </c>
      <c r="G15" s="59">
        <v>7.1626859000000001E-3</v>
      </c>
      <c r="H15" s="62" t="str">
        <f t="shared" ref="H15:H21" si="7">IF($B15="N/A","N/A",IF(G15&gt;10,"No",IF(G15&lt;-10,"No","Yes")))</f>
        <v>N/A</v>
      </c>
      <c r="I15" s="60" t="s">
        <v>213</v>
      </c>
      <c r="J15" s="60">
        <v>-38.200000000000003</v>
      </c>
      <c r="K15" s="61" t="s">
        <v>213</v>
      </c>
      <c r="L15" s="9" t="str">
        <f t="shared" si="4"/>
        <v>N/A</v>
      </c>
    </row>
    <row r="16" spans="1:12" x14ac:dyDescent="0.25">
      <c r="A16" s="16" t="s">
        <v>367</v>
      </c>
      <c r="B16" s="58" t="s">
        <v>213</v>
      </c>
      <c r="C16" s="63" t="s">
        <v>213</v>
      </c>
      <c r="D16" s="63" t="str">
        <f t="shared" si="5"/>
        <v>N/A</v>
      </c>
      <c r="E16" s="63">
        <v>31182</v>
      </c>
      <c r="F16" s="63" t="str">
        <f t="shared" si="6"/>
        <v>N/A</v>
      </c>
      <c r="G16" s="63">
        <v>28158</v>
      </c>
      <c r="H16" s="62" t="str">
        <f t="shared" si="7"/>
        <v>N/A</v>
      </c>
      <c r="I16" s="60" t="s">
        <v>213</v>
      </c>
      <c r="J16" s="60">
        <v>-9.6999999999999993</v>
      </c>
      <c r="K16" s="61" t="s">
        <v>213</v>
      </c>
      <c r="L16" s="9" t="str">
        <f t="shared" si="4"/>
        <v>N/A</v>
      </c>
    </row>
    <row r="17" spans="1:12" x14ac:dyDescent="0.25">
      <c r="A17" s="17" t="s">
        <v>368</v>
      </c>
      <c r="B17" s="58" t="s">
        <v>213</v>
      </c>
      <c r="C17" s="59" t="s">
        <v>213</v>
      </c>
      <c r="D17" s="62" t="str">
        <f t="shared" si="5"/>
        <v>N/A</v>
      </c>
      <c r="E17" s="59">
        <v>3.1414656948999999</v>
      </c>
      <c r="F17" s="62" t="str">
        <f t="shared" si="6"/>
        <v>N/A</v>
      </c>
      <c r="G17" s="59">
        <v>2.7254987746000001</v>
      </c>
      <c r="H17" s="62" t="str">
        <f t="shared" si="7"/>
        <v>N/A</v>
      </c>
      <c r="I17" s="60" t="s">
        <v>213</v>
      </c>
      <c r="J17" s="60">
        <v>-13.2</v>
      </c>
      <c r="K17" s="61" t="s">
        <v>213</v>
      </c>
      <c r="L17" s="9" t="str">
        <f t="shared" si="4"/>
        <v>N/A</v>
      </c>
    </row>
    <row r="18" spans="1:12" x14ac:dyDescent="0.25">
      <c r="A18" s="16" t="s">
        <v>682</v>
      </c>
      <c r="B18" s="58" t="s">
        <v>213</v>
      </c>
      <c r="C18" s="59" t="s">
        <v>213</v>
      </c>
      <c r="D18" s="62" t="str">
        <f t="shared" si="5"/>
        <v>N/A</v>
      </c>
      <c r="E18" s="59">
        <v>86.963632864999994</v>
      </c>
      <c r="F18" s="62" t="str">
        <f t="shared" si="6"/>
        <v>N/A</v>
      </c>
      <c r="G18" s="59">
        <v>84.910149868999994</v>
      </c>
      <c r="H18" s="62" t="str">
        <f t="shared" si="7"/>
        <v>N/A</v>
      </c>
      <c r="I18" s="12" t="s">
        <v>213</v>
      </c>
      <c r="J18" s="12">
        <v>-2.36</v>
      </c>
      <c r="K18" s="61" t="s">
        <v>213</v>
      </c>
      <c r="L18" s="9" t="str">
        <f t="shared" si="4"/>
        <v>N/A</v>
      </c>
    </row>
    <row r="19" spans="1:12" x14ac:dyDescent="0.25">
      <c r="A19" s="16" t="s">
        <v>683</v>
      </c>
      <c r="B19" s="58" t="s">
        <v>213</v>
      </c>
      <c r="C19" s="59" t="s">
        <v>213</v>
      </c>
      <c r="D19" s="62" t="str">
        <f t="shared" si="5"/>
        <v>N/A</v>
      </c>
      <c r="E19" s="59">
        <v>39.734462190000002</v>
      </c>
      <c r="F19" s="62" t="str">
        <f t="shared" si="6"/>
        <v>N/A</v>
      </c>
      <c r="G19" s="59">
        <v>36.053696995999999</v>
      </c>
      <c r="H19" s="62" t="str">
        <f t="shared" si="7"/>
        <v>N/A</v>
      </c>
      <c r="I19" s="12" t="s">
        <v>213</v>
      </c>
      <c r="J19" s="12">
        <v>-9.26</v>
      </c>
      <c r="K19" s="61" t="s">
        <v>213</v>
      </c>
      <c r="L19" s="9" t="str">
        <f t="shared" si="4"/>
        <v>N/A</v>
      </c>
    </row>
    <row r="20" spans="1:12" ht="25" x14ac:dyDescent="0.25">
      <c r="A20" s="16" t="s">
        <v>684</v>
      </c>
      <c r="B20" s="58" t="s">
        <v>213</v>
      </c>
      <c r="C20" s="59" t="s">
        <v>213</v>
      </c>
      <c r="D20" s="62" t="str">
        <f t="shared" si="5"/>
        <v>N/A</v>
      </c>
      <c r="E20" s="59">
        <v>14.796998267999999</v>
      </c>
      <c r="F20" s="62" t="str">
        <f t="shared" si="6"/>
        <v>N/A</v>
      </c>
      <c r="G20" s="59">
        <v>16.996945805999999</v>
      </c>
      <c r="H20" s="62" t="str">
        <f t="shared" si="7"/>
        <v>N/A</v>
      </c>
      <c r="I20" s="12" t="s">
        <v>213</v>
      </c>
      <c r="J20" s="12">
        <v>14.87</v>
      </c>
      <c r="K20" s="61" t="s">
        <v>213</v>
      </c>
      <c r="L20" s="9" t="str">
        <f t="shared" si="4"/>
        <v>N/A</v>
      </c>
    </row>
    <row r="21" spans="1:12" ht="25" x14ac:dyDescent="0.25">
      <c r="A21" s="16" t="s">
        <v>685</v>
      </c>
      <c r="B21" s="58" t="s">
        <v>213</v>
      </c>
      <c r="C21" s="59" t="s">
        <v>213</v>
      </c>
      <c r="D21" s="62" t="str">
        <f t="shared" si="5"/>
        <v>N/A</v>
      </c>
      <c r="E21" s="59">
        <v>8.0174459599999998E-2</v>
      </c>
      <c r="F21" s="62" t="str">
        <f t="shared" si="6"/>
        <v>N/A</v>
      </c>
      <c r="G21" s="59">
        <v>6.7476383299999998E-2</v>
      </c>
      <c r="H21" s="62" t="str">
        <f t="shared" si="7"/>
        <v>N/A</v>
      </c>
      <c r="I21" s="12" t="s">
        <v>213</v>
      </c>
      <c r="J21" s="12">
        <v>-15.8</v>
      </c>
      <c r="K21" s="61" t="s">
        <v>213</v>
      </c>
      <c r="L21" s="9" t="str">
        <f t="shared" si="4"/>
        <v>N/A</v>
      </c>
    </row>
    <row r="22" spans="1:12" x14ac:dyDescent="0.25">
      <c r="A22" s="2" t="s">
        <v>1726</v>
      </c>
      <c r="B22" s="41" t="s">
        <v>217</v>
      </c>
      <c r="C22" s="1">
        <v>5128</v>
      </c>
      <c r="D22" s="11" t="str">
        <f>IF($B22="N/A","N/A",IF(C22&gt;0,"No",IF(C22&lt;0,"No","Yes")))</f>
        <v>No</v>
      </c>
      <c r="E22" s="1">
        <v>8831</v>
      </c>
      <c r="F22" s="11" t="str">
        <f>IF($B22="N/A","N/A",IF(E22&gt;0,"No",IF(E22&lt;0,"No","Yes")))</f>
        <v>No</v>
      </c>
      <c r="G22" s="1">
        <v>10387</v>
      </c>
      <c r="H22" s="11" t="str">
        <f>IF($B22="N/A","N/A",IF(G22&gt;0,"No",IF(G22&lt;0,"No","Yes")))</f>
        <v>No</v>
      </c>
      <c r="I22" s="12">
        <v>72.209999999999994</v>
      </c>
      <c r="J22" s="12">
        <v>17.62</v>
      </c>
      <c r="K22" s="41" t="s">
        <v>213</v>
      </c>
      <c r="L22" s="9" t="str">
        <f t="shared" si="4"/>
        <v>N/A</v>
      </c>
    </row>
    <row r="23" spans="1:12" x14ac:dyDescent="0.25">
      <c r="A23" s="6" t="s">
        <v>145</v>
      </c>
      <c r="B23" s="41" t="s">
        <v>279</v>
      </c>
      <c r="C23" s="8">
        <v>1.1080618603000001</v>
      </c>
      <c r="D23" s="11" t="str">
        <f>IF($B23="N/A","N/A",IF(C23&gt;=10,"No",IF(C23&lt;0,"No","Yes")))</f>
        <v>Yes</v>
      </c>
      <c r="E23" s="8">
        <v>1.7807885198</v>
      </c>
      <c r="F23" s="11" t="str">
        <f>IF($B23="N/A","N/A",IF(E23&gt;=10,"No",IF(E23&lt;0,"No","Yes")))</f>
        <v>Yes</v>
      </c>
      <c r="G23" s="8">
        <v>2.0174575950000002</v>
      </c>
      <c r="H23" s="11" t="str">
        <f>IF($B23="N/A","N/A",IF(G23&gt;=10,"No",IF(G23&lt;0,"No","Yes")))</f>
        <v>Yes</v>
      </c>
      <c r="I23" s="12">
        <v>60.71</v>
      </c>
      <c r="J23" s="12">
        <v>13.29</v>
      </c>
      <c r="K23" s="41" t="s">
        <v>213</v>
      </c>
      <c r="L23" s="9" t="str">
        <f t="shared" si="4"/>
        <v>N/A</v>
      </c>
    </row>
    <row r="24" spans="1:12" x14ac:dyDescent="0.25">
      <c r="A24" s="2" t="s">
        <v>426</v>
      </c>
      <c r="B24" s="33" t="s">
        <v>213</v>
      </c>
      <c r="C24" s="13">
        <v>91.627816628000005</v>
      </c>
      <c r="D24" s="62" t="str">
        <f t="shared" ref="D24:D27" si="8">IF($B24="N/A","N/A",IF(C24&gt;10,"No",IF(C24&lt;-10,"No","Yes")))</f>
        <v>N/A</v>
      </c>
      <c r="E24" s="13">
        <v>92.000452590999998</v>
      </c>
      <c r="F24" s="11" t="str">
        <f t="shared" ref="F24:F27" si="9">IF($B24="N/A","N/A",IF(E24&gt;10,"No",IF(E24&lt;-10,"No","Yes")))</f>
        <v>N/A</v>
      </c>
      <c r="G24" s="13">
        <v>87.170752770999997</v>
      </c>
      <c r="H24" s="11" t="str">
        <f t="shared" ref="H24:H27" si="10">IF($B24="N/A","N/A",IF(G24&gt;10,"No",IF(G24&lt;-10,"No","Yes")))</f>
        <v>N/A</v>
      </c>
      <c r="I24" s="12">
        <v>0.40670000000000001</v>
      </c>
      <c r="J24" s="12">
        <v>-5.25</v>
      </c>
      <c r="K24" s="41" t="s">
        <v>213</v>
      </c>
      <c r="L24" s="9" t="str">
        <f t="shared" si="4"/>
        <v>N/A</v>
      </c>
    </row>
    <row r="25" spans="1:12" x14ac:dyDescent="0.25">
      <c r="A25" s="2" t="s">
        <v>427</v>
      </c>
      <c r="B25" s="33" t="s">
        <v>213</v>
      </c>
      <c r="C25" s="13">
        <v>10.440947940999999</v>
      </c>
      <c r="D25" s="62" t="str">
        <f t="shared" si="8"/>
        <v>N/A</v>
      </c>
      <c r="E25" s="13">
        <v>3.0210454854000002</v>
      </c>
      <c r="F25" s="11" t="str">
        <f t="shared" si="9"/>
        <v>N/A</v>
      </c>
      <c r="G25" s="13">
        <v>3.8813990307999999</v>
      </c>
      <c r="H25" s="11" t="str">
        <f t="shared" si="10"/>
        <v>N/A</v>
      </c>
      <c r="I25" s="12">
        <v>-71.099999999999994</v>
      </c>
      <c r="J25" s="12">
        <v>28.48</v>
      </c>
      <c r="K25" s="41" t="s">
        <v>213</v>
      </c>
      <c r="L25" s="9" t="str">
        <f t="shared" si="4"/>
        <v>N/A</v>
      </c>
    </row>
    <row r="26" spans="1:12" x14ac:dyDescent="0.25">
      <c r="A26" s="2" t="s">
        <v>423</v>
      </c>
      <c r="B26" s="33" t="s">
        <v>213</v>
      </c>
      <c r="C26" s="13">
        <v>7.7700077699999995E-2</v>
      </c>
      <c r="D26" s="62" t="str">
        <f t="shared" si="8"/>
        <v>N/A</v>
      </c>
      <c r="E26" s="13">
        <v>9.6175605299999994E-2</v>
      </c>
      <c r="F26" s="11" t="str">
        <f t="shared" si="9"/>
        <v>N/A</v>
      </c>
      <c r="G26" s="13">
        <v>0.1583265365</v>
      </c>
      <c r="H26" s="11" t="str">
        <f t="shared" si="10"/>
        <v>N/A</v>
      </c>
      <c r="I26" s="12">
        <v>23.78</v>
      </c>
      <c r="J26" s="12">
        <v>64.62</v>
      </c>
      <c r="K26" s="41" t="s">
        <v>213</v>
      </c>
      <c r="L26" s="9" t="str">
        <f t="shared" si="4"/>
        <v>N/A</v>
      </c>
    </row>
    <row r="27" spans="1:12" x14ac:dyDescent="0.25">
      <c r="A27" s="2" t="s">
        <v>424</v>
      </c>
      <c r="B27" s="33" t="s">
        <v>213</v>
      </c>
      <c r="C27" s="13">
        <v>3.0885780885999998</v>
      </c>
      <c r="D27" s="62" t="str">
        <f t="shared" si="8"/>
        <v>N/A</v>
      </c>
      <c r="E27" s="13">
        <v>2.2007241457000002</v>
      </c>
      <c r="F27" s="11" t="str">
        <f t="shared" si="9"/>
        <v>N/A</v>
      </c>
      <c r="G27" s="13">
        <v>3.3200594924</v>
      </c>
      <c r="H27" s="11" t="str">
        <f t="shared" si="10"/>
        <v>N/A</v>
      </c>
      <c r="I27" s="12">
        <v>-28.7</v>
      </c>
      <c r="J27" s="12">
        <v>50.86</v>
      </c>
      <c r="K27" s="41" t="s">
        <v>213</v>
      </c>
      <c r="L27" s="9" t="str">
        <f t="shared" si="4"/>
        <v>N/A</v>
      </c>
    </row>
    <row r="28" spans="1:12" x14ac:dyDescent="0.25">
      <c r="A28" s="2" t="s">
        <v>955</v>
      </c>
      <c r="B28" s="33" t="s">
        <v>213</v>
      </c>
      <c r="C28" s="59">
        <v>14.064292556</v>
      </c>
      <c r="D28" s="62" t="str">
        <f>IF($B28="N/A","N/A",IF(C28&gt;10,"No",IF(C28&lt;-10,"No","Yes")))</f>
        <v>N/A</v>
      </c>
      <c r="E28" s="59">
        <v>13.572215829999999</v>
      </c>
      <c r="F28" s="62" t="str">
        <f>IF($B28="N/A","N/A",IF(E28&gt;10,"No",IF(E28&lt;-10,"No","Yes")))</f>
        <v>N/A</v>
      </c>
      <c r="G28" s="59">
        <v>13.270327508999999</v>
      </c>
      <c r="H28" s="62" t="str">
        <f>IF($B28="N/A","N/A",IF(G28&gt;10,"No",IF(G28&lt;-10,"No","Yes")))</f>
        <v>N/A</v>
      </c>
      <c r="I28" s="12">
        <v>-3.5</v>
      </c>
      <c r="J28" s="12">
        <v>-2.2200000000000002</v>
      </c>
      <c r="K28" s="61" t="s">
        <v>740</v>
      </c>
      <c r="L28" s="9" t="str">
        <f t="shared" si="4"/>
        <v>Yes</v>
      </c>
    </row>
    <row r="29" spans="1:12" x14ac:dyDescent="0.25">
      <c r="A29" s="2" t="s">
        <v>956</v>
      </c>
      <c r="B29" s="33" t="s">
        <v>213</v>
      </c>
      <c r="C29" s="59">
        <v>0</v>
      </c>
      <c r="D29" s="62" t="str">
        <f>IF($B29="N/A","N/A",IF(C29&gt;10,"No",IF(C29&lt;-10,"No","Yes")))</f>
        <v>N/A</v>
      </c>
      <c r="E29" s="59">
        <v>0</v>
      </c>
      <c r="F29" s="62" t="str">
        <f>IF($B29="N/A","N/A",IF(E29&gt;10,"No",IF(E29&lt;-10,"No","Yes")))</f>
        <v>N/A</v>
      </c>
      <c r="G29" s="59">
        <v>0</v>
      </c>
      <c r="H29" s="62" t="str">
        <f>IF($B29="N/A","N/A",IF(G29&gt;10,"No",IF(G29&lt;-10,"No","Yes")))</f>
        <v>N/A</v>
      </c>
      <c r="I29" s="12" t="s">
        <v>1746</v>
      </c>
      <c r="J29" s="12" t="s">
        <v>1746</v>
      </c>
      <c r="K29" s="61" t="s">
        <v>740</v>
      </c>
      <c r="L29" s="9" t="str">
        <f t="shared" si="4"/>
        <v>N/A</v>
      </c>
    </row>
    <row r="30" spans="1:12" x14ac:dyDescent="0.25">
      <c r="A30" s="2" t="s">
        <v>20</v>
      </c>
      <c r="B30" s="41" t="s">
        <v>280</v>
      </c>
      <c r="C30" s="13">
        <v>99.098354481000001</v>
      </c>
      <c r="D30" s="11" t="str">
        <f>IF($B30="N/A","N/A",IF(C30&gt;=98,"Yes","No"))</f>
        <v>Yes</v>
      </c>
      <c r="E30" s="13">
        <v>98.945591046999994</v>
      </c>
      <c r="F30" s="11" t="str">
        <f>IF($B30="N/A","N/A",IF(E30&gt;=98,"Yes","No"))</f>
        <v>Yes</v>
      </c>
      <c r="G30" s="13">
        <v>98.945052520000004</v>
      </c>
      <c r="H30" s="11" t="str">
        <f>IF($B30="N/A","N/A",IF(G30&gt;=98,"Yes","No"))</f>
        <v>Yes</v>
      </c>
      <c r="I30" s="12">
        <v>-0.154</v>
      </c>
      <c r="J30" s="12">
        <v>-1E-3</v>
      </c>
      <c r="K30" s="41" t="s">
        <v>740</v>
      </c>
      <c r="L30" s="9" t="str">
        <f t="shared" si="4"/>
        <v>Yes</v>
      </c>
    </row>
    <row r="31" spans="1:12" x14ac:dyDescent="0.25">
      <c r="A31" s="2" t="s">
        <v>18</v>
      </c>
      <c r="B31" s="41" t="s">
        <v>277</v>
      </c>
      <c r="C31" s="13">
        <v>100</v>
      </c>
      <c r="D31" s="11" t="str">
        <f>IF($B31="N/A","N/A",IF(C31&gt;=95,"Yes","No"))</f>
        <v>Yes</v>
      </c>
      <c r="E31" s="13">
        <v>99.999597015000006</v>
      </c>
      <c r="F31" s="11" t="str">
        <f>IF($B31="N/A","N/A",IF(E31&gt;=95,"Yes","No"))</f>
        <v>Yes</v>
      </c>
      <c r="G31" s="13">
        <v>99.999806414000005</v>
      </c>
      <c r="H31" s="11" t="str">
        <f>IF($B31="N/A","N/A",IF(G31&gt;=95,"Yes","No"))</f>
        <v>Yes</v>
      </c>
      <c r="I31" s="12">
        <v>0</v>
      </c>
      <c r="J31" s="12">
        <v>2.0000000000000001E-4</v>
      </c>
      <c r="K31" s="41" t="s">
        <v>740</v>
      </c>
      <c r="L31" s="9" t="str">
        <f t="shared" si="4"/>
        <v>Yes</v>
      </c>
    </row>
    <row r="32" spans="1:12" x14ac:dyDescent="0.25">
      <c r="A32" s="2" t="s">
        <v>23</v>
      </c>
      <c r="B32" s="33" t="s">
        <v>213</v>
      </c>
      <c r="C32" s="13">
        <v>68.913031779999997</v>
      </c>
      <c r="D32" s="11" t="str">
        <f t="shared" ref="D32:D37" si="11">IF($B32="N/A","N/A",IF(C32&gt;10,"No",IF(C32&lt;-10,"No","Yes")))</f>
        <v>N/A</v>
      </c>
      <c r="E32" s="13">
        <v>68.405007484999999</v>
      </c>
      <c r="F32" s="11" t="str">
        <f t="shared" ref="F32:F37" si="12">IF($B32="N/A","N/A",IF(E32&gt;10,"No",IF(E32&lt;-10,"No","Yes")))</f>
        <v>N/A</v>
      </c>
      <c r="G32" s="13">
        <v>66.394807245999999</v>
      </c>
      <c r="H32" s="11" t="str">
        <f t="shared" ref="H32:H37" si="13">IF($B32="N/A","N/A",IF(G32&gt;10,"No",IF(G32&lt;-10,"No","Yes")))</f>
        <v>N/A</v>
      </c>
      <c r="I32" s="12">
        <v>-0.73699999999999999</v>
      </c>
      <c r="J32" s="12">
        <v>-2.94</v>
      </c>
      <c r="K32" s="41" t="s">
        <v>740</v>
      </c>
      <c r="L32" s="9" t="str">
        <f t="shared" si="4"/>
        <v>Yes</v>
      </c>
    </row>
    <row r="33" spans="1:12" x14ac:dyDescent="0.25">
      <c r="A33" s="2" t="s">
        <v>24</v>
      </c>
      <c r="B33" s="33" t="s">
        <v>213</v>
      </c>
      <c r="C33" s="13">
        <v>13.094846048999999</v>
      </c>
      <c r="D33" s="11" t="str">
        <f t="shared" si="11"/>
        <v>N/A</v>
      </c>
      <c r="E33" s="13">
        <v>12.840698210999999</v>
      </c>
      <c r="F33" s="11" t="str">
        <f t="shared" si="12"/>
        <v>N/A</v>
      </c>
      <c r="G33" s="13">
        <v>12.325240144</v>
      </c>
      <c r="H33" s="11" t="str">
        <f t="shared" si="13"/>
        <v>N/A</v>
      </c>
      <c r="I33" s="12">
        <v>-1.94</v>
      </c>
      <c r="J33" s="12">
        <v>-4.01</v>
      </c>
      <c r="K33" s="41" t="s">
        <v>740</v>
      </c>
      <c r="L33" s="9" t="str">
        <f t="shared" si="4"/>
        <v>Yes</v>
      </c>
    </row>
    <row r="34" spans="1:12" x14ac:dyDescent="0.25">
      <c r="A34" s="2" t="s">
        <v>25</v>
      </c>
      <c r="B34" s="33" t="s">
        <v>213</v>
      </c>
      <c r="C34" s="13">
        <v>11.229996018</v>
      </c>
      <c r="D34" s="11" t="str">
        <f t="shared" si="11"/>
        <v>N/A</v>
      </c>
      <c r="E34" s="13">
        <v>11.084189507</v>
      </c>
      <c r="F34" s="11" t="str">
        <f t="shared" si="12"/>
        <v>N/A</v>
      </c>
      <c r="G34" s="13">
        <v>10.874505871</v>
      </c>
      <c r="H34" s="11" t="str">
        <f t="shared" si="13"/>
        <v>N/A</v>
      </c>
      <c r="I34" s="12">
        <v>-1.3</v>
      </c>
      <c r="J34" s="12">
        <v>-1.89</v>
      </c>
      <c r="K34" s="41" t="s">
        <v>740</v>
      </c>
      <c r="L34" s="9" t="str">
        <f t="shared" si="4"/>
        <v>Yes</v>
      </c>
    </row>
    <row r="35" spans="1:12" x14ac:dyDescent="0.25">
      <c r="A35" s="2" t="s">
        <v>26</v>
      </c>
      <c r="B35" s="41" t="s">
        <v>213</v>
      </c>
      <c r="C35" s="13">
        <v>1.3716247483999999</v>
      </c>
      <c r="D35" s="11" t="str">
        <f t="shared" si="11"/>
        <v>N/A</v>
      </c>
      <c r="E35" s="13">
        <v>1.4453039208</v>
      </c>
      <c r="F35" s="11" t="str">
        <f t="shared" si="12"/>
        <v>N/A</v>
      </c>
      <c r="G35" s="13">
        <v>1.4523797540000001</v>
      </c>
      <c r="H35" s="11" t="str">
        <f t="shared" si="13"/>
        <v>N/A</v>
      </c>
      <c r="I35" s="12">
        <v>5.3719999999999999</v>
      </c>
      <c r="J35" s="12">
        <v>0.48959999999999998</v>
      </c>
      <c r="K35" s="41" t="s">
        <v>213</v>
      </c>
      <c r="L35" s="9" t="str">
        <f t="shared" si="4"/>
        <v>N/A</v>
      </c>
    </row>
    <row r="36" spans="1:12" x14ac:dyDescent="0.25">
      <c r="A36" s="2" t="s">
        <v>60</v>
      </c>
      <c r="B36" s="41" t="s">
        <v>213</v>
      </c>
      <c r="C36" s="13">
        <v>0.2296623941</v>
      </c>
      <c r="D36" s="11" t="str">
        <f t="shared" si="11"/>
        <v>N/A</v>
      </c>
      <c r="E36" s="13">
        <v>0.27030185550000002</v>
      </c>
      <c r="F36" s="11" t="str">
        <f t="shared" si="12"/>
        <v>N/A</v>
      </c>
      <c r="G36" s="13">
        <v>0.27363395959999998</v>
      </c>
      <c r="H36" s="11" t="str">
        <f t="shared" si="13"/>
        <v>N/A</v>
      </c>
      <c r="I36" s="12">
        <v>17.7</v>
      </c>
      <c r="J36" s="12">
        <v>1.2330000000000001</v>
      </c>
      <c r="K36" s="41" t="s">
        <v>213</v>
      </c>
      <c r="L36" s="9" t="str">
        <f t="shared" si="4"/>
        <v>N/A</v>
      </c>
    </row>
    <row r="37" spans="1:12" x14ac:dyDescent="0.25">
      <c r="A37" s="2" t="s">
        <v>61</v>
      </c>
      <c r="B37" s="41" t="s">
        <v>213</v>
      </c>
      <c r="C37" s="13">
        <v>0</v>
      </c>
      <c r="D37" s="11" t="str">
        <f t="shared" si="11"/>
        <v>N/A</v>
      </c>
      <c r="E37" s="13">
        <v>0</v>
      </c>
      <c r="F37" s="11" t="str">
        <f t="shared" si="12"/>
        <v>N/A</v>
      </c>
      <c r="G37" s="13">
        <v>0</v>
      </c>
      <c r="H37" s="11" t="str">
        <f t="shared" si="13"/>
        <v>N/A</v>
      </c>
      <c r="I37" s="12" t="s">
        <v>1746</v>
      </c>
      <c r="J37" s="12" t="s">
        <v>1746</v>
      </c>
      <c r="K37" s="41" t="s">
        <v>213</v>
      </c>
      <c r="L37" s="9" t="str">
        <f t="shared" si="4"/>
        <v>N/A</v>
      </c>
    </row>
    <row r="38" spans="1:12" x14ac:dyDescent="0.25">
      <c r="A38" s="2" t="s">
        <v>62</v>
      </c>
      <c r="B38" s="41" t="s">
        <v>278</v>
      </c>
      <c r="C38" s="13">
        <v>5.1608390103000001</v>
      </c>
      <c r="D38" s="11" t="str">
        <f>IF($B38="N/A","N/A",IF(C38&gt;=5,"No",IF(C38&lt;0,"No","Yes")))</f>
        <v>No</v>
      </c>
      <c r="E38" s="13">
        <v>5.9544990197000001</v>
      </c>
      <c r="F38" s="11" t="str">
        <f>IF($B38="N/A","N/A",IF(E38&gt;=5,"No",IF(E38&lt;0,"No","Yes")))</f>
        <v>No</v>
      </c>
      <c r="G38" s="13">
        <v>8.6794330249999998</v>
      </c>
      <c r="H38" s="11" t="str">
        <f>IF($B38="N/A","N/A",IF(G38&gt;=5,"No",IF(G38&lt;0,"No","Yes")))</f>
        <v>No</v>
      </c>
      <c r="I38" s="12">
        <v>15.38</v>
      </c>
      <c r="J38" s="12">
        <v>45.76</v>
      </c>
      <c r="K38" s="41" t="s">
        <v>740</v>
      </c>
      <c r="L38" s="9" t="str">
        <f t="shared" si="4"/>
        <v>No</v>
      </c>
    </row>
    <row r="39" spans="1:12" x14ac:dyDescent="0.25">
      <c r="A39" s="2" t="s">
        <v>63</v>
      </c>
      <c r="B39" s="41" t="s">
        <v>213</v>
      </c>
      <c r="C39" s="13">
        <v>14.706787631999999</v>
      </c>
      <c r="D39" s="11" t="str">
        <f>IF($B39="N/A","N/A",IF(C39&gt;10,"No",IF(C39&lt;-10,"No","Yes")))</f>
        <v>N/A</v>
      </c>
      <c r="E39" s="13">
        <v>14.970773549</v>
      </c>
      <c r="F39" s="11" t="str">
        <f>IF($B39="N/A","N/A",IF(E39&gt;10,"No",IF(E39&lt;-10,"No","Yes")))</f>
        <v>N/A</v>
      </c>
      <c r="G39" s="13">
        <v>15.781526465000001</v>
      </c>
      <c r="H39" s="11" t="str">
        <f>IF($B39="N/A","N/A",IF(G39&gt;10,"No",IF(G39&lt;-10,"No","Yes")))</f>
        <v>N/A</v>
      </c>
      <c r="I39" s="12">
        <v>1.7949999999999999</v>
      </c>
      <c r="J39" s="12">
        <v>5.4160000000000004</v>
      </c>
      <c r="K39" s="41" t="s">
        <v>740</v>
      </c>
      <c r="L39" s="9" t="str">
        <f t="shared" si="4"/>
        <v>Yes</v>
      </c>
    </row>
    <row r="40" spans="1:12" x14ac:dyDescent="0.25">
      <c r="A40" s="2" t="s">
        <v>64</v>
      </c>
      <c r="B40" s="41" t="s">
        <v>213</v>
      </c>
      <c r="C40" s="13">
        <v>2.7939174850000001</v>
      </c>
      <c r="D40" s="11" t="str">
        <f>IF($B40="N/A","N/A",IF(C40&gt;10,"No",IF(C40&lt;-10,"No","Yes")))</f>
        <v>N/A</v>
      </c>
      <c r="E40" s="13">
        <v>3.2395911143</v>
      </c>
      <c r="F40" s="11" t="str">
        <f>IF($B40="N/A","N/A",IF(E40&gt;10,"No",IF(E40&lt;-10,"No","Yes")))</f>
        <v>N/A</v>
      </c>
      <c r="G40" s="13">
        <v>5.0796104119000001</v>
      </c>
      <c r="H40" s="11" t="str">
        <f>IF($B40="N/A","N/A",IF(G40&gt;10,"No",IF(G40&lt;-10,"No","Yes")))</f>
        <v>N/A</v>
      </c>
      <c r="I40" s="12">
        <v>15.95</v>
      </c>
      <c r="J40" s="12">
        <v>56.8</v>
      </c>
      <c r="K40" s="41" t="s">
        <v>740</v>
      </c>
      <c r="L40" s="9" t="str">
        <f t="shared" si="4"/>
        <v>No</v>
      </c>
    </row>
    <row r="41" spans="1:12" x14ac:dyDescent="0.25">
      <c r="A41" s="3" t="s">
        <v>19</v>
      </c>
      <c r="B41" s="33" t="s">
        <v>281</v>
      </c>
      <c r="C41" s="8">
        <v>4.1073408022000004</v>
      </c>
      <c r="D41" s="11" t="str">
        <f>IF($B41="N/A","N/A",IF(C41&gt;8,"No",IF(C41&lt;2,"No","Yes")))</f>
        <v>Yes</v>
      </c>
      <c r="E41" s="8">
        <v>3.8272445732999998</v>
      </c>
      <c r="F41" s="11" t="str">
        <f>IF($B41="N/A","N/A",IF(E41&gt;8,"No",IF(E41&lt;2,"No","Yes")))</f>
        <v>Yes</v>
      </c>
      <c r="G41" s="8">
        <v>3.9626107795999999</v>
      </c>
      <c r="H41" s="11" t="str">
        <f>IF($B41="N/A","N/A",IF(G41&gt;8,"No",IF(G41&lt;2,"No","Yes")))</f>
        <v>Yes</v>
      </c>
      <c r="I41" s="12">
        <v>-6.82</v>
      </c>
      <c r="J41" s="12">
        <v>3.5369999999999999</v>
      </c>
      <c r="K41" s="41" t="s">
        <v>740</v>
      </c>
      <c r="L41" s="9" t="str">
        <f t="shared" si="4"/>
        <v>Yes</v>
      </c>
    </row>
    <row r="42" spans="1:12" x14ac:dyDescent="0.25">
      <c r="A42" s="3" t="s">
        <v>170</v>
      </c>
      <c r="B42" s="33" t="s">
        <v>213</v>
      </c>
      <c r="C42" s="8">
        <v>19.716742538999998</v>
      </c>
      <c r="D42" s="11" t="str">
        <f t="shared" ref="D42:D49" si="14">IF($B42="N/A","N/A",IF(C42&gt;10,"No",IF(C42&lt;-10,"No","Yes")))</f>
        <v>N/A</v>
      </c>
      <c r="E42" s="8">
        <v>19.301849496999999</v>
      </c>
      <c r="F42" s="11" t="str">
        <f t="shared" ref="F42:F49" si="15">IF($B42="N/A","N/A",IF(E42&gt;10,"No",IF(E42&lt;-10,"No","Yes")))</f>
        <v>N/A</v>
      </c>
      <c r="G42" s="8">
        <v>18.666733777000001</v>
      </c>
      <c r="H42" s="11" t="str">
        <f t="shared" ref="H42:H49" si="16">IF($B42="N/A","N/A",IF(G42&gt;10,"No",IF(G42&lt;-10,"No","Yes")))</f>
        <v>N/A</v>
      </c>
      <c r="I42" s="12">
        <v>-2.1</v>
      </c>
      <c r="J42" s="12">
        <v>-3.29</v>
      </c>
      <c r="K42" s="41" t="s">
        <v>740</v>
      </c>
      <c r="L42" s="9" t="str">
        <f>IF(J42="Div by 0", "N/A", IF(OR(J42="N/A",K42="N/A"),"N/A", IF(J42&gt;VALUE(MID(K42,1,2)), "No", IF(J42&lt;-1*VALUE(MID(K42,1,2)), "No", "Yes"))))</f>
        <v>Yes</v>
      </c>
    </row>
    <row r="43" spans="1:12" x14ac:dyDescent="0.25">
      <c r="A43" s="3" t="s">
        <v>171</v>
      </c>
      <c r="B43" s="33" t="s">
        <v>213</v>
      </c>
      <c r="C43" s="8">
        <v>35.665687319</v>
      </c>
      <c r="D43" s="11" t="str">
        <f t="shared" si="14"/>
        <v>N/A</v>
      </c>
      <c r="E43" s="8">
        <v>34.743510438000001</v>
      </c>
      <c r="F43" s="11" t="str">
        <f t="shared" si="15"/>
        <v>N/A</v>
      </c>
      <c r="G43" s="8">
        <v>34.367438043</v>
      </c>
      <c r="H43" s="11" t="str">
        <f t="shared" si="16"/>
        <v>N/A</v>
      </c>
      <c r="I43" s="12">
        <v>-2.59</v>
      </c>
      <c r="J43" s="12">
        <v>-1.08</v>
      </c>
      <c r="K43" s="41" t="s">
        <v>740</v>
      </c>
      <c r="L43" s="9" t="str">
        <f>IF(J43="Div by 0", "N/A", IF(OR(J43="N/A",K43="N/A"),"N/A", IF(J43&gt;VALUE(MID(K43,1,2)), "No", IF(J43&lt;-1*VALUE(MID(K43,1,2)), "No", "Yes"))))</f>
        <v>Yes</v>
      </c>
    </row>
    <row r="44" spans="1:12" x14ac:dyDescent="0.25">
      <c r="A44" s="3" t="s">
        <v>172</v>
      </c>
      <c r="B44" s="33" t="s">
        <v>213</v>
      </c>
      <c r="C44" s="8">
        <v>3.4561284560000001</v>
      </c>
      <c r="D44" s="11" t="str">
        <f t="shared" si="14"/>
        <v>N/A</v>
      </c>
      <c r="E44" s="8">
        <v>3.3917190713999998</v>
      </c>
      <c r="F44" s="11" t="str">
        <f t="shared" si="15"/>
        <v>N/A</v>
      </c>
      <c r="G44" s="8">
        <v>3.2730570730999999</v>
      </c>
      <c r="H44" s="11" t="str">
        <f t="shared" si="16"/>
        <v>N/A</v>
      </c>
      <c r="I44" s="12">
        <v>-1.86</v>
      </c>
      <c r="J44" s="12">
        <v>-3.5</v>
      </c>
      <c r="K44" s="41" t="s">
        <v>740</v>
      </c>
      <c r="L44" s="9" t="str">
        <f t="shared" ref="L44:L53" si="17">IF(J44="Div by 0", "N/A", IF(OR(J44="N/A",K44="N/A"),"N/A", IF(J44&gt;VALUE(MID(K44,1,2)), "No", IF(J44&lt;-1*VALUE(MID(K44,1,2)), "No", "Yes"))))</f>
        <v>Yes</v>
      </c>
    </row>
    <row r="45" spans="1:12" x14ac:dyDescent="0.25">
      <c r="A45" s="3" t="s">
        <v>173</v>
      </c>
      <c r="B45" s="33" t="s">
        <v>213</v>
      </c>
      <c r="C45" s="8">
        <v>20.068123849999999</v>
      </c>
      <c r="D45" s="11" t="str">
        <f t="shared" si="14"/>
        <v>N/A</v>
      </c>
      <c r="E45" s="8">
        <v>22.031162792</v>
      </c>
      <c r="F45" s="11" t="str">
        <f t="shared" si="15"/>
        <v>N/A</v>
      </c>
      <c r="G45" s="8">
        <v>23.196648636999999</v>
      </c>
      <c r="H45" s="11" t="str">
        <f t="shared" si="16"/>
        <v>N/A</v>
      </c>
      <c r="I45" s="12">
        <v>9.782</v>
      </c>
      <c r="J45" s="12">
        <v>5.29</v>
      </c>
      <c r="K45" s="41" t="s">
        <v>740</v>
      </c>
      <c r="L45" s="9" t="str">
        <f t="shared" si="17"/>
        <v>Yes</v>
      </c>
    </row>
    <row r="46" spans="1:12" x14ac:dyDescent="0.25">
      <c r="A46" s="3" t="s">
        <v>174</v>
      </c>
      <c r="B46" s="33" t="s">
        <v>213</v>
      </c>
      <c r="C46" s="8">
        <v>9.8389995587999994</v>
      </c>
      <c r="D46" s="11" t="str">
        <f t="shared" si="14"/>
        <v>N/A</v>
      </c>
      <c r="E46" s="8">
        <v>9.8995158141000008</v>
      </c>
      <c r="F46" s="11" t="str">
        <f t="shared" si="15"/>
        <v>N/A</v>
      </c>
      <c r="G46" s="8">
        <v>9.9252564048000007</v>
      </c>
      <c r="H46" s="11" t="str">
        <f t="shared" si="16"/>
        <v>N/A</v>
      </c>
      <c r="I46" s="12">
        <v>0.61509999999999998</v>
      </c>
      <c r="J46" s="12">
        <v>0.26</v>
      </c>
      <c r="K46" s="41" t="s">
        <v>740</v>
      </c>
      <c r="L46" s="9" t="str">
        <f t="shared" si="17"/>
        <v>Yes</v>
      </c>
    </row>
    <row r="47" spans="1:12" x14ac:dyDescent="0.25">
      <c r="A47" s="3" t="s">
        <v>175</v>
      </c>
      <c r="B47" s="33" t="s">
        <v>213</v>
      </c>
      <c r="C47" s="8">
        <v>3.3553955595999998</v>
      </c>
      <c r="D47" s="11" t="str">
        <f t="shared" si="14"/>
        <v>N/A</v>
      </c>
      <c r="E47" s="8">
        <v>3.2766669957999999</v>
      </c>
      <c r="F47" s="11" t="str">
        <f t="shared" si="15"/>
        <v>N/A</v>
      </c>
      <c r="G47" s="8">
        <v>3.2500203265000001</v>
      </c>
      <c r="H47" s="11" t="str">
        <f t="shared" si="16"/>
        <v>N/A</v>
      </c>
      <c r="I47" s="12">
        <v>-2.35</v>
      </c>
      <c r="J47" s="12">
        <v>-0.81299999999999994</v>
      </c>
      <c r="K47" s="41" t="s">
        <v>740</v>
      </c>
      <c r="L47" s="9" t="str">
        <f t="shared" si="17"/>
        <v>Yes</v>
      </c>
    </row>
    <row r="48" spans="1:12" x14ac:dyDescent="0.25">
      <c r="A48" s="3" t="s">
        <v>176</v>
      </c>
      <c r="B48" s="33" t="s">
        <v>213</v>
      </c>
      <c r="C48" s="8">
        <v>2.3890700503</v>
      </c>
      <c r="D48" s="11" t="str">
        <f t="shared" si="14"/>
        <v>N/A</v>
      </c>
      <c r="E48" s="8">
        <v>2.2301162409000002</v>
      </c>
      <c r="F48" s="11" t="str">
        <f t="shared" si="15"/>
        <v>N/A</v>
      </c>
      <c r="G48" s="8">
        <v>2.1318669831000001</v>
      </c>
      <c r="H48" s="11" t="str">
        <f t="shared" si="16"/>
        <v>N/A</v>
      </c>
      <c r="I48" s="12">
        <v>-6.65</v>
      </c>
      <c r="J48" s="12">
        <v>-4.41</v>
      </c>
      <c r="K48" s="41" t="s">
        <v>740</v>
      </c>
      <c r="L48" s="9" t="str">
        <f t="shared" si="17"/>
        <v>Yes</v>
      </c>
    </row>
    <row r="49" spans="1:12" x14ac:dyDescent="0.25">
      <c r="A49" s="3" t="s">
        <v>957</v>
      </c>
      <c r="B49" s="33" t="s">
        <v>213</v>
      </c>
      <c r="C49" s="8">
        <v>1.4025118651999999</v>
      </c>
      <c r="D49" s="11" t="str">
        <f t="shared" si="14"/>
        <v>N/A</v>
      </c>
      <c r="E49" s="8">
        <v>1.2982145772</v>
      </c>
      <c r="F49" s="11" t="str">
        <f t="shared" si="15"/>
        <v>N/A</v>
      </c>
      <c r="G49" s="8">
        <v>1.2263679761999999</v>
      </c>
      <c r="H49" s="11" t="str">
        <f t="shared" si="16"/>
        <v>N/A</v>
      </c>
      <c r="I49" s="12">
        <v>-7.44</v>
      </c>
      <c r="J49" s="12">
        <v>-5.53</v>
      </c>
      <c r="K49" s="41" t="s">
        <v>740</v>
      </c>
      <c r="L49" s="9" t="str">
        <f t="shared" si="17"/>
        <v>Yes</v>
      </c>
    </row>
    <row r="50" spans="1:12" x14ac:dyDescent="0.25">
      <c r="A50" s="2" t="s">
        <v>208</v>
      </c>
      <c r="B50" s="33" t="s">
        <v>213</v>
      </c>
      <c r="C50" s="34">
        <v>548493</v>
      </c>
      <c r="D50" s="9" t="str">
        <f t="shared" ref="D50:D53" si="18">IF($B50="N/A","N/A",IF(C50&lt;0,"No","Yes"))</f>
        <v>N/A</v>
      </c>
      <c r="E50" s="34">
        <v>570312</v>
      </c>
      <c r="F50" s="9" t="str">
        <f t="shared" ref="F50:F53" si="19">IF($B50="N/A","N/A",IF(E50&lt;0,"No","Yes"))</f>
        <v>N/A</v>
      </c>
      <c r="G50" s="34">
        <v>584332</v>
      </c>
      <c r="H50" s="9" t="str">
        <f t="shared" ref="H50:H53" si="20">IF($B50="N/A","N/A",IF(G50&lt;0,"No","Yes"))</f>
        <v>N/A</v>
      </c>
      <c r="I50" s="12">
        <v>3.9780000000000002</v>
      </c>
      <c r="J50" s="12">
        <v>2.4580000000000002</v>
      </c>
      <c r="K50" s="41" t="s">
        <v>740</v>
      </c>
      <c r="L50" s="9" t="str">
        <f t="shared" si="17"/>
        <v>Yes</v>
      </c>
    </row>
    <row r="51" spans="1:12" x14ac:dyDescent="0.25">
      <c r="A51" s="2" t="s">
        <v>209</v>
      </c>
      <c r="B51" s="33" t="s">
        <v>213</v>
      </c>
      <c r="C51" s="34">
        <v>31940</v>
      </c>
      <c r="D51" s="9" t="str">
        <f t="shared" si="18"/>
        <v>N/A</v>
      </c>
      <c r="E51" s="34">
        <v>33476</v>
      </c>
      <c r="F51" s="9" t="str">
        <f t="shared" si="19"/>
        <v>N/A</v>
      </c>
      <c r="G51" s="34">
        <v>33645</v>
      </c>
      <c r="H51" s="9" t="str">
        <f t="shared" si="20"/>
        <v>N/A</v>
      </c>
      <c r="I51" s="12">
        <v>4.8090000000000002</v>
      </c>
      <c r="J51" s="12">
        <v>0.50480000000000003</v>
      </c>
      <c r="K51" s="41" t="s">
        <v>740</v>
      </c>
      <c r="L51" s="9" t="str">
        <f t="shared" si="17"/>
        <v>Yes</v>
      </c>
    </row>
    <row r="52" spans="1:12" x14ac:dyDescent="0.25">
      <c r="A52" s="2" t="s">
        <v>210</v>
      </c>
      <c r="B52" s="33" t="s">
        <v>213</v>
      </c>
      <c r="C52" s="34">
        <v>272413</v>
      </c>
      <c r="D52" s="9" t="str">
        <f t="shared" si="18"/>
        <v>N/A</v>
      </c>
      <c r="E52" s="34">
        <v>311408</v>
      </c>
      <c r="F52" s="9" t="str">
        <f t="shared" si="19"/>
        <v>N/A</v>
      </c>
      <c r="G52" s="34">
        <v>336574</v>
      </c>
      <c r="H52" s="9" t="str">
        <f t="shared" si="20"/>
        <v>N/A</v>
      </c>
      <c r="I52" s="12">
        <v>14.31</v>
      </c>
      <c r="J52" s="12">
        <v>8.0809999999999995</v>
      </c>
      <c r="K52" s="41" t="s">
        <v>740</v>
      </c>
      <c r="L52" s="9" t="str">
        <f t="shared" si="17"/>
        <v>Yes</v>
      </c>
    </row>
    <row r="53" spans="1:12" x14ac:dyDescent="0.25">
      <c r="A53" s="2" t="s">
        <v>958</v>
      </c>
      <c r="B53" s="33" t="s">
        <v>213</v>
      </c>
      <c r="C53" s="34">
        <v>50690</v>
      </c>
      <c r="D53" s="9" t="str">
        <f t="shared" si="18"/>
        <v>N/A</v>
      </c>
      <c r="E53" s="34">
        <v>51921</v>
      </c>
      <c r="F53" s="9" t="str">
        <f t="shared" si="19"/>
        <v>N/A</v>
      </c>
      <c r="G53" s="34">
        <v>52777</v>
      </c>
      <c r="H53" s="9" t="str">
        <f t="shared" si="20"/>
        <v>N/A</v>
      </c>
      <c r="I53" s="12">
        <v>2.4279999999999999</v>
      </c>
      <c r="J53" s="12">
        <v>1.649</v>
      </c>
      <c r="K53" s="41" t="s">
        <v>740</v>
      </c>
      <c r="L53" s="9" t="str">
        <f t="shared" si="17"/>
        <v>Yes</v>
      </c>
    </row>
    <row r="54" spans="1:12" x14ac:dyDescent="0.25">
      <c r="A54" s="2" t="s">
        <v>959</v>
      </c>
      <c r="B54" s="33" t="s">
        <v>213</v>
      </c>
      <c r="C54" s="8">
        <v>100</v>
      </c>
      <c r="D54" s="11" t="str">
        <f>IF($B54="N/A","N/A",IF(C54&gt;10,"No",IF(C54&lt;-10,"No","Yes")))</f>
        <v>N/A</v>
      </c>
      <c r="E54" s="8">
        <v>100</v>
      </c>
      <c r="F54" s="11" t="str">
        <f>IF($B54="N/A","N/A",IF(E54&gt;10,"No",IF(E54&lt;-10,"No","Yes")))</f>
        <v>N/A</v>
      </c>
      <c r="G54" s="8">
        <v>100</v>
      </c>
      <c r="H54" s="11" t="str">
        <f>IF($B54="N/A","N/A",IF(G54&gt;10,"No",IF(G54&lt;-10,"No","Yes")))</f>
        <v>N/A</v>
      </c>
      <c r="I54" s="12">
        <v>0</v>
      </c>
      <c r="J54" s="12">
        <v>0</v>
      </c>
      <c r="K54" s="33" t="s">
        <v>213</v>
      </c>
      <c r="L54" s="9" t="str">
        <f t="shared" si="4"/>
        <v>N/A</v>
      </c>
    </row>
    <row r="55" spans="1:12" x14ac:dyDescent="0.25">
      <c r="A55" s="2" t="s">
        <v>1748</v>
      </c>
      <c r="B55" s="33" t="s">
        <v>213</v>
      </c>
      <c r="C55" s="8">
        <v>100</v>
      </c>
      <c r="D55" s="11" t="str">
        <f>IF($B55="N/A","N/A",IF(C55&gt;10,"No",IF(C55&lt;-10,"No","Yes")))</f>
        <v>N/A</v>
      </c>
      <c r="E55" s="8">
        <v>100</v>
      </c>
      <c r="F55" s="11" t="str">
        <f>IF($B55="N/A","N/A",IF(E55&gt;10,"No",IF(E55&lt;-10,"No","Yes")))</f>
        <v>N/A</v>
      </c>
      <c r="G55" s="8">
        <v>100</v>
      </c>
      <c r="H55" s="11" t="str">
        <f>IF($B55="N/A","N/A",IF(G55&gt;10,"No",IF(G55&lt;-10,"No","Yes")))</f>
        <v>N/A</v>
      </c>
      <c r="I55" s="12">
        <v>0</v>
      </c>
      <c r="J55" s="12">
        <v>0</v>
      </c>
      <c r="K55" s="33" t="s">
        <v>213</v>
      </c>
      <c r="L55" s="9" t="str">
        <f t="shared" si="4"/>
        <v>N/A</v>
      </c>
    </row>
    <row r="56" spans="1:12" x14ac:dyDescent="0.25">
      <c r="A56" s="2" t="s">
        <v>177</v>
      </c>
      <c r="B56" s="33" t="s">
        <v>213</v>
      </c>
      <c r="C56" s="8">
        <v>57.764827429999997</v>
      </c>
      <c r="D56" s="11" t="str">
        <f t="shared" ref="D56:D57" si="21">IF($B56="N/A","N/A",IF(C56&gt;10,"No",IF(C56&lt;-10,"No","Yes")))</f>
        <v>N/A</v>
      </c>
      <c r="E56" s="8">
        <v>57.742541261</v>
      </c>
      <c r="F56" s="11" t="str">
        <f t="shared" ref="F56:F57" si="22">IF($B56="N/A","N/A",IF(E56&gt;10,"No",IF(E56&lt;-10,"No","Yes")))</f>
        <v>N/A</v>
      </c>
      <c r="G56" s="8">
        <v>57.743637792999998</v>
      </c>
      <c r="H56" s="11" t="str">
        <f t="shared" ref="H56:H57" si="23">IF($B56="N/A","N/A",IF(G56&gt;10,"No",IF(G56&lt;-10,"No","Yes")))</f>
        <v>N/A</v>
      </c>
      <c r="I56" s="12">
        <v>-3.9E-2</v>
      </c>
      <c r="J56" s="12">
        <v>1.9E-3</v>
      </c>
      <c r="K56" s="41" t="s">
        <v>740</v>
      </c>
      <c r="L56" s="9" t="str">
        <f>IF(J56="Div by 0", "N/A", IF(OR(J56="N/A",K56="N/A"),"N/A", IF(J56&gt;VALUE(MID(K56,1,2)), "No", IF(J56&lt;-1*VALUE(MID(K56,1,2)), "No", "Yes"))))</f>
        <v>Yes</v>
      </c>
    </row>
    <row r="57" spans="1:12" x14ac:dyDescent="0.25">
      <c r="A57" s="6" t="s">
        <v>178</v>
      </c>
      <c r="B57" s="33" t="s">
        <v>213</v>
      </c>
      <c r="C57" s="8">
        <v>42.235172570000003</v>
      </c>
      <c r="D57" s="11" t="str">
        <f t="shared" si="21"/>
        <v>N/A</v>
      </c>
      <c r="E57" s="8">
        <v>42.257458739</v>
      </c>
      <c r="F57" s="11" t="str">
        <f t="shared" si="22"/>
        <v>N/A</v>
      </c>
      <c r="G57" s="8">
        <v>42.256362207000002</v>
      </c>
      <c r="H57" s="11" t="str">
        <f t="shared" si="23"/>
        <v>N/A</v>
      </c>
      <c r="I57" s="12">
        <v>5.28E-2</v>
      </c>
      <c r="J57" s="12">
        <v>-3.0000000000000001E-3</v>
      </c>
      <c r="K57" s="41" t="s">
        <v>740</v>
      </c>
      <c r="L57" s="9" t="str">
        <f>IF(J57="Div by 0", "N/A", IF(OR(J57="N/A",K57="N/A"),"N/A", IF(J57&gt;VALUE(MID(K57,1,2)), "No", IF(J57&lt;-1*VALUE(MID(K57,1,2)), "No", "Yes"))))</f>
        <v>Yes</v>
      </c>
    </row>
    <row r="58" spans="1:12" x14ac:dyDescent="0.25">
      <c r="A58" s="7" t="s">
        <v>686</v>
      </c>
      <c r="B58" s="33" t="s">
        <v>282</v>
      </c>
      <c r="C58" s="8">
        <v>56.836491998</v>
      </c>
      <c r="D58" s="11" t="str">
        <f>IF($B58="N/A","N/A",IF(C58&gt;70,"No",IF(C58&lt;40,"No","Yes")))</f>
        <v>Yes</v>
      </c>
      <c r="E58" s="8">
        <v>48.882725465</v>
      </c>
      <c r="F58" s="11" t="str">
        <f>IF($B58="N/A","N/A",IF(E58&gt;70,"No",IF(E58&lt;40,"No","Yes")))</f>
        <v>Yes</v>
      </c>
      <c r="G58" s="8">
        <v>49.934955068999997</v>
      </c>
      <c r="H58" s="11" t="str">
        <f>IF($B58="N/A","N/A",IF(G58&gt;70,"No",IF(G58&lt;40,"No","Yes")))</f>
        <v>Yes</v>
      </c>
      <c r="I58" s="12">
        <v>-14</v>
      </c>
      <c r="J58" s="12">
        <v>2.153</v>
      </c>
      <c r="K58" s="41" t="s">
        <v>740</v>
      </c>
      <c r="L58" s="9" t="str">
        <f t="shared" si="4"/>
        <v>Yes</v>
      </c>
    </row>
    <row r="59" spans="1:12" x14ac:dyDescent="0.25">
      <c r="A59" s="2" t="s">
        <v>687</v>
      </c>
      <c r="B59" s="33" t="s">
        <v>213</v>
      </c>
      <c r="C59" s="8">
        <v>74.842824462999999</v>
      </c>
      <c r="D59" s="11" t="str">
        <f>IF($B59="N/A","N/A",IF(C59&gt;10,"No",IF(C59&lt;-10,"No","Yes")))</f>
        <v>N/A</v>
      </c>
      <c r="E59" s="8">
        <v>74.705584209999998</v>
      </c>
      <c r="F59" s="11" t="str">
        <f>IF($B59="N/A","N/A",IF(E59&gt;10,"No",IF(E59&lt;-10,"No","Yes")))</f>
        <v>N/A</v>
      </c>
      <c r="G59" s="8">
        <v>74.855700388000002</v>
      </c>
      <c r="H59" s="11" t="str">
        <f>IF($B59="N/A","N/A",IF(G59&gt;10,"No",IF(G59&lt;-10,"No","Yes")))</f>
        <v>N/A</v>
      </c>
      <c r="I59" s="12">
        <v>-0.183</v>
      </c>
      <c r="J59" s="12">
        <v>0.2009</v>
      </c>
      <c r="K59" s="33" t="s">
        <v>213</v>
      </c>
      <c r="L59" s="9" t="str">
        <f t="shared" si="4"/>
        <v>N/A</v>
      </c>
    </row>
    <row r="60" spans="1:12" x14ac:dyDescent="0.25">
      <c r="A60" s="2" t="s">
        <v>688</v>
      </c>
      <c r="B60" s="33" t="s">
        <v>213</v>
      </c>
      <c r="C60" s="8">
        <v>74.514064016000006</v>
      </c>
      <c r="D60" s="11" t="str">
        <f t="shared" ref="D60:D66" si="24">IF($B60="N/A","N/A",IF(C60&gt;10,"No",IF(C60&lt;-10,"No","Yes")))</f>
        <v>N/A</v>
      </c>
      <c r="E60" s="8">
        <v>76.206489766000004</v>
      </c>
      <c r="F60" s="11" t="str">
        <f t="shared" ref="F60:F66" si="25">IF($B60="N/A","N/A",IF(E60&gt;10,"No",IF(E60&lt;-10,"No","Yes")))</f>
        <v>N/A</v>
      </c>
      <c r="G60" s="8">
        <v>76.385931141</v>
      </c>
      <c r="H60" s="11" t="str">
        <f t="shared" ref="H60:H66" si="26">IF($B60="N/A","N/A",IF(G60&gt;10,"No",IF(G60&lt;-10,"No","Yes")))</f>
        <v>N/A</v>
      </c>
      <c r="I60" s="12">
        <v>2.2709999999999999</v>
      </c>
      <c r="J60" s="12">
        <v>0.23549999999999999</v>
      </c>
      <c r="K60" s="33" t="s">
        <v>213</v>
      </c>
      <c r="L60" s="9" t="str">
        <f t="shared" si="4"/>
        <v>N/A</v>
      </c>
    </row>
    <row r="61" spans="1:12" x14ac:dyDescent="0.25">
      <c r="A61" s="2" t="s">
        <v>1747</v>
      </c>
      <c r="B61" s="33" t="s">
        <v>213</v>
      </c>
      <c r="C61" s="8">
        <v>61.436086433</v>
      </c>
      <c r="D61" s="11" t="str">
        <f t="shared" si="24"/>
        <v>N/A</v>
      </c>
      <c r="E61" s="8">
        <v>49.441449626999997</v>
      </c>
      <c r="F61" s="11" t="str">
        <f t="shared" si="25"/>
        <v>N/A</v>
      </c>
      <c r="G61" s="8">
        <v>51.445664880000002</v>
      </c>
      <c r="H61" s="11" t="str">
        <f t="shared" si="26"/>
        <v>N/A</v>
      </c>
      <c r="I61" s="12">
        <v>-19.5</v>
      </c>
      <c r="J61" s="12">
        <v>4.0540000000000003</v>
      </c>
      <c r="K61" s="33" t="s">
        <v>213</v>
      </c>
      <c r="L61" s="9" t="str">
        <f t="shared" si="4"/>
        <v>N/A</v>
      </c>
    </row>
    <row r="62" spans="1:12" x14ac:dyDescent="0.25">
      <c r="A62" s="2" t="s">
        <v>689</v>
      </c>
      <c r="B62" s="33" t="s">
        <v>213</v>
      </c>
      <c r="C62" s="8">
        <v>24.463723335000001</v>
      </c>
      <c r="D62" s="11" t="str">
        <f t="shared" si="24"/>
        <v>N/A</v>
      </c>
      <c r="E62" s="8">
        <v>23.649762217999999</v>
      </c>
      <c r="F62" s="11" t="str">
        <f t="shared" si="25"/>
        <v>N/A</v>
      </c>
      <c r="G62" s="8">
        <v>25.338832518</v>
      </c>
      <c r="H62" s="11" t="str">
        <f t="shared" si="26"/>
        <v>N/A</v>
      </c>
      <c r="I62" s="12">
        <v>-3.33</v>
      </c>
      <c r="J62" s="12">
        <v>7.1420000000000003</v>
      </c>
      <c r="K62" s="33" t="s">
        <v>213</v>
      </c>
      <c r="L62" s="9" t="str">
        <f t="shared" si="4"/>
        <v>N/A</v>
      </c>
    </row>
    <row r="63" spans="1:12" x14ac:dyDescent="0.25">
      <c r="A63" s="2" t="s">
        <v>179</v>
      </c>
      <c r="B63" s="58" t="s">
        <v>217</v>
      </c>
      <c r="C63" s="34">
        <v>0</v>
      </c>
      <c r="D63" s="11" t="str">
        <f>IF(OR($B63="N/A",$C63="N/A"),"N/A",IF(C63&gt;0,"No",IF(C63&lt;0,"No","Yes")))</f>
        <v>Yes</v>
      </c>
      <c r="E63" s="34">
        <v>0</v>
      </c>
      <c r="F63" s="11" t="str">
        <f>IF(OR($B63="N/A",$E63="N/A"),"N/A",IF(E63&gt;0,"No",IF(E63&lt;0,"No","Yes")))</f>
        <v>Yes</v>
      </c>
      <c r="G63" s="34">
        <v>0</v>
      </c>
      <c r="H63" s="11" t="str">
        <f>IF($B63="N/A","N/A",IF(G63&gt;0,"No",IF(G63&lt;0,"No","Yes")))</f>
        <v>Yes</v>
      </c>
      <c r="I63" s="12" t="s">
        <v>1746</v>
      </c>
      <c r="J63" s="12" t="s">
        <v>1746</v>
      </c>
      <c r="K63" s="33" t="s">
        <v>213</v>
      </c>
      <c r="L63" s="9" t="str">
        <f>IF(J63="Div by 0", "N/A", IF(K63="N/A","N/A", IF(J63&gt;VALUE(MID(K63,1,2)), "No", IF(J63&lt;-1*VALUE(MID(K63,1,2)), "No", "Yes"))))</f>
        <v>N/A</v>
      </c>
    </row>
    <row r="64" spans="1:12" x14ac:dyDescent="0.25">
      <c r="A64" s="3" t="s">
        <v>146</v>
      </c>
      <c r="B64" s="33" t="s">
        <v>213</v>
      </c>
      <c r="C64" s="8">
        <v>1.0054994134999999</v>
      </c>
      <c r="D64" s="11" t="str">
        <f t="shared" si="24"/>
        <v>N/A</v>
      </c>
      <c r="E64" s="8">
        <v>0.94036433829999999</v>
      </c>
      <c r="F64" s="11" t="str">
        <f t="shared" si="25"/>
        <v>N/A</v>
      </c>
      <c r="G64" s="8">
        <v>0.87868733129999999</v>
      </c>
      <c r="H64" s="11" t="str">
        <f t="shared" si="26"/>
        <v>N/A</v>
      </c>
      <c r="I64" s="12">
        <v>-6.48</v>
      </c>
      <c r="J64" s="12">
        <v>-6.56</v>
      </c>
      <c r="K64" s="33" t="s">
        <v>213</v>
      </c>
      <c r="L64" s="9" t="str">
        <f t="shared" si="4"/>
        <v>N/A</v>
      </c>
    </row>
    <row r="65" spans="1:12" x14ac:dyDescent="0.25">
      <c r="A65" s="3" t="s">
        <v>147</v>
      </c>
      <c r="B65" s="33" t="s">
        <v>213</v>
      </c>
      <c r="C65" s="8">
        <v>1.1060170685999999</v>
      </c>
      <c r="D65" s="11" t="str">
        <f t="shared" si="24"/>
        <v>N/A</v>
      </c>
      <c r="E65" s="8">
        <v>1.0821141373000001</v>
      </c>
      <c r="F65" s="11" t="str">
        <f t="shared" si="25"/>
        <v>N/A</v>
      </c>
      <c r="G65" s="8">
        <v>1.0239737033</v>
      </c>
      <c r="H65" s="11" t="str">
        <f t="shared" si="26"/>
        <v>N/A</v>
      </c>
      <c r="I65" s="12">
        <v>-2.16</v>
      </c>
      <c r="J65" s="12">
        <v>-5.37</v>
      </c>
      <c r="K65" s="33" t="s">
        <v>213</v>
      </c>
      <c r="L65" s="9" t="str">
        <f t="shared" si="4"/>
        <v>N/A</v>
      </c>
    </row>
    <row r="66" spans="1:12" x14ac:dyDescent="0.25">
      <c r="A66" s="3" t="s">
        <v>148</v>
      </c>
      <c r="B66" s="33" t="s">
        <v>213</v>
      </c>
      <c r="C66" s="8">
        <v>1.2022298992</v>
      </c>
      <c r="D66" s="11" t="str">
        <f t="shared" si="24"/>
        <v>N/A</v>
      </c>
      <c r="E66" s="8">
        <v>1.1576737317000001</v>
      </c>
      <c r="F66" s="11" t="str">
        <f t="shared" si="25"/>
        <v>N/A</v>
      </c>
      <c r="G66" s="8">
        <v>1.1050862813</v>
      </c>
      <c r="H66" s="11" t="str">
        <f t="shared" si="26"/>
        <v>N/A</v>
      </c>
      <c r="I66" s="12">
        <v>-3.71</v>
      </c>
      <c r="J66" s="12">
        <v>-4.54</v>
      </c>
      <c r="K66" s="33" t="s">
        <v>213</v>
      </c>
      <c r="L66" s="9" t="str">
        <f t="shared" si="4"/>
        <v>N/A</v>
      </c>
    </row>
    <row r="67" spans="1:12" x14ac:dyDescent="0.25">
      <c r="A67" s="2" t="s">
        <v>960</v>
      </c>
      <c r="B67" s="41" t="s">
        <v>213</v>
      </c>
      <c r="C67" s="1">
        <v>3798</v>
      </c>
      <c r="D67" s="11" t="str">
        <f>IF($B67="N/A","N/A",IF(C67&gt;10,"No",IF(C67&lt;-10,"No","Yes")))</f>
        <v>N/A</v>
      </c>
      <c r="E67" s="1">
        <v>3961</v>
      </c>
      <c r="F67" s="11" t="str">
        <f>IF($B67="N/A","N/A",IF(E67&gt;10,"No",IF(E67&lt;-10,"No","Yes")))</f>
        <v>N/A</v>
      </c>
      <c r="G67" s="1">
        <v>4379</v>
      </c>
      <c r="H67" s="11" t="str">
        <f>IF($B67="N/A","N/A",IF(G67&gt;10,"No",IF(G67&lt;-10,"No","Yes")))</f>
        <v>N/A</v>
      </c>
      <c r="I67" s="12">
        <v>4.2919999999999998</v>
      </c>
      <c r="J67" s="12">
        <v>10.55</v>
      </c>
      <c r="K67" s="33" t="s">
        <v>213</v>
      </c>
      <c r="L67" s="9" t="str">
        <f t="shared" si="4"/>
        <v>N/A</v>
      </c>
    </row>
    <row r="68" spans="1:12" x14ac:dyDescent="0.25">
      <c r="A68" s="3" t="s">
        <v>201</v>
      </c>
      <c r="B68" s="41" t="s">
        <v>217</v>
      </c>
      <c r="C68" s="1">
        <v>11</v>
      </c>
      <c r="D68" s="11" t="str">
        <f t="shared" ref="D68:D69" si="27">IF($B68="N/A","N/A",IF(C68&gt;0,"No",IF(C68&lt;0,"No","Yes")))</f>
        <v>No</v>
      </c>
      <c r="E68" s="1">
        <v>21</v>
      </c>
      <c r="F68" s="11" t="str">
        <f t="shared" ref="F68:F69" si="28">IF($B68="N/A","N/A",IF(E68&gt;0,"No",IF(E68&lt;0,"No","Yes")))</f>
        <v>No</v>
      </c>
      <c r="G68" s="1">
        <v>27</v>
      </c>
      <c r="H68" s="11" t="str">
        <f t="shared" ref="H68:H69" si="29">IF($B68="N/A","N/A",IF(G68&gt;0,"No",IF(G68&lt;0,"No","Yes")))</f>
        <v>No</v>
      </c>
      <c r="I68" s="12">
        <v>600</v>
      </c>
      <c r="J68" s="12">
        <v>28.57</v>
      </c>
      <c r="K68" s="33" t="s">
        <v>213</v>
      </c>
      <c r="L68" s="9" t="str">
        <f t="shared" si="4"/>
        <v>N/A</v>
      </c>
    </row>
    <row r="69" spans="1:12" x14ac:dyDescent="0.25">
      <c r="A69" s="3" t="s">
        <v>202</v>
      </c>
      <c r="B69" s="41" t="s">
        <v>217</v>
      </c>
      <c r="C69" s="1">
        <v>388</v>
      </c>
      <c r="D69" s="11" t="str">
        <f t="shared" si="27"/>
        <v>No</v>
      </c>
      <c r="E69" s="1">
        <v>422</v>
      </c>
      <c r="F69" s="11" t="str">
        <f t="shared" si="28"/>
        <v>No</v>
      </c>
      <c r="G69" s="1">
        <v>606</v>
      </c>
      <c r="H69" s="11" t="str">
        <f t="shared" si="29"/>
        <v>No</v>
      </c>
      <c r="I69" s="12">
        <v>8.7629999999999999</v>
      </c>
      <c r="J69" s="12">
        <v>43.6</v>
      </c>
      <c r="K69" s="33" t="s">
        <v>213</v>
      </c>
      <c r="L69" s="9" t="str">
        <f t="shared" si="4"/>
        <v>N/A</v>
      </c>
    </row>
    <row r="70" spans="1:12" x14ac:dyDescent="0.25">
      <c r="A70" s="3" t="s">
        <v>203</v>
      </c>
      <c r="B70" s="58" t="s">
        <v>213</v>
      </c>
      <c r="C70" s="13">
        <v>30.154639175</v>
      </c>
      <c r="D70" s="11" t="str">
        <f>IF($B70="N/A","N/A",IF(C70&gt;10,"No",IF(C70&lt;-10,"No","Yes")))</f>
        <v>N/A</v>
      </c>
      <c r="E70" s="13">
        <v>28.436018957000002</v>
      </c>
      <c r="F70" s="11" t="str">
        <f>IF($B70="N/A","N/A",IF(E70&gt;10,"No",IF(E70&lt;-10,"No","Yes")))</f>
        <v>N/A</v>
      </c>
      <c r="G70" s="13">
        <v>25.412541254000001</v>
      </c>
      <c r="H70" s="11" t="str">
        <f>IF($B70="N/A","N/A",IF(G70&gt;10,"No",IF(G70&lt;-10,"No","Yes")))</f>
        <v>N/A</v>
      </c>
      <c r="I70" s="12">
        <v>-5.7</v>
      </c>
      <c r="J70" s="12">
        <v>-10.6</v>
      </c>
      <c r="K70" s="58" t="s">
        <v>213</v>
      </c>
      <c r="L70" s="9" t="str">
        <f t="shared" si="4"/>
        <v>N/A</v>
      </c>
    </row>
    <row r="71" spans="1:12" x14ac:dyDescent="0.25">
      <c r="A71" s="2" t="s">
        <v>65</v>
      </c>
      <c r="B71" s="41" t="s">
        <v>213</v>
      </c>
      <c r="C71" s="1">
        <v>120142</v>
      </c>
      <c r="D71" s="11" t="str">
        <f>IF($B71="N/A","N/A",IF(C71&gt;10,"No",IF(C71&lt;-10,"No","Yes")))</f>
        <v>N/A</v>
      </c>
      <c r="E71" s="1">
        <v>124567</v>
      </c>
      <c r="F71" s="11" t="str">
        <f>IF($B71="N/A","N/A",IF(E71&gt;10,"No",IF(E71&lt;-10,"No","Yes")))</f>
        <v>N/A</v>
      </c>
      <c r="G71" s="1">
        <v>127209</v>
      </c>
      <c r="H71" s="11" t="str">
        <f>IF($B71="N/A","N/A",IF(G71&gt;10,"No",IF(G71&lt;-10,"No","Yes")))</f>
        <v>N/A</v>
      </c>
      <c r="I71" s="12">
        <v>3.6829999999999998</v>
      </c>
      <c r="J71" s="12">
        <v>2.121</v>
      </c>
      <c r="K71" s="41" t="s">
        <v>740</v>
      </c>
      <c r="L71" s="9" t="str">
        <f t="shared" ref="L71:L103" si="30">IF(J71="Div by 0", "N/A", IF(K71="N/A","N/A", IF(J71&gt;VALUE(MID(K71,1,2)), "No", IF(J71&lt;-1*VALUE(MID(K71,1,2)), "No", "Yes"))))</f>
        <v>Yes</v>
      </c>
    </row>
    <row r="72" spans="1:12" x14ac:dyDescent="0.25">
      <c r="A72" s="4" t="s">
        <v>66</v>
      </c>
      <c r="B72" s="41" t="s">
        <v>213</v>
      </c>
      <c r="C72" s="1">
        <v>106357.23</v>
      </c>
      <c r="D72" s="11" t="str">
        <f>IF($B72="N/A","N/A",IF(C72&gt;10,"No",IF(C72&lt;-10,"No","Yes")))</f>
        <v>N/A</v>
      </c>
      <c r="E72" s="1">
        <v>110308.08</v>
      </c>
      <c r="F72" s="11" t="str">
        <f>IF($B72="N/A","N/A",IF(E72&gt;10,"No",IF(E72&lt;-10,"No","Yes")))</f>
        <v>N/A</v>
      </c>
      <c r="G72" s="1">
        <v>112588.5</v>
      </c>
      <c r="H72" s="11" t="str">
        <f>IF($B72="N/A","N/A",IF(G72&gt;10,"No",IF(G72&lt;-10,"No","Yes")))</f>
        <v>N/A</v>
      </c>
      <c r="I72" s="12">
        <v>3.7149999999999999</v>
      </c>
      <c r="J72" s="12">
        <v>2.0670000000000002</v>
      </c>
      <c r="K72" s="41" t="s">
        <v>741</v>
      </c>
      <c r="L72" s="9" t="str">
        <f t="shared" si="30"/>
        <v>Yes</v>
      </c>
    </row>
    <row r="73" spans="1:12" x14ac:dyDescent="0.25">
      <c r="A73" s="3" t="s">
        <v>67</v>
      </c>
      <c r="B73" s="33" t="s">
        <v>283</v>
      </c>
      <c r="C73" s="8">
        <v>96.676655272999994</v>
      </c>
      <c r="D73" s="11" t="str">
        <f>IF($B73="N/A","N/A",IF(C73&gt;=90,"Yes","No"))</f>
        <v>Yes</v>
      </c>
      <c r="E73" s="8">
        <v>96.291416220000002</v>
      </c>
      <c r="F73" s="11" t="str">
        <f>IF($B73="N/A","N/A",IF(E73&gt;=90,"Yes","No"))</f>
        <v>Yes</v>
      </c>
      <c r="G73" s="8">
        <v>95.891434262999994</v>
      </c>
      <c r="H73" s="11" t="str">
        <f>IF($B73="N/A","N/A",IF(G73&gt;=90,"Yes","No"))</f>
        <v>Yes</v>
      </c>
      <c r="I73" s="12">
        <v>-0.39800000000000002</v>
      </c>
      <c r="J73" s="12">
        <v>-0.41499999999999998</v>
      </c>
      <c r="K73" s="41" t="s">
        <v>740</v>
      </c>
      <c r="L73" s="9" t="str">
        <f t="shared" si="30"/>
        <v>Yes</v>
      </c>
    </row>
    <row r="74" spans="1:12" x14ac:dyDescent="0.25">
      <c r="A74" s="2" t="s">
        <v>961</v>
      </c>
      <c r="B74" s="33" t="s">
        <v>283</v>
      </c>
      <c r="C74" s="8">
        <v>96.906482448999995</v>
      </c>
      <c r="D74" s="11" t="str">
        <f>IF($B74="N/A","N/A",IF(C74&gt;=90,"Yes","No"))</f>
        <v>Yes</v>
      </c>
      <c r="E74" s="8">
        <v>96.693598879000007</v>
      </c>
      <c r="F74" s="11" t="str">
        <f>IF($B74="N/A","N/A",IF(E74&gt;=90,"Yes","No"))</f>
        <v>Yes</v>
      </c>
      <c r="G74" s="8">
        <v>96.362616435999996</v>
      </c>
      <c r="H74" s="11" t="str">
        <f>IF($B74="N/A","N/A",IF(G74&gt;=90,"Yes","No"))</f>
        <v>Yes</v>
      </c>
      <c r="I74" s="12">
        <v>-0.22</v>
      </c>
      <c r="J74" s="12">
        <v>-0.34200000000000003</v>
      </c>
      <c r="K74" s="41" t="s">
        <v>740</v>
      </c>
      <c r="L74" s="9" t="str">
        <f t="shared" si="30"/>
        <v>Yes</v>
      </c>
    </row>
    <row r="75" spans="1:12" x14ac:dyDescent="0.25">
      <c r="A75" s="6" t="s">
        <v>962</v>
      </c>
      <c r="B75" s="41" t="s">
        <v>284</v>
      </c>
      <c r="C75" s="13">
        <v>42.965664402999998</v>
      </c>
      <c r="D75" s="11" t="str">
        <f>IF($B75="N/A","N/A",IF(C75&gt;55,"No",IF(C75&lt;30,"No","Yes")))</f>
        <v>Yes</v>
      </c>
      <c r="E75" s="13">
        <v>44.840819953</v>
      </c>
      <c r="F75" s="11" t="str">
        <f>IF($B75="N/A","N/A",IF(E75&gt;55,"No",IF(E75&lt;30,"No","Yes")))</f>
        <v>Yes</v>
      </c>
      <c r="G75" s="13">
        <v>45.726064979</v>
      </c>
      <c r="H75" s="11" t="str">
        <f>IF($B75="N/A","N/A",IF(G75&gt;55,"No",IF(G75&lt;30,"No","Yes")))</f>
        <v>Yes</v>
      </c>
      <c r="I75" s="12">
        <v>4.3639999999999999</v>
      </c>
      <c r="J75" s="12">
        <v>1.974</v>
      </c>
      <c r="K75" s="41" t="s">
        <v>740</v>
      </c>
      <c r="L75" s="9" t="str">
        <f t="shared" si="30"/>
        <v>Yes</v>
      </c>
    </row>
    <row r="76" spans="1:12" ht="25" x14ac:dyDescent="0.25">
      <c r="A76" s="2" t="s">
        <v>963</v>
      </c>
      <c r="B76" s="41" t="s">
        <v>278</v>
      </c>
      <c r="C76" s="13">
        <v>0.4111801035</v>
      </c>
      <c r="D76" s="11" t="str">
        <f>IF($B76="N/A","N/A",IF(C76&gt;=5,"No",IF(C76&lt;0,"No","Yes")))</f>
        <v>Yes</v>
      </c>
      <c r="E76" s="13">
        <v>0.54187706209999997</v>
      </c>
      <c r="F76" s="11" t="str">
        <f>IF($B76="N/A","N/A",IF(E76&gt;=5,"No",IF(E76&lt;0,"No","Yes")))</f>
        <v>Yes</v>
      </c>
      <c r="G76" s="13">
        <v>0.79396898019999995</v>
      </c>
      <c r="H76" s="11" t="str">
        <f>IF($B76="N/A","N/A",IF(G76&gt;=5,"No",IF(G76&lt;0,"No","Yes")))</f>
        <v>Yes</v>
      </c>
      <c r="I76" s="12">
        <v>31.79</v>
      </c>
      <c r="J76" s="12">
        <v>46.52</v>
      </c>
      <c r="K76" s="41" t="s">
        <v>213</v>
      </c>
      <c r="L76" s="9" t="str">
        <f t="shared" si="30"/>
        <v>N/A</v>
      </c>
    </row>
    <row r="77" spans="1:12" ht="25" x14ac:dyDescent="0.25">
      <c r="A77" s="2" t="s">
        <v>964</v>
      </c>
      <c r="B77" s="41" t="s">
        <v>213</v>
      </c>
      <c r="C77" s="13">
        <v>0</v>
      </c>
      <c r="D77" s="41" t="s">
        <v>213</v>
      </c>
      <c r="E77" s="13">
        <v>0</v>
      </c>
      <c r="F77" s="41" t="s">
        <v>213</v>
      </c>
      <c r="G77" s="13">
        <v>0</v>
      </c>
      <c r="H77" s="41" t="s">
        <v>213</v>
      </c>
      <c r="I77" s="12" t="s">
        <v>1746</v>
      </c>
      <c r="J77" s="12" t="s">
        <v>1746</v>
      </c>
      <c r="K77" s="41" t="s">
        <v>213</v>
      </c>
      <c r="L77" s="9" t="str">
        <f t="shared" si="30"/>
        <v>N/A</v>
      </c>
    </row>
    <row r="78" spans="1:12" ht="25" x14ac:dyDescent="0.25">
      <c r="A78" s="2" t="s">
        <v>965</v>
      </c>
      <c r="B78" s="41" t="s">
        <v>213</v>
      </c>
      <c r="C78" s="13">
        <v>63.063707946000001</v>
      </c>
      <c r="D78" s="41" t="s">
        <v>213</v>
      </c>
      <c r="E78" s="13">
        <v>62.925172799000002</v>
      </c>
      <c r="F78" s="41" t="s">
        <v>213</v>
      </c>
      <c r="G78" s="13">
        <v>62.130037969</v>
      </c>
      <c r="H78" s="41" t="s">
        <v>213</v>
      </c>
      <c r="I78" s="12">
        <v>-0.22</v>
      </c>
      <c r="J78" s="12">
        <v>-1.26</v>
      </c>
      <c r="K78" s="41" t="s">
        <v>213</v>
      </c>
      <c r="L78" s="9" t="str">
        <f t="shared" si="30"/>
        <v>N/A</v>
      </c>
    </row>
    <row r="79" spans="1:12" ht="25" x14ac:dyDescent="0.25">
      <c r="A79" s="2" t="s">
        <v>966</v>
      </c>
      <c r="B79" s="41" t="s">
        <v>213</v>
      </c>
      <c r="C79" s="13">
        <v>11.132659686</v>
      </c>
      <c r="D79" s="41" t="s">
        <v>213</v>
      </c>
      <c r="E79" s="13">
        <v>11.400290607000001</v>
      </c>
      <c r="F79" s="41" t="s">
        <v>213</v>
      </c>
      <c r="G79" s="13">
        <v>11.490539191</v>
      </c>
      <c r="H79" s="41" t="s">
        <v>213</v>
      </c>
      <c r="I79" s="12">
        <v>2.4039999999999999</v>
      </c>
      <c r="J79" s="12">
        <v>0.79159999999999997</v>
      </c>
      <c r="K79" s="41" t="s">
        <v>213</v>
      </c>
      <c r="L79" s="9" t="str">
        <f t="shared" si="30"/>
        <v>N/A</v>
      </c>
    </row>
    <row r="80" spans="1:12" ht="25" x14ac:dyDescent="0.25">
      <c r="A80" s="2" t="s">
        <v>967</v>
      </c>
      <c r="B80" s="41" t="s">
        <v>213</v>
      </c>
      <c r="C80" s="13">
        <v>6.5539112051000004</v>
      </c>
      <c r="D80" s="41" t="s">
        <v>213</v>
      </c>
      <c r="E80" s="13">
        <v>6.1139788226</v>
      </c>
      <c r="F80" s="41" t="s">
        <v>213</v>
      </c>
      <c r="G80" s="13">
        <v>5.8745843453999997</v>
      </c>
      <c r="H80" s="41" t="s">
        <v>213</v>
      </c>
      <c r="I80" s="12">
        <v>-6.71</v>
      </c>
      <c r="J80" s="12">
        <v>-3.92</v>
      </c>
      <c r="K80" s="41" t="s">
        <v>213</v>
      </c>
      <c r="L80" s="9" t="str">
        <f t="shared" si="30"/>
        <v>N/A</v>
      </c>
    </row>
    <row r="81" spans="1:12" x14ac:dyDescent="0.25">
      <c r="A81" s="2" t="s">
        <v>968</v>
      </c>
      <c r="B81" s="41" t="s">
        <v>213</v>
      </c>
      <c r="C81" s="13">
        <v>0</v>
      </c>
      <c r="D81" s="41" t="s">
        <v>213</v>
      </c>
      <c r="E81" s="13">
        <v>0</v>
      </c>
      <c r="F81" s="41" t="s">
        <v>213</v>
      </c>
      <c r="G81" s="13">
        <v>0</v>
      </c>
      <c r="H81" s="41" t="s">
        <v>213</v>
      </c>
      <c r="I81" s="12" t="s">
        <v>1746</v>
      </c>
      <c r="J81" s="12" t="s">
        <v>1746</v>
      </c>
      <c r="K81" s="41" t="s">
        <v>213</v>
      </c>
      <c r="L81" s="9" t="str">
        <f t="shared" si="30"/>
        <v>N/A</v>
      </c>
    </row>
    <row r="82" spans="1:12" x14ac:dyDescent="0.25">
      <c r="A82" s="2" t="s">
        <v>969</v>
      </c>
      <c r="B82" s="41" t="s">
        <v>213</v>
      </c>
      <c r="C82" s="13">
        <v>6.6646135406000004</v>
      </c>
      <c r="D82" s="41" t="s">
        <v>213</v>
      </c>
      <c r="E82" s="13">
        <v>7.0299517528999997</v>
      </c>
      <c r="F82" s="41" t="s">
        <v>213</v>
      </c>
      <c r="G82" s="13">
        <v>7.2691397621</v>
      </c>
      <c r="H82" s="41" t="s">
        <v>213</v>
      </c>
      <c r="I82" s="12">
        <v>5.4820000000000002</v>
      </c>
      <c r="J82" s="12">
        <v>3.4020000000000001</v>
      </c>
      <c r="K82" s="41" t="s">
        <v>213</v>
      </c>
      <c r="L82" s="9" t="str">
        <f t="shared" si="30"/>
        <v>N/A</v>
      </c>
    </row>
    <row r="83" spans="1:12" x14ac:dyDescent="0.25">
      <c r="A83" s="2" t="s">
        <v>970</v>
      </c>
      <c r="B83" s="41" t="s">
        <v>213</v>
      </c>
      <c r="C83" s="13">
        <v>0</v>
      </c>
      <c r="D83" s="41" t="s">
        <v>213</v>
      </c>
      <c r="E83" s="13">
        <v>0</v>
      </c>
      <c r="F83" s="41" t="s">
        <v>213</v>
      </c>
      <c r="G83" s="13">
        <v>0</v>
      </c>
      <c r="H83" s="41" t="s">
        <v>213</v>
      </c>
      <c r="I83" s="12" t="s">
        <v>1746</v>
      </c>
      <c r="J83" s="12" t="s">
        <v>1746</v>
      </c>
      <c r="K83" s="41" t="s">
        <v>213</v>
      </c>
      <c r="L83" s="9" t="str">
        <f t="shared" si="30"/>
        <v>N/A</v>
      </c>
    </row>
    <row r="84" spans="1:12" x14ac:dyDescent="0.25">
      <c r="A84" s="2" t="s">
        <v>971</v>
      </c>
      <c r="B84" s="41" t="s">
        <v>213</v>
      </c>
      <c r="C84" s="13">
        <v>12.173927518999999</v>
      </c>
      <c r="D84" s="41" t="s">
        <v>213</v>
      </c>
      <c r="E84" s="13">
        <v>11.988728956999999</v>
      </c>
      <c r="F84" s="41" t="s">
        <v>213</v>
      </c>
      <c r="G84" s="13">
        <v>12.441729752000001</v>
      </c>
      <c r="H84" s="41" t="s">
        <v>213</v>
      </c>
      <c r="I84" s="12">
        <v>-1.52</v>
      </c>
      <c r="J84" s="12">
        <v>3.7789999999999999</v>
      </c>
      <c r="K84" s="41" t="s">
        <v>213</v>
      </c>
      <c r="L84" s="9" t="str">
        <f t="shared" si="30"/>
        <v>N/A</v>
      </c>
    </row>
    <row r="85" spans="1:12" ht="25" x14ac:dyDescent="0.25">
      <c r="A85" s="2" t="s">
        <v>972</v>
      </c>
      <c r="B85" s="41" t="s">
        <v>213</v>
      </c>
      <c r="C85" s="13">
        <v>0</v>
      </c>
      <c r="D85" s="41" t="s">
        <v>213</v>
      </c>
      <c r="E85" s="13">
        <v>0</v>
      </c>
      <c r="F85" s="41" t="s">
        <v>213</v>
      </c>
      <c r="G85" s="13">
        <v>0</v>
      </c>
      <c r="H85" s="41" t="s">
        <v>213</v>
      </c>
      <c r="I85" s="12" t="s">
        <v>1746</v>
      </c>
      <c r="J85" s="12" t="s">
        <v>1746</v>
      </c>
      <c r="K85" s="41" t="s">
        <v>213</v>
      </c>
      <c r="L85" s="9" t="str">
        <f t="shared" si="30"/>
        <v>N/A</v>
      </c>
    </row>
    <row r="86" spans="1:12" ht="25" x14ac:dyDescent="0.25">
      <c r="A86" s="2" t="s">
        <v>973</v>
      </c>
      <c r="B86" s="41" t="s">
        <v>213</v>
      </c>
      <c r="C86" s="13">
        <v>0</v>
      </c>
      <c r="D86" s="41" t="s">
        <v>213</v>
      </c>
      <c r="E86" s="13">
        <v>0</v>
      </c>
      <c r="F86" s="41" t="s">
        <v>213</v>
      </c>
      <c r="G86" s="13">
        <v>0</v>
      </c>
      <c r="H86" s="41" t="s">
        <v>213</v>
      </c>
      <c r="I86" s="12" t="s">
        <v>1746</v>
      </c>
      <c r="J86" s="12" t="s">
        <v>1746</v>
      </c>
      <c r="K86" s="41" t="s">
        <v>213</v>
      </c>
      <c r="L86" s="9" t="str">
        <f t="shared" si="30"/>
        <v>N/A</v>
      </c>
    </row>
    <row r="87" spans="1:12" x14ac:dyDescent="0.25">
      <c r="A87" s="2" t="s">
        <v>974</v>
      </c>
      <c r="B87" s="41" t="s">
        <v>213</v>
      </c>
      <c r="C87" s="13">
        <v>82.202726772999995</v>
      </c>
      <c r="D87" s="41" t="s">
        <v>213</v>
      </c>
      <c r="E87" s="13">
        <v>81.569757640000006</v>
      </c>
      <c r="F87" s="41" t="s">
        <v>213</v>
      </c>
      <c r="G87" s="13">
        <v>81.240321046000005</v>
      </c>
      <c r="H87" s="41" t="s">
        <v>213</v>
      </c>
      <c r="I87" s="12">
        <v>-0.77</v>
      </c>
      <c r="J87" s="12">
        <v>-0.40400000000000003</v>
      </c>
      <c r="K87" s="41" t="s">
        <v>213</v>
      </c>
      <c r="L87" s="9" t="str">
        <f t="shared" si="30"/>
        <v>N/A</v>
      </c>
    </row>
    <row r="88" spans="1:12" x14ac:dyDescent="0.25">
      <c r="A88" s="2" t="s">
        <v>975</v>
      </c>
      <c r="B88" s="41" t="s">
        <v>213</v>
      </c>
      <c r="C88" s="13">
        <v>17.797273227000002</v>
      </c>
      <c r="D88" s="41" t="s">
        <v>213</v>
      </c>
      <c r="E88" s="13">
        <v>18.430242360000001</v>
      </c>
      <c r="F88" s="41" t="s">
        <v>213</v>
      </c>
      <c r="G88" s="13">
        <v>18.759678954000002</v>
      </c>
      <c r="H88" s="41" t="s">
        <v>213</v>
      </c>
      <c r="I88" s="12">
        <v>3.5569999999999999</v>
      </c>
      <c r="J88" s="12">
        <v>1.7869999999999999</v>
      </c>
      <c r="K88" s="41" t="s">
        <v>213</v>
      </c>
      <c r="L88" s="9" t="str">
        <f t="shared" si="30"/>
        <v>N/A</v>
      </c>
    </row>
    <row r="89" spans="1:12" x14ac:dyDescent="0.25">
      <c r="A89" s="6" t="s">
        <v>68</v>
      </c>
      <c r="B89" s="41" t="s">
        <v>213</v>
      </c>
      <c r="C89" s="1">
        <v>910</v>
      </c>
      <c r="D89" s="11" t="str">
        <f>IF($B89="N/A","N/A",IF(C89&gt;10,"No",IF(C89&lt;-10,"No","Yes")))</f>
        <v>N/A</v>
      </c>
      <c r="E89" s="1">
        <v>798</v>
      </c>
      <c r="F89" s="11" t="str">
        <f>IF($B89="N/A","N/A",IF(E89&gt;10,"No",IF(E89&lt;-10,"No","Yes")))</f>
        <v>N/A</v>
      </c>
      <c r="G89" s="1">
        <v>957</v>
      </c>
      <c r="H89" s="11" t="str">
        <f>IF($B89="N/A","N/A",IF(G89&gt;10,"No",IF(G89&lt;-10,"No","Yes")))</f>
        <v>N/A</v>
      </c>
      <c r="I89" s="12">
        <v>-12.3</v>
      </c>
      <c r="J89" s="12">
        <v>19.920000000000002</v>
      </c>
      <c r="K89" s="41" t="s">
        <v>740</v>
      </c>
      <c r="L89" s="9" t="str">
        <f t="shared" si="30"/>
        <v>No</v>
      </c>
    </row>
    <row r="90" spans="1:12" x14ac:dyDescent="0.25">
      <c r="A90" s="2" t="s">
        <v>109</v>
      </c>
      <c r="B90" s="41" t="s">
        <v>213</v>
      </c>
      <c r="C90" s="13">
        <v>0.21978021980000001</v>
      </c>
      <c r="D90" s="11" t="str">
        <f>IF($B90="N/A","N/A",IF(C90&gt;10,"No",IF(C90&lt;-10,"No","Yes")))</f>
        <v>N/A</v>
      </c>
      <c r="E90" s="13">
        <v>0.25062656639999997</v>
      </c>
      <c r="F90" s="11" t="str">
        <f>IF($B90="N/A","N/A",IF(E90&gt;10,"No",IF(E90&lt;-10,"No","Yes")))</f>
        <v>N/A</v>
      </c>
      <c r="G90" s="13">
        <v>0</v>
      </c>
      <c r="H90" s="11" t="str">
        <f>IF($B90="N/A","N/A",IF(G90&gt;10,"No",IF(G90&lt;-10,"No","Yes")))</f>
        <v>N/A</v>
      </c>
      <c r="I90" s="12">
        <v>14.04</v>
      </c>
      <c r="J90" s="12">
        <v>-100</v>
      </c>
      <c r="K90" s="41" t="s">
        <v>740</v>
      </c>
      <c r="L90" s="9" t="str">
        <f t="shared" si="30"/>
        <v>No</v>
      </c>
    </row>
    <row r="91" spans="1:12" x14ac:dyDescent="0.25">
      <c r="A91" s="2" t="s">
        <v>110</v>
      </c>
      <c r="B91" s="41" t="s">
        <v>213</v>
      </c>
      <c r="C91" s="13">
        <v>5.6043956043999996</v>
      </c>
      <c r="D91" s="11" t="str">
        <f>IF($B91="N/A","N/A",IF(C91&gt;10,"No",IF(C91&lt;-10,"No","Yes")))</f>
        <v>N/A</v>
      </c>
      <c r="E91" s="13">
        <v>3.6340852130000001</v>
      </c>
      <c r="F91" s="11" t="str">
        <f>IF($B91="N/A","N/A",IF(E91&gt;10,"No",IF(E91&lt;-10,"No","Yes")))</f>
        <v>N/A</v>
      </c>
      <c r="G91" s="13">
        <v>8.2549634273999999</v>
      </c>
      <c r="H91" s="11" t="str">
        <f>IF($B91="N/A","N/A",IF(G91&gt;10,"No",IF(G91&lt;-10,"No","Yes")))</f>
        <v>N/A</v>
      </c>
      <c r="I91" s="12">
        <v>-35.200000000000003</v>
      </c>
      <c r="J91" s="12">
        <v>127.2</v>
      </c>
      <c r="K91" s="41" t="s">
        <v>740</v>
      </c>
      <c r="L91" s="9" t="str">
        <f t="shared" si="30"/>
        <v>No</v>
      </c>
    </row>
    <row r="92" spans="1:12" x14ac:dyDescent="0.25">
      <c r="A92" s="4" t="s">
        <v>7</v>
      </c>
      <c r="B92" s="41" t="s">
        <v>213</v>
      </c>
      <c r="C92" s="13">
        <v>0.76825756190000005</v>
      </c>
      <c r="D92" s="11" t="str">
        <f>IF($B92="N/A","N/A",IF(C92&gt;10,"No",IF(C92&lt;-10,"No","Yes")))</f>
        <v>N/A</v>
      </c>
      <c r="E92" s="13">
        <v>0.84532821690000004</v>
      </c>
      <c r="F92" s="11" t="str">
        <f>IF($B92="N/A","N/A",IF(E92&gt;10,"No",IF(E92&lt;-10,"No","Yes")))</f>
        <v>N/A</v>
      </c>
      <c r="G92" s="13">
        <v>0.93704061819999995</v>
      </c>
      <c r="H92" s="11" t="str">
        <f>IF($B92="N/A","N/A",IF(G92&gt;10,"No",IF(G92&lt;-10,"No","Yes")))</f>
        <v>N/A</v>
      </c>
      <c r="I92" s="12">
        <v>10.029999999999999</v>
      </c>
      <c r="J92" s="12">
        <v>10.85</v>
      </c>
      <c r="K92" s="41" t="s">
        <v>741</v>
      </c>
      <c r="L92" s="9" t="str">
        <f t="shared" si="30"/>
        <v>Yes</v>
      </c>
    </row>
    <row r="93" spans="1:12" x14ac:dyDescent="0.25">
      <c r="A93" s="4" t="s">
        <v>180</v>
      </c>
      <c r="B93" s="41" t="s">
        <v>213</v>
      </c>
      <c r="C93" s="13">
        <v>62.732433286999999</v>
      </c>
      <c r="D93" s="11" t="str">
        <f t="shared" ref="D93:D94" si="31">IF($B93="N/A","N/A",IF(C93&gt;10,"No",IF(C93&lt;-10,"No","Yes")))</f>
        <v>N/A</v>
      </c>
      <c r="E93" s="13">
        <v>62.437082052000001</v>
      </c>
      <c r="F93" s="11" t="str">
        <f t="shared" ref="F93:F94" si="32">IF($B93="N/A","N/A",IF(E93&gt;10,"No",IF(E93&lt;-10,"No","Yes")))</f>
        <v>N/A</v>
      </c>
      <c r="G93" s="13">
        <v>62.176418335000001</v>
      </c>
      <c r="H93" s="11" t="str">
        <f t="shared" ref="H93:H94" si="33">IF($B93="N/A","N/A",IF(G93&gt;10,"No",IF(G93&lt;-10,"No","Yes")))</f>
        <v>N/A</v>
      </c>
      <c r="I93" s="12">
        <v>-0.47099999999999997</v>
      </c>
      <c r="J93" s="12">
        <v>-0.41699999999999998</v>
      </c>
      <c r="K93" s="41" t="s">
        <v>740</v>
      </c>
      <c r="L93" s="9" t="str">
        <f>IF(J93="Div by 0", "N/A", IF(OR(J93="N/A",K93="N/A"),"N/A", IF(J93&gt;VALUE(MID(K93,1,2)), "No", IF(J93&lt;-1*VALUE(MID(K93,1,2)), "No", "Yes"))))</f>
        <v>Yes</v>
      </c>
    </row>
    <row r="94" spans="1:12" x14ac:dyDescent="0.25">
      <c r="A94" s="4" t="s">
        <v>181</v>
      </c>
      <c r="B94" s="41" t="s">
        <v>213</v>
      </c>
      <c r="C94" s="13">
        <v>37.267566713000001</v>
      </c>
      <c r="D94" s="11" t="str">
        <f t="shared" si="31"/>
        <v>N/A</v>
      </c>
      <c r="E94" s="13">
        <v>37.562917947999999</v>
      </c>
      <c r="F94" s="11" t="str">
        <f t="shared" si="32"/>
        <v>N/A</v>
      </c>
      <c r="G94" s="13">
        <v>37.823581664999999</v>
      </c>
      <c r="H94" s="11" t="str">
        <f t="shared" si="33"/>
        <v>N/A</v>
      </c>
      <c r="I94" s="12">
        <v>0.79249999999999998</v>
      </c>
      <c r="J94" s="12">
        <v>0.69389999999999996</v>
      </c>
      <c r="K94" s="41" t="s">
        <v>740</v>
      </c>
      <c r="L94" s="9" t="str">
        <f>IF(J94="Div by 0", "N/A", IF(OR(J94="N/A",K94="N/A"),"N/A", IF(J94&gt;VALUE(MID(K94,1,2)), "No", IF(J94&lt;-1*VALUE(MID(K94,1,2)), "No", "Yes"))))</f>
        <v>Yes</v>
      </c>
    </row>
    <row r="95" spans="1:12" x14ac:dyDescent="0.25">
      <c r="A95" s="2" t="s">
        <v>8</v>
      </c>
      <c r="B95" s="41" t="s">
        <v>285</v>
      </c>
      <c r="C95" s="13">
        <v>7.0533202377000004</v>
      </c>
      <c r="D95" s="11" t="str">
        <f>IF($B95="N/A","N/A",IF(C95&gt;10,"No",IF(C95&lt;5,"No","Yes")))</f>
        <v>Yes</v>
      </c>
      <c r="E95" s="13">
        <v>6.9721515328999999</v>
      </c>
      <c r="F95" s="11" t="str">
        <f>IF($B95="N/A","N/A",IF(E95&gt;10,"No",IF(E95&lt;5,"No","Yes")))</f>
        <v>Yes</v>
      </c>
      <c r="G95" s="13">
        <v>6.7149336917999998</v>
      </c>
      <c r="H95" s="11" t="str">
        <f t="shared" ref="H95:H98" si="34">IF($B95="N/A","N/A",IF(G95&gt;10,"No",IF(G95&lt;5,"No","Yes")))</f>
        <v>Yes</v>
      </c>
      <c r="I95" s="12">
        <v>-1.1499999999999999</v>
      </c>
      <c r="J95" s="12">
        <v>-3.69</v>
      </c>
      <c r="K95" s="41" t="s">
        <v>741</v>
      </c>
      <c r="L95" s="9" t="str">
        <f t="shared" si="30"/>
        <v>Yes</v>
      </c>
    </row>
    <row r="96" spans="1:12" x14ac:dyDescent="0.25">
      <c r="A96" s="2" t="s">
        <v>149</v>
      </c>
      <c r="B96" s="41" t="s">
        <v>285</v>
      </c>
      <c r="C96" s="13">
        <v>6.1627074628000003</v>
      </c>
      <c r="D96" s="11" t="str">
        <f>IF($B96="N/A","N/A",IF(C96&gt;10,"No",IF(C96&lt;5,"No","Yes")))</f>
        <v>Yes</v>
      </c>
      <c r="E96" s="13">
        <v>6.0417285477</v>
      </c>
      <c r="F96" s="11" t="str">
        <f t="shared" ref="F96:F98" si="35">IF($B96="N/A","N/A",IF(E96&gt;10,"No",IF(E96&lt;5,"No","Yes")))</f>
        <v>Yes</v>
      </c>
      <c r="G96" s="13">
        <v>5.6812018018000003</v>
      </c>
      <c r="H96" s="11" t="str">
        <f t="shared" si="34"/>
        <v>Yes</v>
      </c>
      <c r="I96" s="12">
        <v>-1.96</v>
      </c>
      <c r="J96" s="12">
        <v>-5.97</v>
      </c>
      <c r="K96" s="41" t="s">
        <v>741</v>
      </c>
      <c r="L96" s="9" t="str">
        <f t="shared" si="30"/>
        <v>Yes</v>
      </c>
    </row>
    <row r="97" spans="1:12" x14ac:dyDescent="0.25">
      <c r="A97" s="2" t="s">
        <v>150</v>
      </c>
      <c r="B97" s="41" t="s">
        <v>285</v>
      </c>
      <c r="C97" s="13">
        <v>6.7162191406999998</v>
      </c>
      <c r="D97" s="11" t="str">
        <f>IF($B97="N/A","N/A",IF(C97&gt;10,"No",IF(C97&lt;5,"No","Yes")))</f>
        <v>Yes</v>
      </c>
      <c r="E97" s="13">
        <v>6.6622781313999999</v>
      </c>
      <c r="F97" s="11" t="str">
        <f t="shared" si="35"/>
        <v>Yes</v>
      </c>
      <c r="G97" s="13">
        <v>6.4052071786999996</v>
      </c>
      <c r="H97" s="11" t="str">
        <f t="shared" si="34"/>
        <v>Yes</v>
      </c>
      <c r="I97" s="12">
        <v>-0.80300000000000005</v>
      </c>
      <c r="J97" s="12">
        <v>-3.86</v>
      </c>
      <c r="K97" s="41" t="s">
        <v>741</v>
      </c>
      <c r="L97" s="9" t="str">
        <f t="shared" si="30"/>
        <v>Yes</v>
      </c>
    </row>
    <row r="98" spans="1:12" x14ac:dyDescent="0.25">
      <c r="A98" s="2" t="s">
        <v>151</v>
      </c>
      <c r="B98" s="41" t="s">
        <v>285</v>
      </c>
      <c r="C98" s="13">
        <v>7.0866141732000001</v>
      </c>
      <c r="D98" s="11" t="str">
        <f>IF($B98="N/A","N/A",IF(C98&gt;10,"No",IF(C98&lt;5,"No","Yes")))</f>
        <v>Yes</v>
      </c>
      <c r="E98" s="13">
        <v>7.0195156020000002</v>
      </c>
      <c r="F98" s="11" t="str">
        <f t="shared" si="35"/>
        <v>Yes</v>
      </c>
      <c r="G98" s="13">
        <v>6.7864695107999999</v>
      </c>
      <c r="H98" s="11" t="str">
        <f t="shared" si="34"/>
        <v>Yes</v>
      </c>
      <c r="I98" s="12">
        <v>-0.94699999999999995</v>
      </c>
      <c r="J98" s="12">
        <v>-3.32</v>
      </c>
      <c r="K98" s="41" t="s">
        <v>741</v>
      </c>
      <c r="L98" s="9" t="str">
        <f t="shared" si="30"/>
        <v>Yes</v>
      </c>
    </row>
    <row r="99" spans="1:12" x14ac:dyDescent="0.25">
      <c r="A99" s="2" t="s">
        <v>976</v>
      </c>
      <c r="B99" s="41" t="s">
        <v>213</v>
      </c>
      <c r="C99" s="1">
        <v>1837</v>
      </c>
      <c r="D99" s="11" t="str">
        <f t="shared" ref="D99:D110" si="36">IF($B99="N/A","N/A",IF(C99&gt;10,"No",IF(C99&lt;-10,"No","Yes")))</f>
        <v>N/A</v>
      </c>
      <c r="E99" s="1">
        <v>1930</v>
      </c>
      <c r="F99" s="11" t="str">
        <f t="shared" ref="F99:F110" si="37">IF($B99="N/A","N/A",IF(E99&gt;10,"No",IF(E99&lt;-10,"No","Yes")))</f>
        <v>N/A</v>
      </c>
      <c r="G99" s="1">
        <v>2099</v>
      </c>
      <c r="H99" s="11" t="str">
        <f t="shared" ref="H99:H110" si="38">IF($B99="N/A","N/A",IF(G99&gt;10,"No",IF(G99&lt;-10,"No","Yes")))</f>
        <v>N/A</v>
      </c>
      <c r="I99" s="12">
        <v>5.0629999999999997</v>
      </c>
      <c r="J99" s="12">
        <v>8.7560000000000002</v>
      </c>
      <c r="K99" s="41" t="s">
        <v>740</v>
      </c>
      <c r="L99" s="9" t="str">
        <f t="shared" si="30"/>
        <v>Yes</v>
      </c>
    </row>
    <row r="100" spans="1:12" x14ac:dyDescent="0.25">
      <c r="A100" s="2" t="s">
        <v>977</v>
      </c>
      <c r="B100" s="41" t="s">
        <v>213</v>
      </c>
      <c r="C100" s="1">
        <v>490</v>
      </c>
      <c r="D100" s="11" t="str">
        <f t="shared" si="36"/>
        <v>N/A</v>
      </c>
      <c r="E100" s="1">
        <v>464</v>
      </c>
      <c r="F100" s="11" t="str">
        <f t="shared" si="37"/>
        <v>N/A</v>
      </c>
      <c r="G100" s="1">
        <v>468</v>
      </c>
      <c r="H100" s="11" t="str">
        <f t="shared" si="38"/>
        <v>N/A</v>
      </c>
      <c r="I100" s="12">
        <v>-5.31</v>
      </c>
      <c r="J100" s="12">
        <v>0.86209999999999998</v>
      </c>
      <c r="K100" s="41" t="s">
        <v>740</v>
      </c>
      <c r="L100" s="9" t="str">
        <f t="shared" si="30"/>
        <v>Yes</v>
      </c>
    </row>
    <row r="101" spans="1:12" x14ac:dyDescent="0.25">
      <c r="A101" s="2" t="s">
        <v>1</v>
      </c>
      <c r="B101" s="41" t="s">
        <v>213</v>
      </c>
      <c r="C101" s="13">
        <v>99.386559238000004</v>
      </c>
      <c r="D101" s="11" t="str">
        <f t="shared" si="36"/>
        <v>N/A</v>
      </c>
      <c r="E101" s="13">
        <v>99.203641414000003</v>
      </c>
      <c r="F101" s="11" t="str">
        <f t="shared" si="37"/>
        <v>N/A</v>
      </c>
      <c r="G101" s="13">
        <v>98.863287975000006</v>
      </c>
      <c r="H101" s="11" t="str">
        <f t="shared" si="38"/>
        <v>N/A</v>
      </c>
      <c r="I101" s="12">
        <v>-0.184</v>
      </c>
      <c r="J101" s="12">
        <v>-0.34300000000000003</v>
      </c>
      <c r="K101" s="41" t="s">
        <v>741</v>
      </c>
      <c r="L101" s="9" t="str">
        <f t="shared" si="30"/>
        <v>Yes</v>
      </c>
    </row>
    <row r="102" spans="1:12" x14ac:dyDescent="0.25">
      <c r="A102" s="2" t="s">
        <v>69</v>
      </c>
      <c r="B102" s="41" t="s">
        <v>213</v>
      </c>
      <c r="C102" s="13">
        <v>97.432268329999999</v>
      </c>
      <c r="D102" s="11" t="str">
        <f t="shared" si="36"/>
        <v>N/A</v>
      </c>
      <c r="E102" s="13">
        <v>97.377301234000001</v>
      </c>
      <c r="F102" s="11" t="str">
        <f t="shared" si="37"/>
        <v>N/A</v>
      </c>
      <c r="G102" s="13">
        <v>97.228914704999994</v>
      </c>
      <c r="H102" s="11" t="str">
        <f t="shared" si="38"/>
        <v>N/A</v>
      </c>
      <c r="I102" s="12">
        <v>-5.6000000000000001E-2</v>
      </c>
      <c r="J102" s="12">
        <v>-0.152</v>
      </c>
      <c r="K102" s="41" t="s">
        <v>741</v>
      </c>
      <c r="L102" s="9" t="str">
        <f t="shared" si="30"/>
        <v>Yes</v>
      </c>
    </row>
    <row r="103" spans="1:12" x14ac:dyDescent="0.25">
      <c r="A103" s="4" t="s">
        <v>70</v>
      </c>
      <c r="B103" s="41" t="s">
        <v>213</v>
      </c>
      <c r="C103" s="1">
        <v>113309</v>
      </c>
      <c r="D103" s="11" t="str">
        <f t="shared" si="36"/>
        <v>N/A</v>
      </c>
      <c r="E103" s="1">
        <v>117146</v>
      </c>
      <c r="F103" s="11" t="str">
        <f t="shared" si="37"/>
        <v>N/A</v>
      </c>
      <c r="G103" s="1">
        <v>120518</v>
      </c>
      <c r="H103" s="11" t="str">
        <f t="shared" si="38"/>
        <v>N/A</v>
      </c>
      <c r="I103" s="12">
        <v>3.3860000000000001</v>
      </c>
      <c r="J103" s="12">
        <v>2.8780000000000001</v>
      </c>
      <c r="K103" s="41" t="s">
        <v>740</v>
      </c>
      <c r="L103" s="9" t="str">
        <f t="shared" si="30"/>
        <v>Yes</v>
      </c>
    </row>
    <row r="104" spans="1:12" x14ac:dyDescent="0.25">
      <c r="A104" s="2" t="s">
        <v>692</v>
      </c>
      <c r="B104" s="41" t="s">
        <v>213</v>
      </c>
      <c r="C104" s="13">
        <v>2.0395555515999999</v>
      </c>
      <c r="D104" s="11" t="str">
        <f t="shared" si="36"/>
        <v>N/A</v>
      </c>
      <c r="E104" s="13">
        <v>2.169941782</v>
      </c>
      <c r="F104" s="11" t="str">
        <f t="shared" si="37"/>
        <v>N/A</v>
      </c>
      <c r="G104" s="13">
        <v>2.2104581888000001</v>
      </c>
      <c r="H104" s="11" t="str">
        <f t="shared" si="38"/>
        <v>N/A</v>
      </c>
      <c r="I104" s="12">
        <v>6.3929999999999998</v>
      </c>
      <c r="J104" s="12">
        <v>1.867</v>
      </c>
      <c r="K104" s="41" t="s">
        <v>741</v>
      </c>
      <c r="L104" s="9" t="str">
        <f t="shared" ref="L104:L110" si="39">IF(J104="Div by 0", "N/A", IF(K104="N/A","N/A", IF(J104&gt;VALUE(MID(K104,1,2)), "No", IF(J104&lt;-1*VALUE(MID(K104,1,2)), "No", "Yes"))))</f>
        <v>Yes</v>
      </c>
    </row>
    <row r="105" spans="1:12" x14ac:dyDescent="0.25">
      <c r="A105" s="2" t="s">
        <v>691</v>
      </c>
      <c r="B105" s="41" t="s">
        <v>213</v>
      </c>
      <c r="C105" s="13">
        <v>0.33713120759999998</v>
      </c>
      <c r="D105" s="11" t="str">
        <f t="shared" si="36"/>
        <v>N/A</v>
      </c>
      <c r="E105" s="13">
        <v>0.27401703859999998</v>
      </c>
      <c r="F105" s="11" t="str">
        <f t="shared" si="37"/>
        <v>N/A</v>
      </c>
      <c r="G105" s="13">
        <v>0.23398994340000001</v>
      </c>
      <c r="H105" s="11" t="str">
        <f t="shared" si="38"/>
        <v>N/A</v>
      </c>
      <c r="I105" s="12">
        <v>-18.7</v>
      </c>
      <c r="J105" s="12">
        <v>-14.6</v>
      </c>
      <c r="K105" s="41" t="s">
        <v>741</v>
      </c>
      <c r="L105" s="9" t="str">
        <f t="shared" si="39"/>
        <v>Yes</v>
      </c>
    </row>
    <row r="106" spans="1:12" x14ac:dyDescent="0.25">
      <c r="A106" s="2" t="s">
        <v>690</v>
      </c>
      <c r="B106" s="41" t="s">
        <v>213</v>
      </c>
      <c r="C106" s="13">
        <v>97.623313241000005</v>
      </c>
      <c r="D106" s="11" t="str">
        <f t="shared" si="36"/>
        <v>N/A</v>
      </c>
      <c r="E106" s="13">
        <v>97.556041179000005</v>
      </c>
      <c r="F106" s="11" t="str">
        <f t="shared" si="37"/>
        <v>N/A</v>
      </c>
      <c r="G106" s="13">
        <v>97.555551867999995</v>
      </c>
      <c r="H106" s="11" t="str">
        <f t="shared" si="38"/>
        <v>N/A</v>
      </c>
      <c r="I106" s="12">
        <v>-6.9000000000000006E-2</v>
      </c>
      <c r="J106" s="12">
        <v>-1E-3</v>
      </c>
      <c r="K106" s="41" t="s">
        <v>741</v>
      </c>
      <c r="L106" s="9" t="str">
        <f t="shared" si="39"/>
        <v>Yes</v>
      </c>
    </row>
    <row r="107" spans="1:12" ht="25" x14ac:dyDescent="0.25">
      <c r="A107" s="4" t="s">
        <v>978</v>
      </c>
      <c r="B107" s="41" t="s">
        <v>213</v>
      </c>
      <c r="C107" s="13">
        <v>40.666045179999998</v>
      </c>
      <c r="D107" s="11" t="str">
        <f t="shared" si="36"/>
        <v>N/A</v>
      </c>
      <c r="E107" s="13">
        <v>39.251166038999997</v>
      </c>
      <c r="F107" s="11" t="str">
        <f t="shared" si="37"/>
        <v>N/A</v>
      </c>
      <c r="G107" s="13">
        <v>38.257513226</v>
      </c>
      <c r="H107" s="11" t="str">
        <f t="shared" si="38"/>
        <v>N/A</v>
      </c>
      <c r="I107" s="12">
        <v>-3.48</v>
      </c>
      <c r="J107" s="12">
        <v>-2.5299999999999998</v>
      </c>
      <c r="K107" s="41" t="s">
        <v>741</v>
      </c>
      <c r="L107" s="9" t="str">
        <f t="shared" si="39"/>
        <v>Yes</v>
      </c>
    </row>
    <row r="108" spans="1:12" ht="25" x14ac:dyDescent="0.25">
      <c r="A108" s="4" t="s">
        <v>979</v>
      </c>
      <c r="B108" s="41" t="s">
        <v>213</v>
      </c>
      <c r="C108" s="13">
        <v>57.950591799999998</v>
      </c>
      <c r="D108" s="11" t="str">
        <f t="shared" si="36"/>
        <v>N/A</v>
      </c>
      <c r="E108" s="13">
        <v>59.351192531000002</v>
      </c>
      <c r="F108" s="11" t="str">
        <f t="shared" si="37"/>
        <v>N/A</v>
      </c>
      <c r="G108" s="13">
        <v>60.315700933000002</v>
      </c>
      <c r="H108" s="11" t="str">
        <f t="shared" si="38"/>
        <v>N/A</v>
      </c>
      <c r="I108" s="12">
        <v>2.4169999999999998</v>
      </c>
      <c r="J108" s="12">
        <v>1.625</v>
      </c>
      <c r="K108" s="41" t="s">
        <v>741</v>
      </c>
      <c r="L108" s="9" t="str">
        <f t="shared" si="39"/>
        <v>Yes</v>
      </c>
    </row>
    <row r="109" spans="1:12" ht="25" x14ac:dyDescent="0.25">
      <c r="A109" s="4" t="s">
        <v>980</v>
      </c>
      <c r="B109" s="41" t="s">
        <v>213</v>
      </c>
      <c r="C109" s="13">
        <v>0.54269114880000002</v>
      </c>
      <c r="D109" s="11" t="str">
        <f t="shared" si="36"/>
        <v>N/A</v>
      </c>
      <c r="E109" s="13">
        <v>0.54107428130000002</v>
      </c>
      <c r="F109" s="11" t="str">
        <f t="shared" si="37"/>
        <v>N/A</v>
      </c>
      <c r="G109" s="13">
        <v>0.56756990460000001</v>
      </c>
      <c r="H109" s="11" t="str">
        <f t="shared" si="38"/>
        <v>N/A</v>
      </c>
      <c r="I109" s="12">
        <v>-0.29799999999999999</v>
      </c>
      <c r="J109" s="12">
        <v>4.8970000000000002</v>
      </c>
      <c r="K109" s="41" t="s">
        <v>741</v>
      </c>
      <c r="L109" s="9" t="str">
        <f t="shared" si="39"/>
        <v>Yes</v>
      </c>
    </row>
    <row r="110" spans="1:12" ht="25" x14ac:dyDescent="0.25">
      <c r="A110" s="4" t="s">
        <v>981</v>
      </c>
      <c r="B110" s="41" t="s">
        <v>213</v>
      </c>
      <c r="C110" s="13">
        <v>0.84067187160000001</v>
      </c>
      <c r="D110" s="11" t="str">
        <f t="shared" si="36"/>
        <v>N/A</v>
      </c>
      <c r="E110" s="13">
        <v>0.85656714860000005</v>
      </c>
      <c r="F110" s="11" t="str">
        <f t="shared" si="37"/>
        <v>N/A</v>
      </c>
      <c r="G110" s="13">
        <v>0.85921593600000001</v>
      </c>
      <c r="H110" s="11" t="str">
        <f t="shared" si="38"/>
        <v>N/A</v>
      </c>
      <c r="I110" s="12">
        <v>1.891</v>
      </c>
      <c r="J110" s="12">
        <v>0.30919999999999997</v>
      </c>
      <c r="K110" s="41" t="s">
        <v>741</v>
      </c>
      <c r="L110" s="9" t="str">
        <f t="shared" si="39"/>
        <v>Yes</v>
      </c>
    </row>
    <row r="111" spans="1:12" x14ac:dyDescent="0.25">
      <c r="A111" s="2" t="s">
        <v>982</v>
      </c>
      <c r="B111" s="41" t="s">
        <v>286</v>
      </c>
      <c r="C111" s="13">
        <v>100</v>
      </c>
      <c r="D111" s="11" t="str">
        <f>IF($B111="N/A","N/A",IF(C111&gt;=99,"Yes","No"))</f>
        <v>Yes</v>
      </c>
      <c r="E111" s="13">
        <v>100</v>
      </c>
      <c r="F111" s="11" t="str">
        <f>IF($B111="N/A","N/A",IF(E111&gt;=99,"Yes","No"))</f>
        <v>Yes</v>
      </c>
      <c r="G111" s="13">
        <v>100</v>
      </c>
      <c r="H111" s="11" t="str">
        <f>IF($B111="N/A","N/A",IF(G111&gt;=99,"Yes","No"))</f>
        <v>Yes</v>
      </c>
      <c r="I111" s="12">
        <v>0</v>
      </c>
      <c r="J111" s="12">
        <v>0</v>
      </c>
      <c r="K111" s="41" t="s">
        <v>740</v>
      </c>
      <c r="L111" s="9" t="str">
        <f t="shared" ref="L111:L145" si="40">IF(J111="Div by 0", "N/A", IF(K111="N/A","N/A", IF(J111&gt;VALUE(MID(K111,1,2)), "No", IF(J111&lt;-1*VALUE(MID(K111,1,2)), "No", "Yes"))))</f>
        <v>Yes</v>
      </c>
    </row>
    <row r="112" spans="1:12" x14ac:dyDescent="0.25">
      <c r="A112" s="2" t="s">
        <v>983</v>
      </c>
      <c r="B112" s="41" t="s">
        <v>213</v>
      </c>
      <c r="C112" s="13">
        <v>0.122599418</v>
      </c>
      <c r="D112" s="11" t="str">
        <f>IF($B112="N/A","N/A",IF(C112&gt;10,"No",IF(C112&lt;-10,"No","Yes")))</f>
        <v>N/A</v>
      </c>
      <c r="E112" s="13">
        <v>0.15167299910000001</v>
      </c>
      <c r="F112" s="11" t="str">
        <f>IF($B112="N/A","N/A",IF(E112&gt;10,"No",IF(E112&lt;-10,"No","Yes")))</f>
        <v>N/A</v>
      </c>
      <c r="G112" s="13">
        <v>0.1447507029</v>
      </c>
      <c r="H112" s="11" t="str">
        <f>IF($B112="N/A","N/A",IF(G112&gt;10,"No",IF(G112&lt;-10,"No","Yes")))</f>
        <v>N/A</v>
      </c>
      <c r="I112" s="12">
        <v>23.71</v>
      </c>
      <c r="J112" s="12">
        <v>-4.5599999999999996</v>
      </c>
      <c r="K112" s="41" t="s">
        <v>740</v>
      </c>
      <c r="L112" s="9" t="str">
        <f t="shared" si="40"/>
        <v>Yes</v>
      </c>
    </row>
    <row r="113" spans="1:12" x14ac:dyDescent="0.25">
      <c r="A113" s="3" t="s">
        <v>984</v>
      </c>
      <c r="B113" s="41" t="s">
        <v>280</v>
      </c>
      <c r="C113" s="8">
        <v>99.894025167999999</v>
      </c>
      <c r="D113" s="11" t="str">
        <f>IF($B113="N/A","N/A",IF(C113&gt;=98,"Yes","No"))</f>
        <v>Yes</v>
      </c>
      <c r="E113" s="8">
        <v>99.868072725999994</v>
      </c>
      <c r="F113" s="11" t="str">
        <f>IF($B113="N/A","N/A",IF(E113&gt;=98,"Yes","No"))</f>
        <v>Yes</v>
      </c>
      <c r="G113" s="8">
        <v>99.826704245000002</v>
      </c>
      <c r="H113" s="11" t="str">
        <f>IF($B113="N/A","N/A",IF(G113&gt;=98,"Yes","No"))</f>
        <v>Yes</v>
      </c>
      <c r="I113" s="12">
        <v>-2.5999999999999999E-2</v>
      </c>
      <c r="J113" s="12">
        <v>-4.1000000000000002E-2</v>
      </c>
      <c r="K113" s="41" t="s">
        <v>740</v>
      </c>
      <c r="L113" s="9" t="str">
        <f t="shared" si="40"/>
        <v>Yes</v>
      </c>
    </row>
    <row r="114" spans="1:12" x14ac:dyDescent="0.25">
      <c r="A114" s="3" t="s">
        <v>985</v>
      </c>
      <c r="B114" s="41" t="s">
        <v>287</v>
      </c>
      <c r="C114" s="8">
        <v>92.055920786000001</v>
      </c>
      <c r="D114" s="11" t="str">
        <f>IF($B114="N/A","N/A",IF(C114&gt;=80,"Yes","No"))</f>
        <v>Yes</v>
      </c>
      <c r="E114" s="8">
        <v>93.316957289000001</v>
      </c>
      <c r="F114" s="11" t="str">
        <f>IF($B114="N/A","N/A",IF(E114&gt;=80,"Yes","No"))</f>
        <v>Yes</v>
      </c>
      <c r="G114" s="8">
        <v>93.885603978000006</v>
      </c>
      <c r="H114" s="11" t="str">
        <f>IF($B114="N/A","N/A",IF(G114&gt;=80,"Yes","No"))</f>
        <v>Yes</v>
      </c>
      <c r="I114" s="12">
        <v>1.37</v>
      </c>
      <c r="J114" s="12">
        <v>0.60940000000000005</v>
      </c>
      <c r="K114" s="41" t="s">
        <v>740</v>
      </c>
      <c r="L114" s="9" t="str">
        <f t="shared" si="40"/>
        <v>Yes</v>
      </c>
    </row>
    <row r="115" spans="1:12" ht="25" x14ac:dyDescent="0.25">
      <c r="A115" s="2" t="s">
        <v>986</v>
      </c>
      <c r="B115" s="41" t="s">
        <v>288</v>
      </c>
      <c r="C115" s="13">
        <v>100</v>
      </c>
      <c r="D115" s="11" t="str">
        <f>IF($B115="N/A","N/A",IF(C115&gt;=100,"Yes","No"))</f>
        <v>Yes</v>
      </c>
      <c r="E115" s="13">
        <v>100</v>
      </c>
      <c r="F115" s="11" t="str">
        <f t="shared" ref="F115:F116" si="41">IF($B115="N/A","N/A",IF(E115&gt;=100,"Yes","No"))</f>
        <v>Yes</v>
      </c>
      <c r="G115" s="13">
        <v>100</v>
      </c>
      <c r="H115" s="11" t="str">
        <f t="shared" ref="H115:H116" si="42">IF($B115="N/A","N/A",IF(G115&gt;=100,"Yes","No"))</f>
        <v>Yes</v>
      </c>
      <c r="I115" s="12">
        <v>0</v>
      </c>
      <c r="J115" s="12">
        <v>0</v>
      </c>
      <c r="K115" s="41" t="s">
        <v>739</v>
      </c>
      <c r="L115" s="9" t="str">
        <f t="shared" si="40"/>
        <v>Yes</v>
      </c>
    </row>
    <row r="116" spans="1:12" ht="25" x14ac:dyDescent="0.25">
      <c r="A116" s="3" t="s">
        <v>987</v>
      </c>
      <c r="B116" s="41" t="s">
        <v>288</v>
      </c>
      <c r="C116" s="13">
        <v>100</v>
      </c>
      <c r="D116" s="11" t="str">
        <f>IF($B116="N/A","N/A",IF(C116&gt;=100,"Yes","No"))</f>
        <v>Yes</v>
      </c>
      <c r="E116" s="13">
        <v>100</v>
      </c>
      <c r="F116" s="11" t="str">
        <f t="shared" si="41"/>
        <v>Yes</v>
      </c>
      <c r="G116" s="13">
        <v>100</v>
      </c>
      <c r="H116" s="11" t="str">
        <f t="shared" si="42"/>
        <v>Yes</v>
      </c>
      <c r="I116" s="12">
        <v>0</v>
      </c>
      <c r="J116" s="12">
        <v>0</v>
      </c>
      <c r="K116" s="41" t="s">
        <v>739</v>
      </c>
      <c r="L116" s="9" t="str">
        <f t="shared" si="40"/>
        <v>Yes</v>
      </c>
    </row>
    <row r="117" spans="1:12" ht="25" x14ac:dyDescent="0.25">
      <c r="A117" s="2" t="s">
        <v>988</v>
      </c>
      <c r="B117" s="41" t="s">
        <v>213</v>
      </c>
      <c r="C117" s="13">
        <v>13.173344976999999</v>
      </c>
      <c r="D117" s="34" t="s">
        <v>742</v>
      </c>
      <c r="E117" s="13">
        <v>7.7794166691999997</v>
      </c>
      <c r="F117" s="34" t="s">
        <v>742</v>
      </c>
      <c r="G117" s="13">
        <v>6.0277223216999998</v>
      </c>
      <c r="H117" s="11" t="str">
        <f>IF($B117="N/A","N/A",IF(G117&lt;100,"No",IF(G117=100,"No","Yes")))</f>
        <v>N/A</v>
      </c>
      <c r="I117" s="12">
        <v>-40.9</v>
      </c>
      <c r="J117" s="12">
        <v>-22.5</v>
      </c>
      <c r="K117" s="41" t="s">
        <v>739</v>
      </c>
      <c r="L117" s="9" t="str">
        <f t="shared" si="40"/>
        <v>Yes</v>
      </c>
    </row>
    <row r="118" spans="1:12" ht="25" x14ac:dyDescent="0.25">
      <c r="A118" s="2" t="s">
        <v>989</v>
      </c>
      <c r="B118" s="33" t="s">
        <v>213</v>
      </c>
      <c r="C118" s="13">
        <v>11.383291871999999</v>
      </c>
      <c r="D118" s="11" t="str">
        <f>IF($B118="N/A","N/A",IF(C118&gt;10,"No",IF(C118&lt;-10,"No","Yes")))</f>
        <v>N/A</v>
      </c>
      <c r="E118" s="13">
        <v>13.34647262</v>
      </c>
      <c r="F118" s="11" t="str">
        <f>IF($B118="N/A","N/A",IF(E118&gt;10,"No",IF(E118&lt;-10,"No","Yes")))</f>
        <v>N/A</v>
      </c>
      <c r="G118" s="13">
        <v>5.9226206973000002</v>
      </c>
      <c r="H118" s="11" t="str">
        <f>IF($B118="N/A","N/A",IF(G118&gt;10,"No",IF(G118&lt;-10,"No","Yes")))</f>
        <v>N/A</v>
      </c>
      <c r="I118" s="12">
        <v>17.25</v>
      </c>
      <c r="J118" s="12">
        <v>-55.6</v>
      </c>
      <c r="K118" s="41" t="s">
        <v>739</v>
      </c>
      <c r="L118" s="9" t="str">
        <f>IF(J118="Div by 0", "N/A", IF(OR(J118="N/A",K118="N/A"),"N/A", IF(J118&gt;VALUE(MID(K118,1,2)), "No", IF(J118&lt;-1*VALUE(MID(K118,1,2)), "No", "Yes"))))</f>
        <v>No</v>
      </c>
    </row>
    <row r="119" spans="1:12" x14ac:dyDescent="0.25">
      <c r="A119" s="7" t="s">
        <v>100</v>
      </c>
      <c r="B119" s="33" t="s">
        <v>213</v>
      </c>
      <c r="C119" s="34">
        <v>66009</v>
      </c>
      <c r="D119" s="11" t="str">
        <f t="shared" ref="D119:D145" si="43">IF($B119="N/A","N/A",IF(C119&gt;10,"No",IF(C119&lt;-10,"No","Yes")))</f>
        <v>N/A</v>
      </c>
      <c r="E119" s="34">
        <v>67082</v>
      </c>
      <c r="F119" s="11" t="str">
        <f t="shared" ref="F119:F145" si="44">IF($B119="N/A","N/A",IF(E119&gt;10,"No",IF(E119&lt;-10,"No","Yes")))</f>
        <v>N/A</v>
      </c>
      <c r="G119" s="34">
        <v>67741</v>
      </c>
      <c r="H119" s="11" t="str">
        <f t="shared" ref="H119:H145" si="45">IF($B119="N/A","N/A",IF(G119&gt;10,"No",IF(G119&lt;-10,"No","Yes")))</f>
        <v>N/A</v>
      </c>
      <c r="I119" s="12">
        <v>1.6259999999999999</v>
      </c>
      <c r="J119" s="12">
        <v>0.98240000000000005</v>
      </c>
      <c r="K119" s="41" t="s">
        <v>740</v>
      </c>
      <c r="L119" s="9" t="str">
        <f t="shared" si="40"/>
        <v>Yes</v>
      </c>
    </row>
    <row r="120" spans="1:12" x14ac:dyDescent="0.25">
      <c r="A120" s="2" t="s">
        <v>990</v>
      </c>
      <c r="B120" s="33" t="s">
        <v>213</v>
      </c>
      <c r="C120" s="34">
        <v>15709</v>
      </c>
      <c r="D120" s="11" t="str">
        <f t="shared" si="43"/>
        <v>N/A</v>
      </c>
      <c r="E120" s="34">
        <v>15327</v>
      </c>
      <c r="F120" s="11" t="str">
        <f t="shared" si="44"/>
        <v>N/A</v>
      </c>
      <c r="G120" s="34">
        <v>15212</v>
      </c>
      <c r="H120" s="11" t="str">
        <f t="shared" si="45"/>
        <v>N/A</v>
      </c>
      <c r="I120" s="12">
        <v>-2.4300000000000002</v>
      </c>
      <c r="J120" s="12">
        <v>-0.75</v>
      </c>
      <c r="K120" s="41" t="s">
        <v>740</v>
      </c>
      <c r="L120" s="9" t="str">
        <f t="shared" si="40"/>
        <v>Yes</v>
      </c>
    </row>
    <row r="121" spans="1:12" x14ac:dyDescent="0.25">
      <c r="A121" s="2" t="s">
        <v>991</v>
      </c>
      <c r="B121" s="33" t="s">
        <v>213</v>
      </c>
      <c r="C121" s="34">
        <v>0</v>
      </c>
      <c r="D121" s="11" t="str">
        <f t="shared" si="43"/>
        <v>N/A</v>
      </c>
      <c r="E121" s="34">
        <v>0</v>
      </c>
      <c r="F121" s="11" t="str">
        <f t="shared" si="44"/>
        <v>N/A</v>
      </c>
      <c r="G121" s="34">
        <v>0</v>
      </c>
      <c r="H121" s="11" t="str">
        <f t="shared" si="45"/>
        <v>N/A</v>
      </c>
      <c r="I121" s="12" t="s">
        <v>1746</v>
      </c>
      <c r="J121" s="12" t="s">
        <v>1746</v>
      </c>
      <c r="K121" s="41" t="s">
        <v>740</v>
      </c>
      <c r="L121" s="9" t="str">
        <f t="shared" si="40"/>
        <v>N/A</v>
      </c>
    </row>
    <row r="122" spans="1:12" x14ac:dyDescent="0.25">
      <c r="A122" s="2" t="s">
        <v>992</v>
      </c>
      <c r="B122" s="33" t="s">
        <v>213</v>
      </c>
      <c r="C122" s="34">
        <v>26445</v>
      </c>
      <c r="D122" s="11" t="str">
        <f t="shared" si="43"/>
        <v>N/A</v>
      </c>
      <c r="E122" s="34">
        <v>28364</v>
      </c>
      <c r="F122" s="11" t="str">
        <f t="shared" si="44"/>
        <v>N/A</v>
      </c>
      <c r="G122" s="34">
        <v>29566</v>
      </c>
      <c r="H122" s="11" t="str">
        <f t="shared" si="45"/>
        <v>N/A</v>
      </c>
      <c r="I122" s="12">
        <v>7.2569999999999997</v>
      </c>
      <c r="J122" s="12">
        <v>4.2380000000000004</v>
      </c>
      <c r="K122" s="41" t="s">
        <v>740</v>
      </c>
      <c r="L122" s="9" t="str">
        <f t="shared" si="40"/>
        <v>Yes</v>
      </c>
    </row>
    <row r="123" spans="1:12" x14ac:dyDescent="0.25">
      <c r="A123" s="2" t="s">
        <v>993</v>
      </c>
      <c r="B123" s="33" t="s">
        <v>213</v>
      </c>
      <c r="C123" s="34">
        <v>23854</v>
      </c>
      <c r="D123" s="11" t="str">
        <f t="shared" si="43"/>
        <v>N/A</v>
      </c>
      <c r="E123" s="34">
        <v>23391</v>
      </c>
      <c r="F123" s="11" t="str">
        <f t="shared" si="44"/>
        <v>N/A</v>
      </c>
      <c r="G123" s="34">
        <v>22963</v>
      </c>
      <c r="H123" s="11" t="str">
        <f t="shared" si="45"/>
        <v>N/A</v>
      </c>
      <c r="I123" s="12">
        <v>-1.94</v>
      </c>
      <c r="J123" s="12">
        <v>-1.83</v>
      </c>
      <c r="K123" s="41" t="s">
        <v>740</v>
      </c>
      <c r="L123" s="9" t="str">
        <f t="shared" si="40"/>
        <v>Yes</v>
      </c>
    </row>
    <row r="124" spans="1:12" x14ac:dyDescent="0.25">
      <c r="A124" s="2" t="s">
        <v>994</v>
      </c>
      <c r="B124" s="33" t="s">
        <v>213</v>
      </c>
      <c r="C124" s="34">
        <v>11</v>
      </c>
      <c r="D124" s="11" t="str">
        <f t="shared" si="43"/>
        <v>N/A</v>
      </c>
      <c r="E124" s="34">
        <v>0</v>
      </c>
      <c r="F124" s="11" t="str">
        <f t="shared" si="44"/>
        <v>N/A</v>
      </c>
      <c r="G124" s="34">
        <v>0</v>
      </c>
      <c r="H124" s="11" t="str">
        <f t="shared" si="45"/>
        <v>N/A</v>
      </c>
      <c r="I124" s="12">
        <v>-100</v>
      </c>
      <c r="J124" s="12" t="s">
        <v>1746</v>
      </c>
      <c r="K124" s="41" t="s">
        <v>740</v>
      </c>
      <c r="L124" s="9" t="str">
        <f t="shared" si="40"/>
        <v>N/A</v>
      </c>
    </row>
    <row r="125" spans="1:12" x14ac:dyDescent="0.25">
      <c r="A125" s="7" t="s">
        <v>101</v>
      </c>
      <c r="B125" s="33" t="s">
        <v>213</v>
      </c>
      <c r="C125" s="34">
        <v>128875</v>
      </c>
      <c r="D125" s="11" t="str">
        <f t="shared" si="43"/>
        <v>N/A</v>
      </c>
      <c r="E125" s="34">
        <v>130544</v>
      </c>
      <c r="F125" s="11" t="str">
        <f t="shared" si="44"/>
        <v>N/A</v>
      </c>
      <c r="G125" s="34">
        <v>131951</v>
      </c>
      <c r="H125" s="11" t="str">
        <f t="shared" si="45"/>
        <v>N/A</v>
      </c>
      <c r="I125" s="12">
        <v>1.2949999999999999</v>
      </c>
      <c r="J125" s="12">
        <v>1.0780000000000001</v>
      </c>
      <c r="K125" s="41" t="s">
        <v>740</v>
      </c>
      <c r="L125" s="9" t="str">
        <f t="shared" si="40"/>
        <v>Yes</v>
      </c>
    </row>
    <row r="126" spans="1:12" x14ac:dyDescent="0.25">
      <c r="A126" s="2" t="s">
        <v>995</v>
      </c>
      <c r="B126" s="33" t="s">
        <v>213</v>
      </c>
      <c r="C126" s="34">
        <v>79240</v>
      </c>
      <c r="D126" s="11" t="str">
        <f t="shared" si="43"/>
        <v>N/A</v>
      </c>
      <c r="E126" s="34">
        <v>79932</v>
      </c>
      <c r="F126" s="11" t="str">
        <f t="shared" si="44"/>
        <v>N/A</v>
      </c>
      <c r="G126" s="34">
        <v>81068</v>
      </c>
      <c r="H126" s="11" t="str">
        <f t="shared" si="45"/>
        <v>N/A</v>
      </c>
      <c r="I126" s="12">
        <v>0.87329999999999997</v>
      </c>
      <c r="J126" s="12">
        <v>1.421</v>
      </c>
      <c r="K126" s="41" t="s">
        <v>740</v>
      </c>
      <c r="L126" s="9" t="str">
        <f t="shared" si="40"/>
        <v>Yes</v>
      </c>
    </row>
    <row r="127" spans="1:12" x14ac:dyDescent="0.25">
      <c r="A127" s="2" t="s">
        <v>996</v>
      </c>
      <c r="B127" s="33" t="s">
        <v>213</v>
      </c>
      <c r="C127" s="34">
        <v>0</v>
      </c>
      <c r="D127" s="11" t="str">
        <f t="shared" si="43"/>
        <v>N/A</v>
      </c>
      <c r="E127" s="34">
        <v>0</v>
      </c>
      <c r="F127" s="11" t="str">
        <f t="shared" si="44"/>
        <v>N/A</v>
      </c>
      <c r="G127" s="34">
        <v>0</v>
      </c>
      <c r="H127" s="11" t="str">
        <f t="shared" si="45"/>
        <v>N/A</v>
      </c>
      <c r="I127" s="12" t="s">
        <v>1746</v>
      </c>
      <c r="J127" s="12" t="s">
        <v>1746</v>
      </c>
      <c r="K127" s="41" t="s">
        <v>740</v>
      </c>
      <c r="L127" s="9" t="str">
        <f t="shared" si="40"/>
        <v>N/A</v>
      </c>
    </row>
    <row r="128" spans="1:12" x14ac:dyDescent="0.25">
      <c r="A128" s="2" t="s">
        <v>997</v>
      </c>
      <c r="B128" s="33" t="s">
        <v>213</v>
      </c>
      <c r="C128" s="34">
        <v>38645</v>
      </c>
      <c r="D128" s="11" t="str">
        <f t="shared" si="43"/>
        <v>N/A</v>
      </c>
      <c r="E128" s="34">
        <v>39573</v>
      </c>
      <c r="F128" s="11" t="str">
        <f t="shared" si="44"/>
        <v>N/A</v>
      </c>
      <c r="G128" s="34">
        <v>39691</v>
      </c>
      <c r="H128" s="11" t="str">
        <f t="shared" si="45"/>
        <v>N/A</v>
      </c>
      <c r="I128" s="12">
        <v>2.4009999999999998</v>
      </c>
      <c r="J128" s="12">
        <v>0.29820000000000002</v>
      </c>
      <c r="K128" s="41" t="s">
        <v>740</v>
      </c>
      <c r="L128" s="9" t="str">
        <f t="shared" si="40"/>
        <v>Yes</v>
      </c>
    </row>
    <row r="129" spans="1:12" x14ac:dyDescent="0.25">
      <c r="A129" s="2" t="s">
        <v>998</v>
      </c>
      <c r="B129" s="33" t="s">
        <v>213</v>
      </c>
      <c r="C129" s="34">
        <v>10937</v>
      </c>
      <c r="D129" s="11" t="str">
        <f t="shared" si="43"/>
        <v>N/A</v>
      </c>
      <c r="E129" s="34">
        <v>10992</v>
      </c>
      <c r="F129" s="11" t="str">
        <f t="shared" si="44"/>
        <v>N/A</v>
      </c>
      <c r="G129" s="34">
        <v>11156</v>
      </c>
      <c r="H129" s="11" t="str">
        <f t="shared" si="45"/>
        <v>N/A</v>
      </c>
      <c r="I129" s="12">
        <v>0.50290000000000001</v>
      </c>
      <c r="J129" s="12">
        <v>1.492</v>
      </c>
      <c r="K129" s="41" t="s">
        <v>740</v>
      </c>
      <c r="L129" s="9" t="str">
        <f t="shared" si="40"/>
        <v>Yes</v>
      </c>
    </row>
    <row r="130" spans="1:12" x14ac:dyDescent="0.25">
      <c r="A130" s="2" t="s">
        <v>999</v>
      </c>
      <c r="B130" s="33" t="s">
        <v>213</v>
      </c>
      <c r="C130" s="34">
        <v>53</v>
      </c>
      <c r="D130" s="11" t="str">
        <f t="shared" si="43"/>
        <v>N/A</v>
      </c>
      <c r="E130" s="34">
        <v>47</v>
      </c>
      <c r="F130" s="11" t="str">
        <f t="shared" si="44"/>
        <v>N/A</v>
      </c>
      <c r="G130" s="34">
        <v>36</v>
      </c>
      <c r="H130" s="11" t="str">
        <f t="shared" si="45"/>
        <v>N/A</v>
      </c>
      <c r="I130" s="12">
        <v>-11.3</v>
      </c>
      <c r="J130" s="12">
        <v>-23.4</v>
      </c>
      <c r="K130" s="41" t="s">
        <v>740</v>
      </c>
      <c r="L130" s="9" t="str">
        <f t="shared" si="40"/>
        <v>No</v>
      </c>
    </row>
    <row r="131" spans="1:12" x14ac:dyDescent="0.25">
      <c r="A131" s="7" t="s">
        <v>104</v>
      </c>
      <c r="B131" s="33" t="s">
        <v>213</v>
      </c>
      <c r="C131" s="34">
        <v>549187</v>
      </c>
      <c r="D131" s="11" t="str">
        <f t="shared" si="43"/>
        <v>N/A</v>
      </c>
      <c r="E131" s="34">
        <v>572285</v>
      </c>
      <c r="F131" s="11" t="str">
        <f t="shared" si="44"/>
        <v>N/A</v>
      </c>
      <c r="G131" s="34">
        <v>586858</v>
      </c>
      <c r="H131" s="11" t="str">
        <f t="shared" si="45"/>
        <v>N/A</v>
      </c>
      <c r="I131" s="12">
        <v>4.2060000000000004</v>
      </c>
      <c r="J131" s="12">
        <v>2.5459999999999998</v>
      </c>
      <c r="K131" s="41" t="s">
        <v>740</v>
      </c>
      <c r="L131" s="9" t="str">
        <f t="shared" si="40"/>
        <v>Yes</v>
      </c>
    </row>
    <row r="132" spans="1:12" x14ac:dyDescent="0.25">
      <c r="A132" s="2" t="s">
        <v>1000</v>
      </c>
      <c r="B132" s="33" t="s">
        <v>213</v>
      </c>
      <c r="C132" s="34">
        <v>94186</v>
      </c>
      <c r="D132" s="11" t="str">
        <f t="shared" si="43"/>
        <v>N/A</v>
      </c>
      <c r="E132" s="34">
        <v>49253</v>
      </c>
      <c r="F132" s="11" t="str">
        <f t="shared" si="44"/>
        <v>N/A</v>
      </c>
      <c r="G132" s="34">
        <v>53888</v>
      </c>
      <c r="H132" s="11" t="str">
        <f t="shared" si="45"/>
        <v>N/A</v>
      </c>
      <c r="I132" s="12">
        <v>-47.7</v>
      </c>
      <c r="J132" s="12">
        <v>9.4109999999999996</v>
      </c>
      <c r="K132" s="41" t="s">
        <v>740</v>
      </c>
      <c r="L132" s="9" t="str">
        <f t="shared" si="40"/>
        <v>Yes</v>
      </c>
    </row>
    <row r="133" spans="1:12" x14ac:dyDescent="0.25">
      <c r="A133" s="2" t="s">
        <v>1001</v>
      </c>
      <c r="B133" s="33" t="s">
        <v>213</v>
      </c>
      <c r="C133" s="34">
        <v>0</v>
      </c>
      <c r="D133" s="11" t="str">
        <f t="shared" si="43"/>
        <v>N/A</v>
      </c>
      <c r="E133" s="34">
        <v>0</v>
      </c>
      <c r="F133" s="11" t="str">
        <f t="shared" si="44"/>
        <v>N/A</v>
      </c>
      <c r="G133" s="34">
        <v>0</v>
      </c>
      <c r="H133" s="11" t="str">
        <f t="shared" si="45"/>
        <v>N/A</v>
      </c>
      <c r="I133" s="12" t="s">
        <v>1746</v>
      </c>
      <c r="J133" s="12" t="s">
        <v>1746</v>
      </c>
      <c r="K133" s="41" t="s">
        <v>740</v>
      </c>
      <c r="L133" s="9" t="str">
        <f t="shared" si="40"/>
        <v>N/A</v>
      </c>
    </row>
    <row r="134" spans="1:12" x14ac:dyDescent="0.25">
      <c r="A134" s="2" t="s">
        <v>1002</v>
      </c>
      <c r="B134" s="33" t="s">
        <v>213</v>
      </c>
      <c r="C134" s="34">
        <v>0</v>
      </c>
      <c r="D134" s="11" t="str">
        <f t="shared" si="43"/>
        <v>N/A</v>
      </c>
      <c r="E134" s="34">
        <v>0</v>
      </c>
      <c r="F134" s="11" t="str">
        <f t="shared" si="44"/>
        <v>N/A</v>
      </c>
      <c r="G134" s="34">
        <v>0</v>
      </c>
      <c r="H134" s="11" t="str">
        <f t="shared" si="45"/>
        <v>N/A</v>
      </c>
      <c r="I134" s="12" t="s">
        <v>1746</v>
      </c>
      <c r="J134" s="12" t="s">
        <v>1746</v>
      </c>
      <c r="K134" s="41" t="s">
        <v>740</v>
      </c>
      <c r="L134" s="9" t="str">
        <f t="shared" si="40"/>
        <v>N/A</v>
      </c>
    </row>
    <row r="135" spans="1:12" x14ac:dyDescent="0.25">
      <c r="A135" s="2" t="s">
        <v>1003</v>
      </c>
      <c r="B135" s="33" t="s">
        <v>213</v>
      </c>
      <c r="C135" s="34">
        <v>443383</v>
      </c>
      <c r="D135" s="11" t="str">
        <f t="shared" si="43"/>
        <v>N/A</v>
      </c>
      <c r="E135" s="34">
        <v>512111</v>
      </c>
      <c r="F135" s="11" t="str">
        <f t="shared" si="44"/>
        <v>N/A</v>
      </c>
      <c r="G135" s="34">
        <v>522094</v>
      </c>
      <c r="H135" s="11" t="str">
        <f t="shared" si="45"/>
        <v>N/A</v>
      </c>
      <c r="I135" s="12">
        <v>15.5</v>
      </c>
      <c r="J135" s="12">
        <v>1.9490000000000001</v>
      </c>
      <c r="K135" s="41" t="s">
        <v>740</v>
      </c>
      <c r="L135" s="9" t="str">
        <f t="shared" si="40"/>
        <v>Yes</v>
      </c>
    </row>
    <row r="136" spans="1:12" x14ac:dyDescent="0.25">
      <c r="A136" s="2" t="s">
        <v>1004</v>
      </c>
      <c r="B136" s="33" t="s">
        <v>213</v>
      </c>
      <c r="C136" s="34">
        <v>2306</v>
      </c>
      <c r="D136" s="11" t="str">
        <f t="shared" si="43"/>
        <v>N/A</v>
      </c>
      <c r="E136" s="34">
        <v>2067</v>
      </c>
      <c r="F136" s="11" t="str">
        <f t="shared" si="44"/>
        <v>N/A</v>
      </c>
      <c r="G136" s="34">
        <v>1844</v>
      </c>
      <c r="H136" s="11" t="str">
        <f t="shared" si="45"/>
        <v>N/A</v>
      </c>
      <c r="I136" s="12">
        <v>-10.4</v>
      </c>
      <c r="J136" s="12">
        <v>-10.8</v>
      </c>
      <c r="K136" s="41" t="s">
        <v>740</v>
      </c>
      <c r="L136" s="9" t="str">
        <f t="shared" si="40"/>
        <v>No</v>
      </c>
    </row>
    <row r="137" spans="1:12" x14ac:dyDescent="0.25">
      <c r="A137" s="2" t="s">
        <v>1005</v>
      </c>
      <c r="B137" s="33" t="s">
        <v>213</v>
      </c>
      <c r="C137" s="34">
        <v>9305</v>
      </c>
      <c r="D137" s="11" t="str">
        <f t="shared" si="43"/>
        <v>N/A</v>
      </c>
      <c r="E137" s="34">
        <v>8853</v>
      </c>
      <c r="F137" s="11" t="str">
        <f t="shared" si="44"/>
        <v>N/A</v>
      </c>
      <c r="G137" s="34">
        <v>9029</v>
      </c>
      <c r="H137" s="11" t="str">
        <f t="shared" si="45"/>
        <v>N/A</v>
      </c>
      <c r="I137" s="12">
        <v>-4.8600000000000003</v>
      </c>
      <c r="J137" s="12">
        <v>1.988</v>
      </c>
      <c r="K137" s="41" t="s">
        <v>740</v>
      </c>
      <c r="L137" s="9" t="str">
        <f t="shared" si="40"/>
        <v>Yes</v>
      </c>
    </row>
    <row r="138" spans="1:12" x14ac:dyDescent="0.25">
      <c r="A138" s="2" t="s">
        <v>1006</v>
      </c>
      <c r="B138" s="33" t="s">
        <v>213</v>
      </c>
      <c r="C138" s="34">
        <v>11</v>
      </c>
      <c r="D138" s="11" t="str">
        <f t="shared" si="43"/>
        <v>N/A</v>
      </c>
      <c r="E138" s="34">
        <v>11</v>
      </c>
      <c r="F138" s="11" t="str">
        <f t="shared" si="44"/>
        <v>N/A</v>
      </c>
      <c r="G138" s="34">
        <v>11</v>
      </c>
      <c r="H138" s="11" t="str">
        <f t="shared" si="45"/>
        <v>N/A</v>
      </c>
      <c r="I138" s="12">
        <v>-85.7</v>
      </c>
      <c r="J138" s="12">
        <v>200</v>
      </c>
      <c r="K138" s="41" t="s">
        <v>740</v>
      </c>
      <c r="L138" s="9" t="str">
        <f t="shared" si="40"/>
        <v>No</v>
      </c>
    </row>
    <row r="139" spans="1:12" x14ac:dyDescent="0.25">
      <c r="A139" s="7" t="s">
        <v>105</v>
      </c>
      <c r="B139" s="33" t="s">
        <v>213</v>
      </c>
      <c r="C139" s="34">
        <v>185119</v>
      </c>
      <c r="D139" s="11" t="str">
        <f t="shared" si="43"/>
        <v>N/A</v>
      </c>
      <c r="E139" s="34">
        <v>222683</v>
      </c>
      <c r="F139" s="11" t="str">
        <f t="shared" si="44"/>
        <v>N/A</v>
      </c>
      <c r="G139" s="34">
        <v>246582</v>
      </c>
      <c r="H139" s="11" t="str">
        <f t="shared" si="45"/>
        <v>N/A</v>
      </c>
      <c r="I139" s="12">
        <v>20.29</v>
      </c>
      <c r="J139" s="12">
        <v>10.73</v>
      </c>
      <c r="K139" s="41" t="s">
        <v>740</v>
      </c>
      <c r="L139" s="9" t="str">
        <f t="shared" si="40"/>
        <v>No</v>
      </c>
    </row>
    <row r="140" spans="1:12" x14ac:dyDescent="0.25">
      <c r="A140" s="2" t="s">
        <v>1007</v>
      </c>
      <c r="B140" s="33" t="s">
        <v>213</v>
      </c>
      <c r="C140" s="34">
        <v>49402</v>
      </c>
      <c r="D140" s="11" t="str">
        <f t="shared" si="43"/>
        <v>N/A</v>
      </c>
      <c r="E140" s="34">
        <v>73993</v>
      </c>
      <c r="F140" s="11" t="str">
        <f t="shared" si="44"/>
        <v>N/A</v>
      </c>
      <c r="G140" s="34">
        <v>87229</v>
      </c>
      <c r="H140" s="11" t="str">
        <f t="shared" si="45"/>
        <v>N/A</v>
      </c>
      <c r="I140" s="12">
        <v>49.78</v>
      </c>
      <c r="J140" s="12">
        <v>17.89</v>
      </c>
      <c r="K140" s="41" t="s">
        <v>740</v>
      </c>
      <c r="L140" s="9" t="str">
        <f t="shared" si="40"/>
        <v>No</v>
      </c>
    </row>
    <row r="141" spans="1:12" x14ac:dyDescent="0.25">
      <c r="A141" s="2" t="s">
        <v>1008</v>
      </c>
      <c r="B141" s="33" t="s">
        <v>213</v>
      </c>
      <c r="C141" s="34">
        <v>0</v>
      </c>
      <c r="D141" s="11" t="str">
        <f t="shared" si="43"/>
        <v>N/A</v>
      </c>
      <c r="E141" s="34">
        <v>0</v>
      </c>
      <c r="F141" s="11" t="str">
        <f t="shared" si="44"/>
        <v>N/A</v>
      </c>
      <c r="G141" s="34">
        <v>0</v>
      </c>
      <c r="H141" s="11" t="str">
        <f t="shared" si="45"/>
        <v>N/A</v>
      </c>
      <c r="I141" s="12" t="s">
        <v>1746</v>
      </c>
      <c r="J141" s="12" t="s">
        <v>1746</v>
      </c>
      <c r="K141" s="41" t="s">
        <v>740</v>
      </c>
      <c r="L141" s="9" t="str">
        <f t="shared" si="40"/>
        <v>N/A</v>
      </c>
    </row>
    <row r="142" spans="1:12" x14ac:dyDescent="0.25">
      <c r="A142" s="2" t="s">
        <v>1009</v>
      </c>
      <c r="B142" s="33" t="s">
        <v>213</v>
      </c>
      <c r="C142" s="34">
        <v>11</v>
      </c>
      <c r="D142" s="11" t="str">
        <f t="shared" si="43"/>
        <v>N/A</v>
      </c>
      <c r="E142" s="34">
        <v>0</v>
      </c>
      <c r="F142" s="11" t="str">
        <f t="shared" si="44"/>
        <v>N/A</v>
      </c>
      <c r="G142" s="34">
        <v>0</v>
      </c>
      <c r="H142" s="11" t="str">
        <f t="shared" si="45"/>
        <v>N/A</v>
      </c>
      <c r="I142" s="12">
        <v>-100</v>
      </c>
      <c r="J142" s="12" t="s">
        <v>1746</v>
      </c>
      <c r="K142" s="41" t="s">
        <v>740</v>
      </c>
      <c r="L142" s="9" t="str">
        <f t="shared" si="40"/>
        <v>N/A</v>
      </c>
    </row>
    <row r="143" spans="1:12" x14ac:dyDescent="0.25">
      <c r="A143" s="2" t="s">
        <v>1010</v>
      </c>
      <c r="B143" s="33" t="s">
        <v>213</v>
      </c>
      <c r="C143" s="34">
        <v>45770</v>
      </c>
      <c r="D143" s="11" t="str">
        <f t="shared" si="43"/>
        <v>N/A</v>
      </c>
      <c r="E143" s="34">
        <v>90057</v>
      </c>
      <c r="F143" s="11" t="str">
        <f t="shared" si="44"/>
        <v>N/A</v>
      </c>
      <c r="G143" s="34">
        <v>113687</v>
      </c>
      <c r="H143" s="11" t="str">
        <f t="shared" si="45"/>
        <v>N/A</v>
      </c>
      <c r="I143" s="12">
        <v>96.76</v>
      </c>
      <c r="J143" s="12">
        <v>26.24</v>
      </c>
      <c r="K143" s="41" t="s">
        <v>740</v>
      </c>
      <c r="L143" s="9" t="str">
        <f t="shared" si="40"/>
        <v>No</v>
      </c>
    </row>
    <row r="144" spans="1:12" x14ac:dyDescent="0.25">
      <c r="A144" s="2" t="s">
        <v>1011</v>
      </c>
      <c r="B144" s="33" t="s">
        <v>213</v>
      </c>
      <c r="C144" s="34">
        <v>1311</v>
      </c>
      <c r="D144" s="11" t="str">
        <f t="shared" si="43"/>
        <v>N/A</v>
      </c>
      <c r="E144" s="34">
        <v>1298</v>
      </c>
      <c r="F144" s="11" t="str">
        <f t="shared" si="44"/>
        <v>N/A</v>
      </c>
      <c r="G144" s="34">
        <v>1201</v>
      </c>
      <c r="H144" s="11" t="str">
        <f t="shared" si="45"/>
        <v>N/A</v>
      </c>
      <c r="I144" s="12">
        <v>-0.99199999999999999</v>
      </c>
      <c r="J144" s="12">
        <v>-7.47</v>
      </c>
      <c r="K144" s="41" t="s">
        <v>740</v>
      </c>
      <c r="L144" s="9" t="str">
        <f t="shared" si="40"/>
        <v>Yes</v>
      </c>
    </row>
    <row r="145" spans="1:12" x14ac:dyDescent="0.25">
      <c r="A145" s="2" t="s">
        <v>1012</v>
      </c>
      <c r="B145" s="33" t="s">
        <v>213</v>
      </c>
      <c r="C145" s="34">
        <v>88635</v>
      </c>
      <c r="D145" s="11" t="str">
        <f t="shared" si="43"/>
        <v>N/A</v>
      </c>
      <c r="E145" s="34">
        <v>57335</v>
      </c>
      <c r="F145" s="11" t="str">
        <f t="shared" si="44"/>
        <v>N/A</v>
      </c>
      <c r="G145" s="34">
        <v>44465</v>
      </c>
      <c r="H145" s="11" t="str">
        <f t="shared" si="45"/>
        <v>N/A</v>
      </c>
      <c r="I145" s="12">
        <v>-35.299999999999997</v>
      </c>
      <c r="J145" s="12">
        <v>-22.4</v>
      </c>
      <c r="K145" s="41" t="s">
        <v>740</v>
      </c>
      <c r="L145" s="9" t="str">
        <f t="shared" si="40"/>
        <v>No</v>
      </c>
    </row>
    <row r="146" spans="1:12" ht="25" x14ac:dyDescent="0.25">
      <c r="A146" s="18" t="s">
        <v>1013</v>
      </c>
      <c r="B146" s="1" t="s">
        <v>213</v>
      </c>
      <c r="C146" s="1">
        <v>25654</v>
      </c>
      <c r="D146" s="11" t="str">
        <f t="shared" ref="D146:D151" si="46">IF($B146="N/A","N/A",IF(C146&gt;10,"No",IF(C146&lt;-10,"No","Yes")))</f>
        <v>N/A</v>
      </c>
      <c r="E146" s="1">
        <v>25477</v>
      </c>
      <c r="F146" s="11" t="str">
        <f t="shared" ref="F146:F151" si="47">IF($B146="N/A","N/A",IF(E146&gt;10,"No",IF(E146&lt;-10,"No","Yes")))</f>
        <v>N/A</v>
      </c>
      <c r="G146" s="1">
        <v>25804</v>
      </c>
      <c r="H146" s="11" t="str">
        <f t="shared" ref="H146:H151" si="48">IF($B146="N/A","N/A",IF(G146&gt;10,"No",IF(G146&lt;-10,"No","Yes")))</f>
        <v>N/A</v>
      </c>
      <c r="I146" s="12">
        <v>-0.69</v>
      </c>
      <c r="J146" s="12">
        <v>1.284</v>
      </c>
      <c r="K146" s="41" t="s">
        <v>739</v>
      </c>
      <c r="L146" s="9" t="str">
        <f t="shared" ref="L146:L151" si="49">IF(J146="Div by 0", "N/A", IF(K146="N/A","N/A", IF(J146&gt;VALUE(MID(K146,1,2)), "No", IF(J146&lt;-1*VALUE(MID(K146,1,2)), "No", "Yes"))))</f>
        <v>Yes</v>
      </c>
    </row>
    <row r="147" spans="1:12" x14ac:dyDescent="0.25">
      <c r="A147" s="6" t="s">
        <v>326</v>
      </c>
      <c r="B147" s="41" t="s">
        <v>213</v>
      </c>
      <c r="C147" s="13">
        <v>2.7608992779000001</v>
      </c>
      <c r="D147" s="11" t="str">
        <f t="shared" si="46"/>
        <v>N/A</v>
      </c>
      <c r="E147" s="13">
        <v>2.5667090471999998</v>
      </c>
      <c r="F147" s="11" t="str">
        <f t="shared" si="47"/>
        <v>N/A</v>
      </c>
      <c r="G147" s="13">
        <v>2.4976479288000002</v>
      </c>
      <c r="H147" s="11" t="str">
        <f t="shared" si="48"/>
        <v>N/A</v>
      </c>
      <c r="I147" s="12">
        <v>-7.03</v>
      </c>
      <c r="J147" s="12">
        <v>-2.69</v>
      </c>
      <c r="K147" s="41" t="s">
        <v>739</v>
      </c>
      <c r="L147" s="9" t="str">
        <f t="shared" si="49"/>
        <v>Yes</v>
      </c>
    </row>
    <row r="148" spans="1:12" x14ac:dyDescent="0.25">
      <c r="A148" s="2" t="s">
        <v>327</v>
      </c>
      <c r="B148" s="41" t="s">
        <v>213</v>
      </c>
      <c r="C148" s="13">
        <v>23.807359601999998</v>
      </c>
      <c r="D148" s="11" t="str">
        <f t="shared" si="46"/>
        <v>N/A</v>
      </c>
      <c r="E148" s="13">
        <v>23.287916282000001</v>
      </c>
      <c r="F148" s="11" t="str">
        <f t="shared" si="47"/>
        <v>N/A</v>
      </c>
      <c r="G148" s="13">
        <v>22.870934884</v>
      </c>
      <c r="H148" s="11" t="str">
        <f t="shared" si="48"/>
        <v>N/A</v>
      </c>
      <c r="I148" s="12">
        <v>-2.1800000000000002</v>
      </c>
      <c r="J148" s="12">
        <v>-1.79</v>
      </c>
      <c r="K148" s="41" t="s">
        <v>739</v>
      </c>
      <c r="L148" s="9" t="str">
        <f t="shared" si="49"/>
        <v>Yes</v>
      </c>
    </row>
    <row r="149" spans="1:12" x14ac:dyDescent="0.25">
      <c r="A149" s="2" t="s">
        <v>328</v>
      </c>
      <c r="B149" s="41" t="s">
        <v>213</v>
      </c>
      <c r="C149" s="13">
        <v>4.9862269641000001</v>
      </c>
      <c r="D149" s="11" t="str">
        <f t="shared" si="46"/>
        <v>N/A</v>
      </c>
      <c r="E149" s="13">
        <v>4.9377987497999998</v>
      </c>
      <c r="F149" s="11" t="str">
        <f t="shared" si="47"/>
        <v>N/A</v>
      </c>
      <c r="G149" s="13">
        <v>4.9071246143999998</v>
      </c>
      <c r="H149" s="11" t="str">
        <f t="shared" si="48"/>
        <v>N/A</v>
      </c>
      <c r="I149" s="12">
        <v>-0.97099999999999997</v>
      </c>
      <c r="J149" s="12">
        <v>-0.621</v>
      </c>
      <c r="K149" s="41" t="s">
        <v>739</v>
      </c>
      <c r="L149" s="9" t="str">
        <f t="shared" si="49"/>
        <v>Yes</v>
      </c>
    </row>
    <row r="150" spans="1:12" x14ac:dyDescent="0.25">
      <c r="A150" s="2" t="s">
        <v>329</v>
      </c>
      <c r="B150" s="41" t="s">
        <v>213</v>
      </c>
      <c r="C150" s="13">
        <v>0.63111472049999995</v>
      </c>
      <c r="D150" s="11" t="str">
        <f t="shared" si="46"/>
        <v>N/A</v>
      </c>
      <c r="E150" s="13">
        <v>0.58869269680000003</v>
      </c>
      <c r="F150" s="11" t="str">
        <f t="shared" si="47"/>
        <v>N/A</v>
      </c>
      <c r="G150" s="13">
        <v>0.64683449829999995</v>
      </c>
      <c r="H150" s="11" t="str">
        <f t="shared" si="48"/>
        <v>N/A</v>
      </c>
      <c r="I150" s="12">
        <v>-6.72</v>
      </c>
      <c r="J150" s="12">
        <v>9.8759999999999994</v>
      </c>
      <c r="K150" s="41" t="s">
        <v>739</v>
      </c>
      <c r="L150" s="9" t="str">
        <f t="shared" si="49"/>
        <v>Yes</v>
      </c>
    </row>
    <row r="151" spans="1:12" x14ac:dyDescent="0.25">
      <c r="A151" s="2" t="s">
        <v>330</v>
      </c>
      <c r="B151" s="41" t="s">
        <v>213</v>
      </c>
      <c r="C151" s="13">
        <v>2.5389074099999999E-2</v>
      </c>
      <c r="D151" s="11" t="str">
        <f t="shared" si="46"/>
        <v>N/A</v>
      </c>
      <c r="E151" s="13">
        <v>1.79627542E-2</v>
      </c>
      <c r="F151" s="11" t="str">
        <f t="shared" si="47"/>
        <v>N/A</v>
      </c>
      <c r="G151" s="13">
        <v>1.6221784199999999E-2</v>
      </c>
      <c r="H151" s="11" t="str">
        <f t="shared" si="48"/>
        <v>N/A</v>
      </c>
      <c r="I151" s="12">
        <v>-29.3</v>
      </c>
      <c r="J151" s="12">
        <v>-9.69</v>
      </c>
      <c r="K151" s="41" t="s">
        <v>739</v>
      </c>
      <c r="L151" s="9" t="str">
        <f t="shared" si="49"/>
        <v>Yes</v>
      </c>
    </row>
    <row r="152" spans="1:12" x14ac:dyDescent="0.25">
      <c r="A152" s="18" t="s">
        <v>1014</v>
      </c>
      <c r="B152" s="33" t="s">
        <v>213</v>
      </c>
      <c r="C152" s="34">
        <v>36185</v>
      </c>
      <c r="D152" s="11" t="str">
        <f t="shared" ref="D152:D158" si="50">IF($B152="N/A","N/A",IF(C152&gt;10,"No",IF(C152&lt;-10,"No","Yes")))</f>
        <v>N/A</v>
      </c>
      <c r="E152" s="34">
        <v>35267</v>
      </c>
      <c r="F152" s="11" t="str">
        <f t="shared" ref="F152:F158" si="51">IF($B152="N/A","N/A",IF(E152&gt;10,"No",IF(E152&lt;-10,"No","Yes")))</f>
        <v>N/A</v>
      </c>
      <c r="G152" s="34">
        <v>34829</v>
      </c>
      <c r="H152" s="11" t="str">
        <f t="shared" ref="H152:H158" si="52">IF($B152="N/A","N/A",IF(G152&gt;10,"No",IF(G152&lt;-10,"No","Yes")))</f>
        <v>N/A</v>
      </c>
      <c r="I152" s="12">
        <v>-2.54</v>
      </c>
      <c r="J152" s="12">
        <v>-1.24</v>
      </c>
      <c r="K152" s="41" t="s">
        <v>739</v>
      </c>
      <c r="L152" s="9" t="str">
        <f t="shared" ref="L152:L159" si="53">IF(J152="Div by 0", "N/A", IF(K152="N/A","N/A", IF(J152&gt;VALUE(MID(K152,1,2)), "No", IF(J152&lt;-1*VALUE(MID(K152,1,2)), "No", "Yes"))))</f>
        <v>Yes</v>
      </c>
    </row>
    <row r="153" spans="1:12" x14ac:dyDescent="0.25">
      <c r="A153" s="6" t="s">
        <v>1015</v>
      </c>
      <c r="B153" s="33" t="s">
        <v>213</v>
      </c>
      <c r="C153" s="8">
        <v>3.8942519829000002</v>
      </c>
      <c r="D153" s="11" t="str">
        <f t="shared" si="50"/>
        <v>N/A</v>
      </c>
      <c r="E153" s="8">
        <v>3.5530136189000001</v>
      </c>
      <c r="F153" s="11" t="str">
        <f t="shared" si="51"/>
        <v>N/A</v>
      </c>
      <c r="G153" s="8">
        <v>3.3712052284</v>
      </c>
      <c r="H153" s="11" t="str">
        <f t="shared" si="52"/>
        <v>N/A</v>
      </c>
      <c r="I153" s="12">
        <v>-8.76</v>
      </c>
      <c r="J153" s="12">
        <v>-5.12</v>
      </c>
      <c r="K153" s="41" t="s">
        <v>739</v>
      </c>
      <c r="L153" s="9" t="str">
        <f t="shared" si="53"/>
        <v>Yes</v>
      </c>
    </row>
    <row r="154" spans="1:12" x14ac:dyDescent="0.25">
      <c r="A154" s="18" t="s">
        <v>1016</v>
      </c>
      <c r="B154" s="33" t="s">
        <v>213</v>
      </c>
      <c r="C154" s="8">
        <v>22.449968943999998</v>
      </c>
      <c r="D154" s="11" t="str">
        <f t="shared" si="50"/>
        <v>N/A</v>
      </c>
      <c r="E154" s="8">
        <v>21.591485047999999</v>
      </c>
      <c r="F154" s="11" t="str">
        <f t="shared" si="51"/>
        <v>N/A</v>
      </c>
      <c r="G154" s="8">
        <v>21.375533280999999</v>
      </c>
      <c r="H154" s="11" t="str">
        <f t="shared" si="52"/>
        <v>N/A</v>
      </c>
      <c r="I154" s="12">
        <v>-3.82</v>
      </c>
      <c r="J154" s="12">
        <v>-1</v>
      </c>
      <c r="K154" s="41" t="s">
        <v>739</v>
      </c>
      <c r="L154" s="9" t="str">
        <f t="shared" si="53"/>
        <v>Yes</v>
      </c>
    </row>
    <row r="155" spans="1:12" x14ac:dyDescent="0.25">
      <c r="A155" s="18" t="s">
        <v>1017</v>
      </c>
      <c r="B155" s="33" t="s">
        <v>213</v>
      </c>
      <c r="C155" s="8">
        <v>14.438021339000001</v>
      </c>
      <c r="D155" s="11" t="str">
        <f t="shared" si="50"/>
        <v>N/A</v>
      </c>
      <c r="E155" s="8">
        <v>13.926339012</v>
      </c>
      <c r="F155" s="11" t="str">
        <f t="shared" si="51"/>
        <v>N/A</v>
      </c>
      <c r="G155" s="8">
        <v>13.629301785999999</v>
      </c>
      <c r="H155" s="11" t="str">
        <f t="shared" si="52"/>
        <v>N/A</v>
      </c>
      <c r="I155" s="12">
        <v>-3.54</v>
      </c>
      <c r="J155" s="12">
        <v>-2.13</v>
      </c>
      <c r="K155" s="41" t="s">
        <v>739</v>
      </c>
      <c r="L155" s="9" t="str">
        <f t="shared" si="53"/>
        <v>Yes</v>
      </c>
    </row>
    <row r="156" spans="1:12" x14ac:dyDescent="0.25">
      <c r="A156" s="18" t="s">
        <v>1018</v>
      </c>
      <c r="B156" s="33" t="s">
        <v>213</v>
      </c>
      <c r="C156" s="8">
        <v>0.40605476820000003</v>
      </c>
      <c r="D156" s="11" t="str">
        <f t="shared" si="50"/>
        <v>N/A</v>
      </c>
      <c r="E156" s="8">
        <v>0.35559205640000002</v>
      </c>
      <c r="F156" s="11" t="str">
        <f t="shared" si="51"/>
        <v>N/A</v>
      </c>
      <c r="G156" s="8">
        <v>0.3108077252</v>
      </c>
      <c r="H156" s="11" t="str">
        <f t="shared" si="52"/>
        <v>N/A</v>
      </c>
      <c r="I156" s="12">
        <v>-12.4</v>
      </c>
      <c r="J156" s="12">
        <v>-12.6</v>
      </c>
      <c r="K156" s="41" t="s">
        <v>739</v>
      </c>
      <c r="L156" s="9" t="str">
        <f t="shared" si="53"/>
        <v>Yes</v>
      </c>
    </row>
    <row r="157" spans="1:12" x14ac:dyDescent="0.25">
      <c r="A157" s="18" t="s">
        <v>1019</v>
      </c>
      <c r="B157" s="33" t="s">
        <v>213</v>
      </c>
      <c r="C157" s="8">
        <v>0.28576213140000001</v>
      </c>
      <c r="D157" s="11" t="str">
        <f t="shared" si="50"/>
        <v>N/A</v>
      </c>
      <c r="E157" s="8">
        <v>0.2550711101</v>
      </c>
      <c r="F157" s="11" t="str">
        <f t="shared" si="51"/>
        <v>N/A</v>
      </c>
      <c r="G157" s="8">
        <v>0.21939963179999999</v>
      </c>
      <c r="H157" s="11" t="str">
        <f t="shared" si="52"/>
        <v>N/A</v>
      </c>
      <c r="I157" s="12">
        <v>-10.7</v>
      </c>
      <c r="J157" s="12">
        <v>-14</v>
      </c>
      <c r="K157" s="41" t="s">
        <v>739</v>
      </c>
      <c r="L157" s="9" t="str">
        <f t="shared" si="53"/>
        <v>Yes</v>
      </c>
    </row>
    <row r="158" spans="1:12" x14ac:dyDescent="0.25">
      <c r="A158" s="2" t="s">
        <v>1020</v>
      </c>
      <c r="B158" s="33" t="s">
        <v>213</v>
      </c>
      <c r="C158" s="34">
        <v>2026</v>
      </c>
      <c r="D158" s="11" t="str">
        <f t="shared" si="50"/>
        <v>N/A</v>
      </c>
      <c r="E158" s="34">
        <v>2075</v>
      </c>
      <c r="F158" s="11" t="str">
        <f t="shared" si="51"/>
        <v>N/A</v>
      </c>
      <c r="G158" s="34">
        <v>2086</v>
      </c>
      <c r="H158" s="11" t="str">
        <f t="shared" si="52"/>
        <v>N/A</v>
      </c>
      <c r="I158" s="12">
        <v>2.419</v>
      </c>
      <c r="J158" s="12">
        <v>0.53010000000000002</v>
      </c>
      <c r="K158" s="41" t="s">
        <v>739</v>
      </c>
      <c r="L158" s="9" t="str">
        <f t="shared" si="53"/>
        <v>Yes</v>
      </c>
    </row>
    <row r="159" spans="1:12" ht="25" x14ac:dyDescent="0.25">
      <c r="A159" s="18" t="s">
        <v>1021</v>
      </c>
      <c r="B159" s="33" t="s">
        <v>213</v>
      </c>
      <c r="C159" s="34">
        <v>37131</v>
      </c>
      <c r="D159" s="11" t="str">
        <f>IF($B159="N/A","N/A",IF(C159&gt;10,"No",IF(C159&lt;-10,"No","Yes")))</f>
        <v>N/A</v>
      </c>
      <c r="E159" s="34">
        <v>36040</v>
      </c>
      <c r="F159" s="11" t="str">
        <f>IF($B159="N/A","N/A",IF(E159&gt;10,"No",IF(E159&lt;-10,"No","Yes")))</f>
        <v>N/A</v>
      </c>
      <c r="G159" s="34">
        <v>35555</v>
      </c>
      <c r="H159" s="11" t="str">
        <f>IF($B159="N/A","N/A",IF(G159&gt;10,"No",IF(G159&lt;-10,"No","Yes")))</f>
        <v>N/A</v>
      </c>
      <c r="I159" s="12">
        <v>-2.94</v>
      </c>
      <c r="J159" s="12">
        <v>-1.35</v>
      </c>
      <c r="K159" s="41" t="s">
        <v>739</v>
      </c>
      <c r="L159" s="9" t="str">
        <f t="shared" si="53"/>
        <v>Yes</v>
      </c>
    </row>
    <row r="160" spans="1:12" x14ac:dyDescent="0.25">
      <c r="A160" s="4" t="s">
        <v>1022</v>
      </c>
      <c r="B160" s="33" t="s">
        <v>213</v>
      </c>
      <c r="C160" s="34">
        <v>28261</v>
      </c>
      <c r="D160" s="11" t="str">
        <f t="shared" ref="D160:D234" si="54">IF($B160="N/A","N/A",IF(C160&gt;10,"No",IF(C160&lt;-10,"No","Yes")))</f>
        <v>N/A</v>
      </c>
      <c r="E160" s="34">
        <v>27044</v>
      </c>
      <c r="F160" s="11" t="str">
        <f t="shared" ref="F160:F234" si="55">IF($B160="N/A","N/A",IF(E160&gt;10,"No",IF(E160&lt;-10,"No","Yes")))</f>
        <v>N/A</v>
      </c>
      <c r="G160" s="34">
        <v>26828</v>
      </c>
      <c r="H160" s="11" t="str">
        <f t="shared" ref="H160:H223" si="56">IF($B160="N/A","N/A",IF(G160&gt;10,"No",IF(G160&lt;-10,"No","Yes")))</f>
        <v>N/A</v>
      </c>
      <c r="I160" s="12">
        <v>-4.3099999999999996</v>
      </c>
      <c r="J160" s="12">
        <v>-0.79900000000000004</v>
      </c>
      <c r="K160" s="41" t="s">
        <v>739</v>
      </c>
      <c r="L160" s="9" t="str">
        <f t="shared" ref="L160:L223" si="57">IF(J160="Div by 0", "N/A", IF(K160="N/A","N/A", IF(J160&gt;VALUE(MID(K160,1,2)), "No", IF(J160&lt;-1*VALUE(MID(K160,1,2)), "No", "Yes"))))</f>
        <v>Yes</v>
      </c>
    </row>
    <row r="161" spans="1:12" x14ac:dyDescent="0.25">
      <c r="A161" s="51" t="s">
        <v>71</v>
      </c>
      <c r="B161" s="33" t="s">
        <v>213</v>
      </c>
      <c r="C161" s="8">
        <v>3.0414662233</v>
      </c>
      <c r="D161" s="11" t="str">
        <f t="shared" si="54"/>
        <v>N/A</v>
      </c>
      <c r="E161" s="8">
        <v>2.7245782262999998</v>
      </c>
      <c r="F161" s="11" t="str">
        <f t="shared" si="55"/>
        <v>N/A</v>
      </c>
      <c r="G161" s="8">
        <v>2.5967640147000002</v>
      </c>
      <c r="H161" s="11" t="str">
        <f t="shared" si="56"/>
        <v>N/A</v>
      </c>
      <c r="I161" s="12">
        <v>-10.4</v>
      </c>
      <c r="J161" s="12">
        <v>-4.6900000000000004</v>
      </c>
      <c r="K161" s="41" t="s">
        <v>739</v>
      </c>
      <c r="L161" s="9" t="str">
        <f t="shared" si="57"/>
        <v>Yes</v>
      </c>
    </row>
    <row r="162" spans="1:12" x14ac:dyDescent="0.25">
      <c r="A162" s="4" t="s">
        <v>111</v>
      </c>
      <c r="B162" s="33" t="s">
        <v>213</v>
      </c>
      <c r="C162" s="8">
        <v>20.966837855000001</v>
      </c>
      <c r="D162" s="11" t="str">
        <f t="shared" si="54"/>
        <v>N/A</v>
      </c>
      <c r="E162" s="8">
        <v>19.698279716999998</v>
      </c>
      <c r="F162" s="11" t="str">
        <f t="shared" si="55"/>
        <v>N/A</v>
      </c>
      <c r="G162" s="8">
        <v>19.415125256</v>
      </c>
      <c r="H162" s="11" t="str">
        <f t="shared" si="56"/>
        <v>N/A</v>
      </c>
      <c r="I162" s="12">
        <v>-6.05</v>
      </c>
      <c r="J162" s="12">
        <v>-1.44</v>
      </c>
      <c r="K162" s="41" t="s">
        <v>739</v>
      </c>
      <c r="L162" s="9" t="str">
        <f t="shared" si="57"/>
        <v>Yes</v>
      </c>
    </row>
    <row r="163" spans="1:12" x14ac:dyDescent="0.25">
      <c r="A163" s="4" t="s">
        <v>112</v>
      </c>
      <c r="B163" s="33" t="s">
        <v>213</v>
      </c>
      <c r="C163" s="8">
        <v>11.153443258999999</v>
      </c>
      <c r="D163" s="11" t="str">
        <f t="shared" si="54"/>
        <v>N/A</v>
      </c>
      <c r="E163" s="8">
        <v>10.563488173</v>
      </c>
      <c r="F163" s="11" t="str">
        <f t="shared" si="55"/>
        <v>N/A</v>
      </c>
      <c r="G163" s="8">
        <v>10.340959902</v>
      </c>
      <c r="H163" s="11" t="str">
        <f t="shared" si="56"/>
        <v>N/A</v>
      </c>
      <c r="I163" s="12">
        <v>-5.29</v>
      </c>
      <c r="J163" s="12">
        <v>-2.11</v>
      </c>
      <c r="K163" s="41" t="s">
        <v>739</v>
      </c>
      <c r="L163" s="9" t="str">
        <f t="shared" si="57"/>
        <v>Yes</v>
      </c>
    </row>
    <row r="164" spans="1:12" x14ac:dyDescent="0.25">
      <c r="A164" s="4" t="s">
        <v>113</v>
      </c>
      <c r="B164" s="33" t="s">
        <v>213</v>
      </c>
      <c r="C164" s="8">
        <v>7.4655809000000002E-3</v>
      </c>
      <c r="D164" s="11" t="str">
        <f t="shared" si="54"/>
        <v>N/A</v>
      </c>
      <c r="E164" s="8">
        <v>5.7663577000000004E-3</v>
      </c>
      <c r="F164" s="11" t="str">
        <f t="shared" si="55"/>
        <v>N/A</v>
      </c>
      <c r="G164" s="8">
        <v>4.4303733000000001E-3</v>
      </c>
      <c r="H164" s="11" t="str">
        <f t="shared" si="56"/>
        <v>N/A</v>
      </c>
      <c r="I164" s="12">
        <v>-22.8</v>
      </c>
      <c r="J164" s="12">
        <v>-23.2</v>
      </c>
      <c r="K164" s="41" t="s">
        <v>739</v>
      </c>
      <c r="L164" s="9" t="str">
        <f t="shared" si="57"/>
        <v>Yes</v>
      </c>
    </row>
    <row r="165" spans="1:12" x14ac:dyDescent="0.25">
      <c r="A165" s="4" t="s">
        <v>114</v>
      </c>
      <c r="B165" s="33" t="s">
        <v>213</v>
      </c>
      <c r="C165" s="8">
        <v>3.2411584000000002E-3</v>
      </c>
      <c r="D165" s="11" t="str">
        <f t="shared" si="54"/>
        <v>N/A</v>
      </c>
      <c r="E165" s="8">
        <v>3.143482E-3</v>
      </c>
      <c r="F165" s="11" t="str">
        <f t="shared" si="55"/>
        <v>N/A</v>
      </c>
      <c r="G165" s="8">
        <v>2.0277229999999999E-3</v>
      </c>
      <c r="H165" s="11" t="str">
        <f t="shared" si="56"/>
        <v>N/A</v>
      </c>
      <c r="I165" s="12">
        <v>-3.01</v>
      </c>
      <c r="J165" s="12">
        <v>-35.5</v>
      </c>
      <c r="K165" s="41" t="s">
        <v>739</v>
      </c>
      <c r="L165" s="9" t="str">
        <f t="shared" si="57"/>
        <v>No</v>
      </c>
    </row>
    <row r="166" spans="1:12" x14ac:dyDescent="0.25">
      <c r="A166" s="4" t="s">
        <v>428</v>
      </c>
      <c r="B166" s="33" t="s">
        <v>213</v>
      </c>
      <c r="C166" s="34">
        <v>13610</v>
      </c>
      <c r="D166" s="11" t="str">
        <f>IF($B166="N/A","N/A",IF(C166&gt;10,"No",IF(C166&lt;-10,"No","Yes")))</f>
        <v>N/A</v>
      </c>
      <c r="E166" s="34">
        <v>12993</v>
      </c>
      <c r="F166" s="11" t="str">
        <f>IF($B166="N/A","N/A",IF(E166&gt;10,"No",IF(E166&lt;-10,"No","Yes")))</f>
        <v>N/A</v>
      </c>
      <c r="G166" s="34">
        <v>12912</v>
      </c>
      <c r="H166" s="11" t="str">
        <f>IF($B166="N/A","N/A",IF(G166&gt;10,"No",IF(G166&lt;-10,"No","Yes")))</f>
        <v>N/A</v>
      </c>
      <c r="I166" s="12">
        <v>-4.53</v>
      </c>
      <c r="J166" s="12">
        <v>-0.623</v>
      </c>
      <c r="K166" s="41" t="s">
        <v>739</v>
      </c>
      <c r="L166" s="9" t="str">
        <f t="shared" si="57"/>
        <v>Yes</v>
      </c>
    </row>
    <row r="167" spans="1:12" x14ac:dyDescent="0.25">
      <c r="A167" s="4" t="s">
        <v>429</v>
      </c>
      <c r="B167" s="33" t="s">
        <v>213</v>
      </c>
      <c r="C167" s="34">
        <v>230</v>
      </c>
      <c r="D167" s="11" t="str">
        <f>IF($B167="N/A","N/A",IF(C167&gt;10,"No",IF(C167&lt;-10,"No","Yes")))</f>
        <v>N/A</v>
      </c>
      <c r="E167" s="34">
        <v>221</v>
      </c>
      <c r="F167" s="11" t="str">
        <f>IF($B167="N/A","N/A",IF(E167&gt;10,"No",IF(E167&lt;-10,"No","Yes")))</f>
        <v>N/A</v>
      </c>
      <c r="G167" s="34">
        <v>240</v>
      </c>
      <c r="H167" s="11" t="str">
        <f>IF($B167="N/A","N/A",IF(G167&gt;10,"No",IF(G167&lt;-10,"No","Yes")))</f>
        <v>N/A</v>
      </c>
      <c r="I167" s="12">
        <v>-3.91</v>
      </c>
      <c r="J167" s="12">
        <v>8.5969999999999995</v>
      </c>
      <c r="K167" s="41" t="s">
        <v>739</v>
      </c>
      <c r="L167" s="9" t="str">
        <f t="shared" si="57"/>
        <v>Yes</v>
      </c>
    </row>
    <row r="168" spans="1:12" x14ac:dyDescent="0.25">
      <c r="A168" s="4" t="s">
        <v>430</v>
      </c>
      <c r="B168" s="33" t="s">
        <v>213</v>
      </c>
      <c r="C168" s="34">
        <v>8529</v>
      </c>
      <c r="D168" s="11" t="str">
        <f>IF($B168="N/A","N/A",IF(C168&gt;10,"No",IF(C168&lt;-10,"No","Yes")))</f>
        <v>N/A</v>
      </c>
      <c r="E168" s="34">
        <v>8387</v>
      </c>
      <c r="F168" s="11" t="str">
        <f>IF($B168="N/A","N/A",IF(E168&gt;10,"No",IF(E168&lt;-10,"No","Yes")))</f>
        <v>N/A</v>
      </c>
      <c r="G168" s="34">
        <v>8412</v>
      </c>
      <c r="H168" s="11" t="str">
        <f>IF($B168="N/A","N/A",IF(G168&gt;10,"No",IF(G168&lt;-10,"No","Yes")))</f>
        <v>N/A</v>
      </c>
      <c r="I168" s="12">
        <v>-1.66</v>
      </c>
      <c r="J168" s="12">
        <v>0.29809999999999998</v>
      </c>
      <c r="K168" s="41" t="s">
        <v>739</v>
      </c>
      <c r="L168" s="9" t="str">
        <f t="shared" si="57"/>
        <v>Yes</v>
      </c>
    </row>
    <row r="169" spans="1:12" x14ac:dyDescent="0.25">
      <c r="A169" s="4" t="s">
        <v>431</v>
      </c>
      <c r="B169" s="33" t="s">
        <v>213</v>
      </c>
      <c r="C169" s="34">
        <v>5845</v>
      </c>
      <c r="D169" s="11" t="str">
        <f>IF($B169="N/A","N/A",IF(C169&gt;10,"No",IF(C169&lt;-10,"No","Yes")))</f>
        <v>N/A</v>
      </c>
      <c r="E169" s="34">
        <v>5403</v>
      </c>
      <c r="F169" s="11" t="str">
        <f>IF($B169="N/A","N/A",IF(E169&gt;10,"No",IF(E169&lt;-10,"No","Yes")))</f>
        <v>N/A</v>
      </c>
      <c r="G169" s="34">
        <v>5233</v>
      </c>
      <c r="H169" s="11" t="str">
        <f>IF($B169="N/A","N/A",IF(G169&gt;10,"No",IF(G169&lt;-10,"No","Yes")))</f>
        <v>N/A</v>
      </c>
      <c r="I169" s="12">
        <v>-7.56</v>
      </c>
      <c r="J169" s="12">
        <v>-3.15</v>
      </c>
      <c r="K169" s="41" t="s">
        <v>739</v>
      </c>
      <c r="L169" s="9" t="str">
        <f t="shared" si="57"/>
        <v>Yes</v>
      </c>
    </row>
    <row r="170" spans="1:12" x14ac:dyDescent="0.25">
      <c r="A170" s="4" t="s">
        <v>432</v>
      </c>
      <c r="B170" s="33" t="s">
        <v>213</v>
      </c>
      <c r="C170" s="34">
        <v>47</v>
      </c>
      <c r="D170" s="11" t="str">
        <f>IF($B170="N/A","N/A",IF(C170&gt;10,"No",IF(C170&lt;-10,"No","Yes")))</f>
        <v>N/A</v>
      </c>
      <c r="E170" s="34">
        <v>40</v>
      </c>
      <c r="F170" s="11" t="str">
        <f>IF($B170="N/A","N/A",IF(E170&gt;10,"No",IF(E170&lt;-10,"No","Yes")))</f>
        <v>N/A</v>
      </c>
      <c r="G170" s="34">
        <v>31</v>
      </c>
      <c r="H170" s="11" t="str">
        <f>IF($B170="N/A","N/A",IF(G170&gt;10,"No",IF(G170&lt;-10,"No","Yes")))</f>
        <v>N/A</v>
      </c>
      <c r="I170" s="12">
        <v>-14.9</v>
      </c>
      <c r="J170" s="12">
        <v>-22.5</v>
      </c>
      <c r="K170" s="41" t="s">
        <v>739</v>
      </c>
      <c r="L170" s="9" t="str">
        <f t="shared" si="57"/>
        <v>Yes</v>
      </c>
    </row>
    <row r="171" spans="1:12" x14ac:dyDescent="0.25">
      <c r="A171" s="6" t="s">
        <v>1023</v>
      </c>
      <c r="B171" s="33" t="s">
        <v>213</v>
      </c>
      <c r="C171" s="34">
        <v>22910</v>
      </c>
      <c r="D171" s="11" t="str">
        <f t="shared" si="54"/>
        <v>N/A</v>
      </c>
      <c r="E171" s="34">
        <v>21795</v>
      </c>
      <c r="F171" s="11" t="str">
        <f t="shared" si="55"/>
        <v>N/A</v>
      </c>
      <c r="G171" s="34">
        <v>21586</v>
      </c>
      <c r="H171" s="11" t="str">
        <f t="shared" si="56"/>
        <v>N/A</v>
      </c>
      <c r="I171" s="12">
        <v>-4.87</v>
      </c>
      <c r="J171" s="12">
        <v>-0.95899999999999996</v>
      </c>
      <c r="K171" s="41" t="s">
        <v>739</v>
      </c>
      <c r="L171" s="9" t="str">
        <f t="shared" si="57"/>
        <v>Yes</v>
      </c>
    </row>
    <row r="172" spans="1:12" x14ac:dyDescent="0.25">
      <c r="A172" s="4" t="s">
        <v>1024</v>
      </c>
      <c r="B172" s="33" t="s">
        <v>213</v>
      </c>
      <c r="C172" s="34">
        <v>13476</v>
      </c>
      <c r="D172" s="11" t="str">
        <f>IF($B172="N/A","N/A",IF(C172&gt;10,"No",IF(C172&lt;-10,"No","Yes")))</f>
        <v>N/A</v>
      </c>
      <c r="E172" s="34">
        <v>12836</v>
      </c>
      <c r="F172" s="11" t="str">
        <f>IF($B172="N/A","N/A",IF(E172&gt;10,"No",IF(E172&lt;-10,"No","Yes")))</f>
        <v>N/A</v>
      </c>
      <c r="G172" s="34">
        <v>12737</v>
      </c>
      <c r="H172" s="11" t="str">
        <f>IF($B172="N/A","N/A",IF(G172&gt;10,"No",IF(G172&lt;-10,"No","Yes")))</f>
        <v>N/A</v>
      </c>
      <c r="I172" s="12">
        <v>-4.75</v>
      </c>
      <c r="J172" s="12">
        <v>-0.77100000000000002</v>
      </c>
      <c r="K172" s="41" t="s">
        <v>739</v>
      </c>
      <c r="L172" s="9" t="str">
        <f t="shared" si="57"/>
        <v>Yes</v>
      </c>
    </row>
    <row r="173" spans="1:12" x14ac:dyDescent="0.25">
      <c r="A173" s="4" t="s">
        <v>1025</v>
      </c>
      <c r="B173" s="33" t="s">
        <v>213</v>
      </c>
      <c r="C173" s="34">
        <v>224</v>
      </c>
      <c r="D173" s="11" t="str">
        <f>IF($B173="N/A","N/A",IF(C173&gt;10,"No",IF(C173&lt;-10,"No","Yes")))</f>
        <v>N/A</v>
      </c>
      <c r="E173" s="34">
        <v>214</v>
      </c>
      <c r="F173" s="11" t="str">
        <f>IF($B173="N/A","N/A",IF(E173&gt;10,"No",IF(E173&lt;-10,"No","Yes")))</f>
        <v>N/A</v>
      </c>
      <c r="G173" s="34">
        <v>235</v>
      </c>
      <c r="H173" s="11" t="str">
        <f>IF($B173="N/A","N/A",IF(G173&gt;10,"No",IF(G173&lt;-10,"No","Yes")))</f>
        <v>N/A</v>
      </c>
      <c r="I173" s="12">
        <v>-4.46</v>
      </c>
      <c r="J173" s="12">
        <v>9.8130000000000006</v>
      </c>
      <c r="K173" s="41" t="s">
        <v>739</v>
      </c>
      <c r="L173" s="9" t="str">
        <f t="shared" si="57"/>
        <v>Yes</v>
      </c>
    </row>
    <row r="174" spans="1:12" ht="25" x14ac:dyDescent="0.25">
      <c r="A174" s="4" t="s">
        <v>1026</v>
      </c>
      <c r="B174" s="33" t="s">
        <v>213</v>
      </c>
      <c r="C174" s="34">
        <v>5706</v>
      </c>
      <c r="D174" s="11" t="str">
        <f>IF($B174="N/A","N/A",IF(C174&gt;10,"No",IF(C174&lt;-10,"No","Yes")))</f>
        <v>N/A</v>
      </c>
      <c r="E174" s="34">
        <v>5519</v>
      </c>
      <c r="F174" s="11" t="str">
        <f>IF($B174="N/A","N/A",IF(E174&gt;10,"No",IF(E174&lt;-10,"No","Yes")))</f>
        <v>N/A</v>
      </c>
      <c r="G174" s="34">
        <v>5474</v>
      </c>
      <c r="H174" s="11" t="str">
        <f>IF($B174="N/A","N/A",IF(G174&gt;10,"No",IF(G174&lt;-10,"No","Yes")))</f>
        <v>N/A</v>
      </c>
      <c r="I174" s="12">
        <v>-3.28</v>
      </c>
      <c r="J174" s="12">
        <v>-0.81499999999999995</v>
      </c>
      <c r="K174" s="41" t="s">
        <v>739</v>
      </c>
      <c r="L174" s="9" t="str">
        <f t="shared" si="57"/>
        <v>Yes</v>
      </c>
    </row>
    <row r="175" spans="1:12" x14ac:dyDescent="0.25">
      <c r="A175" s="4" t="s">
        <v>1027</v>
      </c>
      <c r="B175" s="33" t="s">
        <v>213</v>
      </c>
      <c r="C175" s="34">
        <v>3499</v>
      </c>
      <c r="D175" s="11" t="str">
        <f>IF($B175="N/A","N/A",IF(C175&gt;10,"No",IF(C175&lt;-10,"No","Yes")))</f>
        <v>N/A</v>
      </c>
      <c r="E175" s="34">
        <v>3219</v>
      </c>
      <c r="F175" s="11" t="str">
        <f>IF($B175="N/A","N/A",IF(E175&gt;10,"No",IF(E175&lt;-10,"No","Yes")))</f>
        <v>N/A</v>
      </c>
      <c r="G175" s="34">
        <v>3135</v>
      </c>
      <c r="H175" s="11" t="str">
        <f>IF($B175="N/A","N/A",IF(G175&gt;10,"No",IF(G175&lt;-10,"No","Yes")))</f>
        <v>N/A</v>
      </c>
      <c r="I175" s="12">
        <v>-8</v>
      </c>
      <c r="J175" s="12">
        <v>-2.61</v>
      </c>
      <c r="K175" s="41" t="s">
        <v>739</v>
      </c>
      <c r="L175" s="9" t="str">
        <f t="shared" si="57"/>
        <v>Yes</v>
      </c>
    </row>
    <row r="176" spans="1:12" ht="25" x14ac:dyDescent="0.25">
      <c r="A176" s="4" t="s">
        <v>1028</v>
      </c>
      <c r="B176" s="33" t="s">
        <v>213</v>
      </c>
      <c r="C176" s="34">
        <v>11</v>
      </c>
      <c r="D176" s="11" t="str">
        <f>IF($B176="N/A","N/A",IF(C176&gt;10,"No",IF(C176&lt;-10,"No","Yes")))</f>
        <v>N/A</v>
      </c>
      <c r="E176" s="34">
        <v>11</v>
      </c>
      <c r="F176" s="11" t="str">
        <f>IF($B176="N/A","N/A",IF(E176&gt;10,"No",IF(E176&lt;-10,"No","Yes")))</f>
        <v>N/A</v>
      </c>
      <c r="G176" s="34">
        <v>11</v>
      </c>
      <c r="H176" s="11" t="str">
        <f>IF($B176="N/A","N/A",IF(G176&gt;10,"No",IF(G176&lt;-10,"No","Yes")))</f>
        <v>N/A</v>
      </c>
      <c r="I176" s="12">
        <v>40</v>
      </c>
      <c r="J176" s="12">
        <v>-28.6</v>
      </c>
      <c r="K176" s="41" t="s">
        <v>739</v>
      </c>
      <c r="L176" s="9" t="str">
        <f t="shared" si="57"/>
        <v>Yes</v>
      </c>
    </row>
    <row r="177" spans="1:12" x14ac:dyDescent="0.25">
      <c r="A177" s="6" t="s">
        <v>1029</v>
      </c>
      <c r="B177" s="33" t="s">
        <v>213</v>
      </c>
      <c r="C177" s="34">
        <v>0</v>
      </c>
      <c r="D177" s="11" t="str">
        <f t="shared" si="54"/>
        <v>N/A</v>
      </c>
      <c r="E177" s="34">
        <v>0</v>
      </c>
      <c r="F177" s="11" t="str">
        <f t="shared" si="55"/>
        <v>N/A</v>
      </c>
      <c r="G177" s="34">
        <v>0</v>
      </c>
      <c r="H177" s="11" t="str">
        <f t="shared" si="56"/>
        <v>N/A</v>
      </c>
      <c r="I177" s="12" t="s">
        <v>1746</v>
      </c>
      <c r="J177" s="12" t="s">
        <v>1746</v>
      </c>
      <c r="K177" s="41" t="s">
        <v>739</v>
      </c>
      <c r="L177" s="9" t="str">
        <f t="shared" si="57"/>
        <v>N/A</v>
      </c>
    </row>
    <row r="178" spans="1:12" x14ac:dyDescent="0.25">
      <c r="A178" s="4" t="s">
        <v>1030</v>
      </c>
      <c r="B178" s="33" t="s">
        <v>213</v>
      </c>
      <c r="C178" s="34">
        <v>0</v>
      </c>
      <c r="D178" s="11" t="str">
        <f t="shared" si="54"/>
        <v>N/A</v>
      </c>
      <c r="E178" s="34">
        <v>0</v>
      </c>
      <c r="F178" s="11" t="str">
        <f t="shared" si="55"/>
        <v>N/A</v>
      </c>
      <c r="G178" s="34">
        <v>0</v>
      </c>
      <c r="H178" s="11" t="str">
        <f t="shared" si="56"/>
        <v>N/A</v>
      </c>
      <c r="I178" s="12" t="s">
        <v>1746</v>
      </c>
      <c r="J178" s="12" t="s">
        <v>1746</v>
      </c>
      <c r="K178" s="41" t="s">
        <v>739</v>
      </c>
      <c r="L178" s="9" t="str">
        <f t="shared" si="57"/>
        <v>N/A</v>
      </c>
    </row>
    <row r="179" spans="1:12" x14ac:dyDescent="0.25">
      <c r="A179" s="4" t="s">
        <v>1031</v>
      </c>
      <c r="B179" s="33" t="s">
        <v>213</v>
      </c>
      <c r="C179" s="34">
        <v>0</v>
      </c>
      <c r="D179" s="11" t="str">
        <f t="shared" si="54"/>
        <v>N/A</v>
      </c>
      <c r="E179" s="34">
        <v>0</v>
      </c>
      <c r="F179" s="11" t="str">
        <f t="shared" si="55"/>
        <v>N/A</v>
      </c>
      <c r="G179" s="34">
        <v>0</v>
      </c>
      <c r="H179" s="11" t="str">
        <f t="shared" si="56"/>
        <v>N/A</v>
      </c>
      <c r="I179" s="12" t="s">
        <v>1746</v>
      </c>
      <c r="J179" s="12" t="s">
        <v>1746</v>
      </c>
      <c r="K179" s="41" t="s">
        <v>739</v>
      </c>
      <c r="L179" s="9" t="str">
        <f t="shared" si="57"/>
        <v>N/A</v>
      </c>
    </row>
    <row r="180" spans="1:12" x14ac:dyDescent="0.25">
      <c r="A180" s="4" t="s">
        <v>1032</v>
      </c>
      <c r="B180" s="33" t="s">
        <v>213</v>
      </c>
      <c r="C180" s="34">
        <v>0</v>
      </c>
      <c r="D180" s="11" t="str">
        <f t="shared" si="54"/>
        <v>N/A</v>
      </c>
      <c r="E180" s="34">
        <v>0</v>
      </c>
      <c r="F180" s="11" t="str">
        <f t="shared" si="55"/>
        <v>N/A</v>
      </c>
      <c r="G180" s="34">
        <v>0</v>
      </c>
      <c r="H180" s="11" t="str">
        <f t="shared" si="56"/>
        <v>N/A</v>
      </c>
      <c r="I180" s="12" t="s">
        <v>1746</v>
      </c>
      <c r="J180" s="12" t="s">
        <v>1746</v>
      </c>
      <c r="K180" s="41" t="s">
        <v>739</v>
      </c>
      <c r="L180" s="9" t="str">
        <f t="shared" si="57"/>
        <v>N/A</v>
      </c>
    </row>
    <row r="181" spans="1:12" x14ac:dyDescent="0.25">
      <c r="A181" s="4" t="s">
        <v>1033</v>
      </c>
      <c r="B181" s="33" t="s">
        <v>213</v>
      </c>
      <c r="C181" s="34">
        <v>0</v>
      </c>
      <c r="D181" s="11" t="str">
        <f t="shared" si="54"/>
        <v>N/A</v>
      </c>
      <c r="E181" s="34">
        <v>0</v>
      </c>
      <c r="F181" s="11" t="str">
        <f t="shared" si="55"/>
        <v>N/A</v>
      </c>
      <c r="G181" s="34">
        <v>0</v>
      </c>
      <c r="H181" s="11" t="str">
        <f t="shared" si="56"/>
        <v>N/A</v>
      </c>
      <c r="I181" s="12" t="s">
        <v>1746</v>
      </c>
      <c r="J181" s="12" t="s">
        <v>1746</v>
      </c>
      <c r="K181" s="41" t="s">
        <v>739</v>
      </c>
      <c r="L181" s="9" t="str">
        <f t="shared" si="57"/>
        <v>N/A</v>
      </c>
    </row>
    <row r="182" spans="1:12" x14ac:dyDescent="0.25">
      <c r="A182" s="4" t="s">
        <v>1034</v>
      </c>
      <c r="B182" s="33" t="s">
        <v>213</v>
      </c>
      <c r="C182" s="34">
        <v>0</v>
      </c>
      <c r="D182" s="11" t="str">
        <f t="shared" si="54"/>
        <v>N/A</v>
      </c>
      <c r="E182" s="34">
        <v>0</v>
      </c>
      <c r="F182" s="11" t="str">
        <f t="shared" si="55"/>
        <v>N/A</v>
      </c>
      <c r="G182" s="34">
        <v>0</v>
      </c>
      <c r="H182" s="11" t="str">
        <f t="shared" si="56"/>
        <v>N/A</v>
      </c>
      <c r="I182" s="12" t="s">
        <v>1746</v>
      </c>
      <c r="J182" s="12" t="s">
        <v>1746</v>
      </c>
      <c r="K182" s="41" t="s">
        <v>739</v>
      </c>
      <c r="L182" s="9" t="str">
        <f t="shared" si="57"/>
        <v>N/A</v>
      </c>
    </row>
    <row r="183" spans="1:12" x14ac:dyDescent="0.25">
      <c r="A183" s="6" t="s">
        <v>1035</v>
      </c>
      <c r="B183" s="41" t="s">
        <v>213</v>
      </c>
      <c r="C183" s="1">
        <v>0</v>
      </c>
      <c r="D183" s="11" t="str">
        <f t="shared" si="54"/>
        <v>N/A</v>
      </c>
      <c r="E183" s="1">
        <v>0</v>
      </c>
      <c r="F183" s="11" t="str">
        <f t="shared" si="55"/>
        <v>N/A</v>
      </c>
      <c r="G183" s="1">
        <v>0</v>
      </c>
      <c r="H183" s="11" t="str">
        <f t="shared" si="56"/>
        <v>N/A</v>
      </c>
      <c r="I183" s="12" t="s">
        <v>1746</v>
      </c>
      <c r="J183" s="12" t="s">
        <v>1746</v>
      </c>
      <c r="K183" s="41" t="s">
        <v>739</v>
      </c>
      <c r="L183" s="11" t="str">
        <f t="shared" si="57"/>
        <v>N/A</v>
      </c>
    </row>
    <row r="184" spans="1:12" x14ac:dyDescent="0.25">
      <c r="A184" s="4" t="s">
        <v>1036</v>
      </c>
      <c r="B184" s="33" t="s">
        <v>213</v>
      </c>
      <c r="C184" s="34">
        <v>0</v>
      </c>
      <c r="D184" s="11" t="str">
        <f t="shared" si="54"/>
        <v>N/A</v>
      </c>
      <c r="E184" s="34">
        <v>0</v>
      </c>
      <c r="F184" s="11" t="str">
        <f t="shared" si="55"/>
        <v>N/A</v>
      </c>
      <c r="G184" s="34">
        <v>0</v>
      </c>
      <c r="H184" s="11" t="str">
        <f t="shared" si="56"/>
        <v>N/A</v>
      </c>
      <c r="I184" s="12" t="s">
        <v>1746</v>
      </c>
      <c r="J184" s="12" t="s">
        <v>1746</v>
      </c>
      <c r="K184" s="41" t="s">
        <v>739</v>
      </c>
      <c r="L184" s="9" t="str">
        <f t="shared" si="57"/>
        <v>N/A</v>
      </c>
    </row>
    <row r="185" spans="1:12" x14ac:dyDescent="0.25">
      <c r="A185" s="4" t="s">
        <v>1037</v>
      </c>
      <c r="B185" s="33" t="s">
        <v>213</v>
      </c>
      <c r="C185" s="34">
        <v>0</v>
      </c>
      <c r="D185" s="11" t="str">
        <f t="shared" si="54"/>
        <v>N/A</v>
      </c>
      <c r="E185" s="34">
        <v>0</v>
      </c>
      <c r="F185" s="11" t="str">
        <f t="shared" si="55"/>
        <v>N/A</v>
      </c>
      <c r="G185" s="34">
        <v>0</v>
      </c>
      <c r="H185" s="11" t="str">
        <f t="shared" si="56"/>
        <v>N/A</v>
      </c>
      <c r="I185" s="12" t="s">
        <v>1746</v>
      </c>
      <c r="J185" s="12" t="s">
        <v>1746</v>
      </c>
      <c r="K185" s="41" t="s">
        <v>739</v>
      </c>
      <c r="L185" s="9" t="str">
        <f t="shared" si="57"/>
        <v>N/A</v>
      </c>
    </row>
    <row r="186" spans="1:12" x14ac:dyDescent="0.25">
      <c r="A186" s="4" t="s">
        <v>1038</v>
      </c>
      <c r="B186" s="33" t="s">
        <v>213</v>
      </c>
      <c r="C186" s="34">
        <v>0</v>
      </c>
      <c r="D186" s="11" t="str">
        <f t="shared" si="54"/>
        <v>N/A</v>
      </c>
      <c r="E186" s="34">
        <v>0</v>
      </c>
      <c r="F186" s="11" t="str">
        <f t="shared" si="55"/>
        <v>N/A</v>
      </c>
      <c r="G186" s="34">
        <v>0</v>
      </c>
      <c r="H186" s="11" t="str">
        <f t="shared" si="56"/>
        <v>N/A</v>
      </c>
      <c r="I186" s="12" t="s">
        <v>1746</v>
      </c>
      <c r="J186" s="12" t="s">
        <v>1746</v>
      </c>
      <c r="K186" s="41" t="s">
        <v>739</v>
      </c>
      <c r="L186" s="9" t="str">
        <f t="shared" si="57"/>
        <v>N/A</v>
      </c>
    </row>
    <row r="187" spans="1:12" x14ac:dyDescent="0.25">
      <c r="A187" s="4" t="s">
        <v>1039</v>
      </c>
      <c r="B187" s="33" t="s">
        <v>213</v>
      </c>
      <c r="C187" s="34">
        <v>0</v>
      </c>
      <c r="D187" s="11" t="str">
        <f t="shared" si="54"/>
        <v>N/A</v>
      </c>
      <c r="E187" s="34">
        <v>0</v>
      </c>
      <c r="F187" s="11" t="str">
        <f t="shared" si="55"/>
        <v>N/A</v>
      </c>
      <c r="G187" s="34">
        <v>0</v>
      </c>
      <c r="H187" s="11" t="str">
        <f t="shared" si="56"/>
        <v>N/A</v>
      </c>
      <c r="I187" s="12" t="s">
        <v>1746</v>
      </c>
      <c r="J187" s="12" t="s">
        <v>1746</v>
      </c>
      <c r="K187" s="41" t="s">
        <v>739</v>
      </c>
      <c r="L187" s="9" t="str">
        <f t="shared" si="57"/>
        <v>N/A</v>
      </c>
    </row>
    <row r="188" spans="1:12" ht="25" x14ac:dyDescent="0.25">
      <c r="A188" s="4" t="s">
        <v>1040</v>
      </c>
      <c r="B188" s="33" t="s">
        <v>213</v>
      </c>
      <c r="C188" s="34">
        <v>0</v>
      </c>
      <c r="D188" s="11" t="str">
        <f t="shared" si="54"/>
        <v>N/A</v>
      </c>
      <c r="E188" s="34">
        <v>0</v>
      </c>
      <c r="F188" s="11" t="str">
        <f t="shared" si="55"/>
        <v>N/A</v>
      </c>
      <c r="G188" s="34">
        <v>0</v>
      </c>
      <c r="H188" s="11" t="str">
        <f t="shared" si="56"/>
        <v>N/A</v>
      </c>
      <c r="I188" s="12" t="s">
        <v>1746</v>
      </c>
      <c r="J188" s="12" t="s">
        <v>1746</v>
      </c>
      <c r="K188" s="41" t="s">
        <v>739</v>
      </c>
      <c r="L188" s="9" t="str">
        <f t="shared" si="57"/>
        <v>N/A</v>
      </c>
    </row>
    <row r="189" spans="1:12" x14ac:dyDescent="0.25">
      <c r="A189" s="6" t="s">
        <v>1041</v>
      </c>
      <c r="B189" s="41" t="s">
        <v>213</v>
      </c>
      <c r="C189" s="1">
        <v>0</v>
      </c>
      <c r="D189" s="11" t="str">
        <f t="shared" si="54"/>
        <v>N/A</v>
      </c>
      <c r="E189" s="1">
        <v>0</v>
      </c>
      <c r="F189" s="11" t="str">
        <f t="shared" si="55"/>
        <v>N/A</v>
      </c>
      <c r="G189" s="1">
        <v>0</v>
      </c>
      <c r="H189" s="11" t="str">
        <f t="shared" si="56"/>
        <v>N/A</v>
      </c>
      <c r="I189" s="12" t="s">
        <v>1746</v>
      </c>
      <c r="J189" s="12" t="s">
        <v>1746</v>
      </c>
      <c r="K189" s="41" t="s">
        <v>739</v>
      </c>
      <c r="L189" s="11" t="str">
        <f t="shared" si="57"/>
        <v>N/A</v>
      </c>
    </row>
    <row r="190" spans="1:12" ht="25" x14ac:dyDescent="0.25">
      <c r="A190" s="4" t="s">
        <v>1042</v>
      </c>
      <c r="B190" s="33" t="s">
        <v>213</v>
      </c>
      <c r="C190" s="34">
        <v>0</v>
      </c>
      <c r="D190" s="11" t="str">
        <f t="shared" si="54"/>
        <v>N/A</v>
      </c>
      <c r="E190" s="34">
        <v>0</v>
      </c>
      <c r="F190" s="11" t="str">
        <f t="shared" si="55"/>
        <v>N/A</v>
      </c>
      <c r="G190" s="34">
        <v>0</v>
      </c>
      <c r="H190" s="11" t="str">
        <f t="shared" si="56"/>
        <v>N/A</v>
      </c>
      <c r="I190" s="12" t="s">
        <v>1746</v>
      </c>
      <c r="J190" s="12" t="s">
        <v>1746</v>
      </c>
      <c r="K190" s="41" t="s">
        <v>739</v>
      </c>
      <c r="L190" s="9" t="str">
        <f t="shared" si="57"/>
        <v>N/A</v>
      </c>
    </row>
    <row r="191" spans="1:12" ht="25" x14ac:dyDescent="0.25">
      <c r="A191" s="4" t="s">
        <v>1043</v>
      </c>
      <c r="B191" s="33" t="s">
        <v>213</v>
      </c>
      <c r="C191" s="34">
        <v>0</v>
      </c>
      <c r="D191" s="11" t="str">
        <f t="shared" si="54"/>
        <v>N/A</v>
      </c>
      <c r="E191" s="34">
        <v>0</v>
      </c>
      <c r="F191" s="11" t="str">
        <f t="shared" si="55"/>
        <v>N/A</v>
      </c>
      <c r="G191" s="34">
        <v>0</v>
      </c>
      <c r="H191" s="11" t="str">
        <f t="shared" si="56"/>
        <v>N/A</v>
      </c>
      <c r="I191" s="12" t="s">
        <v>1746</v>
      </c>
      <c r="J191" s="12" t="s">
        <v>1746</v>
      </c>
      <c r="K191" s="41" t="s">
        <v>739</v>
      </c>
      <c r="L191" s="9" t="str">
        <f t="shared" si="57"/>
        <v>N/A</v>
      </c>
    </row>
    <row r="192" spans="1:12" ht="25" x14ac:dyDescent="0.25">
      <c r="A192" s="4" t="s">
        <v>1044</v>
      </c>
      <c r="B192" s="33" t="s">
        <v>213</v>
      </c>
      <c r="C192" s="34">
        <v>0</v>
      </c>
      <c r="D192" s="11" t="str">
        <f t="shared" si="54"/>
        <v>N/A</v>
      </c>
      <c r="E192" s="34">
        <v>0</v>
      </c>
      <c r="F192" s="11" t="str">
        <f t="shared" si="55"/>
        <v>N/A</v>
      </c>
      <c r="G192" s="34">
        <v>0</v>
      </c>
      <c r="H192" s="11" t="str">
        <f t="shared" si="56"/>
        <v>N/A</v>
      </c>
      <c r="I192" s="12" t="s">
        <v>1746</v>
      </c>
      <c r="J192" s="12" t="s">
        <v>1746</v>
      </c>
      <c r="K192" s="41" t="s">
        <v>739</v>
      </c>
      <c r="L192" s="9" t="str">
        <f t="shared" si="57"/>
        <v>N/A</v>
      </c>
    </row>
    <row r="193" spans="1:12" ht="25" x14ac:dyDescent="0.25">
      <c r="A193" s="4" t="s">
        <v>1045</v>
      </c>
      <c r="B193" s="33" t="s">
        <v>213</v>
      </c>
      <c r="C193" s="34">
        <v>0</v>
      </c>
      <c r="D193" s="11" t="str">
        <f t="shared" si="54"/>
        <v>N/A</v>
      </c>
      <c r="E193" s="34">
        <v>0</v>
      </c>
      <c r="F193" s="11" t="str">
        <f t="shared" si="55"/>
        <v>N/A</v>
      </c>
      <c r="G193" s="34">
        <v>0</v>
      </c>
      <c r="H193" s="11" t="str">
        <f t="shared" si="56"/>
        <v>N/A</v>
      </c>
      <c r="I193" s="12" t="s">
        <v>1746</v>
      </c>
      <c r="J193" s="12" t="s">
        <v>1746</v>
      </c>
      <c r="K193" s="41" t="s">
        <v>739</v>
      </c>
      <c r="L193" s="9" t="str">
        <f t="shared" si="57"/>
        <v>N/A</v>
      </c>
    </row>
    <row r="194" spans="1:12" ht="25" x14ac:dyDescent="0.25">
      <c r="A194" s="4" t="s">
        <v>1046</v>
      </c>
      <c r="B194" s="33" t="s">
        <v>213</v>
      </c>
      <c r="C194" s="34">
        <v>0</v>
      </c>
      <c r="D194" s="11" t="str">
        <f t="shared" si="54"/>
        <v>N/A</v>
      </c>
      <c r="E194" s="34">
        <v>0</v>
      </c>
      <c r="F194" s="11" t="str">
        <f t="shared" si="55"/>
        <v>N/A</v>
      </c>
      <c r="G194" s="34">
        <v>0</v>
      </c>
      <c r="H194" s="11" t="str">
        <f t="shared" si="56"/>
        <v>N/A</v>
      </c>
      <c r="I194" s="12" t="s">
        <v>1746</v>
      </c>
      <c r="J194" s="12" t="s">
        <v>1746</v>
      </c>
      <c r="K194" s="41" t="s">
        <v>739</v>
      </c>
      <c r="L194" s="9" t="str">
        <f t="shared" si="57"/>
        <v>N/A</v>
      </c>
    </row>
    <row r="195" spans="1:12" x14ac:dyDescent="0.25">
      <c r="A195" s="6" t="s">
        <v>1047</v>
      </c>
      <c r="B195" s="41" t="s">
        <v>213</v>
      </c>
      <c r="C195" s="1">
        <v>0</v>
      </c>
      <c r="D195" s="11" t="str">
        <f t="shared" si="54"/>
        <v>N/A</v>
      </c>
      <c r="E195" s="1">
        <v>0</v>
      </c>
      <c r="F195" s="11" t="str">
        <f t="shared" si="55"/>
        <v>N/A</v>
      </c>
      <c r="G195" s="1">
        <v>0</v>
      </c>
      <c r="H195" s="11" t="str">
        <f t="shared" si="56"/>
        <v>N/A</v>
      </c>
      <c r="I195" s="12" t="s">
        <v>1746</v>
      </c>
      <c r="J195" s="12" t="s">
        <v>1746</v>
      </c>
      <c r="K195" s="41" t="s">
        <v>739</v>
      </c>
      <c r="L195" s="11" t="str">
        <f t="shared" si="57"/>
        <v>N/A</v>
      </c>
    </row>
    <row r="196" spans="1:12" x14ac:dyDescent="0.25">
      <c r="A196" s="4" t="s">
        <v>1048</v>
      </c>
      <c r="B196" s="33" t="s">
        <v>213</v>
      </c>
      <c r="C196" s="34">
        <v>0</v>
      </c>
      <c r="D196" s="11" t="str">
        <f t="shared" si="54"/>
        <v>N/A</v>
      </c>
      <c r="E196" s="34">
        <v>0</v>
      </c>
      <c r="F196" s="11" t="str">
        <f t="shared" si="55"/>
        <v>N/A</v>
      </c>
      <c r="G196" s="34">
        <v>0</v>
      </c>
      <c r="H196" s="11" t="str">
        <f t="shared" si="56"/>
        <v>N/A</v>
      </c>
      <c r="I196" s="12" t="s">
        <v>1746</v>
      </c>
      <c r="J196" s="12" t="s">
        <v>1746</v>
      </c>
      <c r="K196" s="41" t="s">
        <v>739</v>
      </c>
      <c r="L196" s="9" t="str">
        <f t="shared" si="57"/>
        <v>N/A</v>
      </c>
    </row>
    <row r="197" spans="1:12" x14ac:dyDescent="0.25">
      <c r="A197" s="4" t="s">
        <v>1049</v>
      </c>
      <c r="B197" s="33" t="s">
        <v>213</v>
      </c>
      <c r="C197" s="34">
        <v>0</v>
      </c>
      <c r="D197" s="11" t="str">
        <f t="shared" si="54"/>
        <v>N/A</v>
      </c>
      <c r="E197" s="34">
        <v>0</v>
      </c>
      <c r="F197" s="11" t="str">
        <f t="shared" si="55"/>
        <v>N/A</v>
      </c>
      <c r="G197" s="34">
        <v>0</v>
      </c>
      <c r="H197" s="11" t="str">
        <f t="shared" si="56"/>
        <v>N/A</v>
      </c>
      <c r="I197" s="12" t="s">
        <v>1746</v>
      </c>
      <c r="J197" s="12" t="s">
        <v>1746</v>
      </c>
      <c r="K197" s="41" t="s">
        <v>739</v>
      </c>
      <c r="L197" s="9" t="str">
        <f t="shared" si="57"/>
        <v>N/A</v>
      </c>
    </row>
    <row r="198" spans="1:12" ht="25" x14ac:dyDescent="0.25">
      <c r="A198" s="4" t="s">
        <v>1050</v>
      </c>
      <c r="B198" s="33" t="s">
        <v>213</v>
      </c>
      <c r="C198" s="34">
        <v>0</v>
      </c>
      <c r="D198" s="11" t="str">
        <f t="shared" si="54"/>
        <v>N/A</v>
      </c>
      <c r="E198" s="34">
        <v>0</v>
      </c>
      <c r="F198" s="11" t="str">
        <f t="shared" si="55"/>
        <v>N/A</v>
      </c>
      <c r="G198" s="34">
        <v>0</v>
      </c>
      <c r="H198" s="11" t="str">
        <f t="shared" si="56"/>
        <v>N/A</v>
      </c>
      <c r="I198" s="12" t="s">
        <v>1746</v>
      </c>
      <c r="J198" s="12" t="s">
        <v>1746</v>
      </c>
      <c r="K198" s="41" t="s">
        <v>739</v>
      </c>
      <c r="L198" s="9" t="str">
        <f t="shared" si="57"/>
        <v>N/A</v>
      </c>
    </row>
    <row r="199" spans="1:12" ht="25" x14ac:dyDescent="0.25">
      <c r="A199" s="4" t="s">
        <v>1051</v>
      </c>
      <c r="B199" s="33" t="s">
        <v>213</v>
      </c>
      <c r="C199" s="34">
        <v>0</v>
      </c>
      <c r="D199" s="11" t="str">
        <f t="shared" si="54"/>
        <v>N/A</v>
      </c>
      <c r="E199" s="34">
        <v>0</v>
      </c>
      <c r="F199" s="11" t="str">
        <f t="shared" si="55"/>
        <v>N/A</v>
      </c>
      <c r="G199" s="34">
        <v>0</v>
      </c>
      <c r="H199" s="11" t="str">
        <f t="shared" si="56"/>
        <v>N/A</v>
      </c>
      <c r="I199" s="12" t="s">
        <v>1746</v>
      </c>
      <c r="J199" s="12" t="s">
        <v>1746</v>
      </c>
      <c r="K199" s="41" t="s">
        <v>739</v>
      </c>
      <c r="L199" s="9" t="str">
        <f t="shared" si="57"/>
        <v>N/A</v>
      </c>
    </row>
    <row r="200" spans="1:12" ht="25" x14ac:dyDescent="0.25">
      <c r="A200" s="4" t="s">
        <v>1052</v>
      </c>
      <c r="B200" s="33" t="s">
        <v>213</v>
      </c>
      <c r="C200" s="34">
        <v>0</v>
      </c>
      <c r="D200" s="11" t="str">
        <f t="shared" si="54"/>
        <v>N/A</v>
      </c>
      <c r="E200" s="34">
        <v>0</v>
      </c>
      <c r="F200" s="11" t="str">
        <f t="shared" si="55"/>
        <v>N/A</v>
      </c>
      <c r="G200" s="34">
        <v>0</v>
      </c>
      <c r="H200" s="11" t="str">
        <f t="shared" si="56"/>
        <v>N/A</v>
      </c>
      <c r="I200" s="12" t="s">
        <v>1746</v>
      </c>
      <c r="J200" s="12" t="s">
        <v>1746</v>
      </c>
      <c r="K200" s="41" t="s">
        <v>739</v>
      </c>
      <c r="L200" s="9" t="str">
        <f t="shared" si="57"/>
        <v>N/A</v>
      </c>
    </row>
    <row r="201" spans="1:12" x14ac:dyDescent="0.25">
      <c r="A201" s="6" t="s">
        <v>1053</v>
      </c>
      <c r="B201" s="41" t="s">
        <v>213</v>
      </c>
      <c r="C201" s="1">
        <v>5351</v>
      </c>
      <c r="D201" s="11" t="str">
        <f t="shared" si="54"/>
        <v>N/A</v>
      </c>
      <c r="E201" s="1">
        <v>5249</v>
      </c>
      <c r="F201" s="11" t="str">
        <f t="shared" si="55"/>
        <v>N/A</v>
      </c>
      <c r="G201" s="1">
        <v>5242</v>
      </c>
      <c r="H201" s="11" t="str">
        <f t="shared" si="56"/>
        <v>N/A</v>
      </c>
      <c r="I201" s="12">
        <v>-1.91</v>
      </c>
      <c r="J201" s="12">
        <v>-0.13300000000000001</v>
      </c>
      <c r="K201" s="41" t="s">
        <v>739</v>
      </c>
      <c r="L201" s="11" t="str">
        <f t="shared" si="57"/>
        <v>Yes</v>
      </c>
    </row>
    <row r="202" spans="1:12" x14ac:dyDescent="0.25">
      <c r="A202" s="4" t="s">
        <v>1054</v>
      </c>
      <c r="B202" s="33" t="s">
        <v>213</v>
      </c>
      <c r="C202" s="34">
        <v>134</v>
      </c>
      <c r="D202" s="11" t="str">
        <f t="shared" si="54"/>
        <v>N/A</v>
      </c>
      <c r="E202" s="34">
        <v>157</v>
      </c>
      <c r="F202" s="11" t="str">
        <f t="shared" si="55"/>
        <v>N/A</v>
      </c>
      <c r="G202" s="34">
        <v>175</v>
      </c>
      <c r="H202" s="11" t="str">
        <f t="shared" si="56"/>
        <v>N/A</v>
      </c>
      <c r="I202" s="12">
        <v>17.16</v>
      </c>
      <c r="J202" s="12">
        <v>11.46</v>
      </c>
      <c r="K202" s="41" t="s">
        <v>739</v>
      </c>
      <c r="L202" s="9" t="str">
        <f t="shared" si="57"/>
        <v>Yes</v>
      </c>
    </row>
    <row r="203" spans="1:12" x14ac:dyDescent="0.25">
      <c r="A203" s="4" t="s">
        <v>1055</v>
      </c>
      <c r="B203" s="33" t="s">
        <v>213</v>
      </c>
      <c r="C203" s="34">
        <v>11</v>
      </c>
      <c r="D203" s="11" t="str">
        <f t="shared" si="54"/>
        <v>N/A</v>
      </c>
      <c r="E203" s="34">
        <v>11</v>
      </c>
      <c r="F203" s="11" t="str">
        <f t="shared" si="55"/>
        <v>N/A</v>
      </c>
      <c r="G203" s="34">
        <v>11</v>
      </c>
      <c r="H203" s="11" t="str">
        <f t="shared" si="56"/>
        <v>N/A</v>
      </c>
      <c r="I203" s="12">
        <v>16.670000000000002</v>
      </c>
      <c r="J203" s="12">
        <v>-28.6</v>
      </c>
      <c r="K203" s="41" t="s">
        <v>739</v>
      </c>
      <c r="L203" s="9" t="str">
        <f t="shared" si="57"/>
        <v>Yes</v>
      </c>
    </row>
    <row r="204" spans="1:12" x14ac:dyDescent="0.25">
      <c r="A204" s="4" t="s">
        <v>1056</v>
      </c>
      <c r="B204" s="33" t="s">
        <v>213</v>
      </c>
      <c r="C204" s="34">
        <v>2823</v>
      </c>
      <c r="D204" s="11" t="str">
        <f t="shared" si="54"/>
        <v>N/A</v>
      </c>
      <c r="E204" s="34">
        <v>2868</v>
      </c>
      <c r="F204" s="11" t="str">
        <f t="shared" si="55"/>
        <v>N/A</v>
      </c>
      <c r="G204" s="34">
        <v>2938</v>
      </c>
      <c r="H204" s="11" t="str">
        <f t="shared" si="56"/>
        <v>N/A</v>
      </c>
      <c r="I204" s="12">
        <v>1.5940000000000001</v>
      </c>
      <c r="J204" s="12">
        <v>2.4409999999999998</v>
      </c>
      <c r="K204" s="41" t="s">
        <v>739</v>
      </c>
      <c r="L204" s="9" t="str">
        <f t="shared" si="57"/>
        <v>Yes</v>
      </c>
    </row>
    <row r="205" spans="1:12" x14ac:dyDescent="0.25">
      <c r="A205" s="4" t="s">
        <v>1057</v>
      </c>
      <c r="B205" s="33" t="s">
        <v>213</v>
      </c>
      <c r="C205" s="34">
        <v>2346</v>
      </c>
      <c r="D205" s="11" t="str">
        <f t="shared" si="54"/>
        <v>N/A</v>
      </c>
      <c r="E205" s="34">
        <v>2184</v>
      </c>
      <c r="F205" s="11" t="str">
        <f t="shared" si="55"/>
        <v>N/A</v>
      </c>
      <c r="G205" s="34">
        <v>2098</v>
      </c>
      <c r="H205" s="11" t="str">
        <f t="shared" si="56"/>
        <v>N/A</v>
      </c>
      <c r="I205" s="12">
        <v>-6.91</v>
      </c>
      <c r="J205" s="12">
        <v>-3.94</v>
      </c>
      <c r="K205" s="41" t="s">
        <v>739</v>
      </c>
      <c r="L205" s="9" t="str">
        <f t="shared" si="57"/>
        <v>Yes</v>
      </c>
    </row>
    <row r="206" spans="1:12" ht="25" x14ac:dyDescent="0.25">
      <c r="A206" s="4" t="s">
        <v>1058</v>
      </c>
      <c r="B206" s="33" t="s">
        <v>213</v>
      </c>
      <c r="C206" s="34">
        <v>42</v>
      </c>
      <c r="D206" s="11" t="str">
        <f t="shared" si="54"/>
        <v>N/A</v>
      </c>
      <c r="E206" s="34">
        <v>33</v>
      </c>
      <c r="F206" s="11" t="str">
        <f t="shared" si="55"/>
        <v>N/A</v>
      </c>
      <c r="G206" s="34">
        <v>26</v>
      </c>
      <c r="H206" s="11" t="str">
        <f t="shared" si="56"/>
        <v>N/A</v>
      </c>
      <c r="I206" s="12">
        <v>-21.4</v>
      </c>
      <c r="J206" s="12">
        <v>-21.2</v>
      </c>
      <c r="K206" s="41" t="s">
        <v>739</v>
      </c>
      <c r="L206" s="9" t="str">
        <f t="shared" si="57"/>
        <v>Yes</v>
      </c>
    </row>
    <row r="207" spans="1:12" x14ac:dyDescent="0.25">
      <c r="A207" s="6" t="s">
        <v>1059</v>
      </c>
      <c r="B207" s="33" t="s">
        <v>213</v>
      </c>
      <c r="C207" s="34">
        <v>0</v>
      </c>
      <c r="D207" s="11" t="str">
        <f t="shared" si="54"/>
        <v>N/A</v>
      </c>
      <c r="E207" s="34">
        <v>0</v>
      </c>
      <c r="F207" s="11" t="str">
        <f t="shared" si="55"/>
        <v>N/A</v>
      </c>
      <c r="G207" s="34">
        <v>0</v>
      </c>
      <c r="H207" s="11" t="str">
        <f t="shared" si="56"/>
        <v>N/A</v>
      </c>
      <c r="I207" s="12" t="s">
        <v>1746</v>
      </c>
      <c r="J207" s="12" t="s">
        <v>1746</v>
      </c>
      <c r="K207" s="41" t="s">
        <v>739</v>
      </c>
      <c r="L207" s="9" t="str">
        <f t="shared" si="57"/>
        <v>N/A</v>
      </c>
    </row>
    <row r="208" spans="1:12" x14ac:dyDescent="0.25">
      <c r="A208" s="4" t="s">
        <v>1060</v>
      </c>
      <c r="B208" s="33" t="s">
        <v>213</v>
      </c>
      <c r="C208" s="34">
        <v>0</v>
      </c>
      <c r="D208" s="11" t="str">
        <f t="shared" si="54"/>
        <v>N/A</v>
      </c>
      <c r="E208" s="34">
        <v>0</v>
      </c>
      <c r="F208" s="11" t="str">
        <f t="shared" si="55"/>
        <v>N/A</v>
      </c>
      <c r="G208" s="34">
        <v>0</v>
      </c>
      <c r="H208" s="11" t="str">
        <f t="shared" si="56"/>
        <v>N/A</v>
      </c>
      <c r="I208" s="12" t="s">
        <v>1746</v>
      </c>
      <c r="J208" s="12" t="s">
        <v>1746</v>
      </c>
      <c r="K208" s="41" t="s">
        <v>739</v>
      </c>
      <c r="L208" s="9" t="str">
        <f t="shared" si="57"/>
        <v>N/A</v>
      </c>
    </row>
    <row r="209" spans="1:12" x14ac:dyDescent="0.25">
      <c r="A209" s="4" t="s">
        <v>1061</v>
      </c>
      <c r="B209" s="33" t="s">
        <v>213</v>
      </c>
      <c r="C209" s="34">
        <v>0</v>
      </c>
      <c r="D209" s="11" t="str">
        <f t="shared" si="54"/>
        <v>N/A</v>
      </c>
      <c r="E209" s="34">
        <v>0</v>
      </c>
      <c r="F209" s="11" t="str">
        <f t="shared" si="55"/>
        <v>N/A</v>
      </c>
      <c r="G209" s="34">
        <v>0</v>
      </c>
      <c r="H209" s="11" t="str">
        <f t="shared" si="56"/>
        <v>N/A</v>
      </c>
      <c r="I209" s="12" t="s">
        <v>1746</v>
      </c>
      <c r="J209" s="12" t="s">
        <v>1746</v>
      </c>
      <c r="K209" s="41" t="s">
        <v>739</v>
      </c>
      <c r="L209" s="9" t="str">
        <f t="shared" si="57"/>
        <v>N/A</v>
      </c>
    </row>
    <row r="210" spans="1:12" ht="25" x14ac:dyDescent="0.25">
      <c r="A210" s="4" t="s">
        <v>1062</v>
      </c>
      <c r="B210" s="33" t="s">
        <v>213</v>
      </c>
      <c r="C210" s="34">
        <v>0</v>
      </c>
      <c r="D210" s="11" t="str">
        <f t="shared" si="54"/>
        <v>N/A</v>
      </c>
      <c r="E210" s="34">
        <v>0</v>
      </c>
      <c r="F210" s="11" t="str">
        <f t="shared" si="55"/>
        <v>N/A</v>
      </c>
      <c r="G210" s="34">
        <v>0</v>
      </c>
      <c r="H210" s="11" t="str">
        <f t="shared" si="56"/>
        <v>N/A</v>
      </c>
      <c r="I210" s="12" t="s">
        <v>1746</v>
      </c>
      <c r="J210" s="12" t="s">
        <v>1746</v>
      </c>
      <c r="K210" s="41" t="s">
        <v>739</v>
      </c>
      <c r="L210" s="9" t="str">
        <f t="shared" si="57"/>
        <v>N/A</v>
      </c>
    </row>
    <row r="211" spans="1:12" ht="25" x14ac:dyDescent="0.25">
      <c r="A211" s="4" t="s">
        <v>1063</v>
      </c>
      <c r="B211" s="33" t="s">
        <v>213</v>
      </c>
      <c r="C211" s="34">
        <v>0</v>
      </c>
      <c r="D211" s="11" t="str">
        <f t="shared" si="54"/>
        <v>N/A</v>
      </c>
      <c r="E211" s="34">
        <v>0</v>
      </c>
      <c r="F211" s="11" t="str">
        <f t="shared" si="55"/>
        <v>N/A</v>
      </c>
      <c r="G211" s="34">
        <v>0</v>
      </c>
      <c r="H211" s="11" t="str">
        <f t="shared" si="56"/>
        <v>N/A</v>
      </c>
      <c r="I211" s="12" t="s">
        <v>1746</v>
      </c>
      <c r="J211" s="12" t="s">
        <v>1746</v>
      </c>
      <c r="K211" s="41" t="s">
        <v>739</v>
      </c>
      <c r="L211" s="9" t="str">
        <f t="shared" si="57"/>
        <v>N/A</v>
      </c>
    </row>
    <row r="212" spans="1:12" ht="25" x14ac:dyDescent="0.25">
      <c r="A212" s="4" t="s">
        <v>1064</v>
      </c>
      <c r="B212" s="33" t="s">
        <v>213</v>
      </c>
      <c r="C212" s="34">
        <v>0</v>
      </c>
      <c r="D212" s="11" t="str">
        <f t="shared" si="54"/>
        <v>N/A</v>
      </c>
      <c r="E212" s="34">
        <v>0</v>
      </c>
      <c r="F212" s="11" t="str">
        <f t="shared" si="55"/>
        <v>N/A</v>
      </c>
      <c r="G212" s="34">
        <v>0</v>
      </c>
      <c r="H212" s="11" t="str">
        <f t="shared" si="56"/>
        <v>N/A</v>
      </c>
      <c r="I212" s="12" t="s">
        <v>1746</v>
      </c>
      <c r="J212" s="12" t="s">
        <v>1746</v>
      </c>
      <c r="K212" s="41" t="s">
        <v>739</v>
      </c>
      <c r="L212" s="9" t="str">
        <f t="shared" si="57"/>
        <v>N/A</v>
      </c>
    </row>
    <row r="213" spans="1:12" x14ac:dyDescent="0.25">
      <c r="A213" s="6" t="s">
        <v>1065</v>
      </c>
      <c r="B213" s="33" t="s">
        <v>213</v>
      </c>
      <c r="C213" s="34">
        <v>0</v>
      </c>
      <c r="D213" s="11" t="str">
        <f t="shared" si="54"/>
        <v>N/A</v>
      </c>
      <c r="E213" s="34">
        <v>0</v>
      </c>
      <c r="F213" s="11" t="str">
        <f t="shared" si="55"/>
        <v>N/A</v>
      </c>
      <c r="G213" s="34">
        <v>0</v>
      </c>
      <c r="H213" s="11" t="str">
        <f t="shared" si="56"/>
        <v>N/A</v>
      </c>
      <c r="I213" s="12" t="s">
        <v>1746</v>
      </c>
      <c r="J213" s="12" t="s">
        <v>1746</v>
      </c>
      <c r="K213" s="41" t="s">
        <v>739</v>
      </c>
      <c r="L213" s="9" t="str">
        <f t="shared" si="57"/>
        <v>N/A</v>
      </c>
    </row>
    <row r="214" spans="1:12" ht="25" x14ac:dyDescent="0.25">
      <c r="A214" s="4" t="s">
        <v>1066</v>
      </c>
      <c r="B214" s="33" t="s">
        <v>213</v>
      </c>
      <c r="C214" s="34">
        <v>0</v>
      </c>
      <c r="D214" s="11" t="str">
        <f t="shared" si="54"/>
        <v>N/A</v>
      </c>
      <c r="E214" s="34">
        <v>0</v>
      </c>
      <c r="F214" s="11" t="str">
        <f t="shared" si="55"/>
        <v>N/A</v>
      </c>
      <c r="G214" s="34">
        <v>0</v>
      </c>
      <c r="H214" s="11" t="str">
        <f t="shared" si="56"/>
        <v>N/A</v>
      </c>
      <c r="I214" s="12" t="s">
        <v>1746</v>
      </c>
      <c r="J214" s="12" t="s">
        <v>1746</v>
      </c>
      <c r="K214" s="41" t="s">
        <v>739</v>
      </c>
      <c r="L214" s="9" t="str">
        <f t="shared" si="57"/>
        <v>N/A</v>
      </c>
    </row>
    <row r="215" spans="1:12" ht="25" x14ac:dyDescent="0.25">
      <c r="A215" s="4" t="s">
        <v>1067</v>
      </c>
      <c r="B215" s="33" t="s">
        <v>213</v>
      </c>
      <c r="C215" s="34">
        <v>0</v>
      </c>
      <c r="D215" s="11" t="str">
        <f t="shared" si="54"/>
        <v>N/A</v>
      </c>
      <c r="E215" s="34">
        <v>0</v>
      </c>
      <c r="F215" s="11" t="str">
        <f t="shared" si="55"/>
        <v>N/A</v>
      </c>
      <c r="G215" s="34">
        <v>0</v>
      </c>
      <c r="H215" s="11" t="str">
        <f t="shared" si="56"/>
        <v>N/A</v>
      </c>
      <c r="I215" s="12" t="s">
        <v>1746</v>
      </c>
      <c r="J215" s="12" t="s">
        <v>1746</v>
      </c>
      <c r="K215" s="41" t="s">
        <v>739</v>
      </c>
      <c r="L215" s="9" t="str">
        <f t="shared" si="57"/>
        <v>N/A</v>
      </c>
    </row>
    <row r="216" spans="1:12" ht="25" x14ac:dyDescent="0.25">
      <c r="A216" s="4" t="s">
        <v>1068</v>
      </c>
      <c r="B216" s="33" t="s">
        <v>213</v>
      </c>
      <c r="C216" s="34">
        <v>0</v>
      </c>
      <c r="D216" s="11" t="str">
        <f t="shared" si="54"/>
        <v>N/A</v>
      </c>
      <c r="E216" s="34">
        <v>0</v>
      </c>
      <c r="F216" s="11" t="str">
        <f t="shared" si="55"/>
        <v>N/A</v>
      </c>
      <c r="G216" s="34">
        <v>0</v>
      </c>
      <c r="H216" s="11" t="str">
        <f t="shared" si="56"/>
        <v>N/A</v>
      </c>
      <c r="I216" s="12" t="s">
        <v>1746</v>
      </c>
      <c r="J216" s="12" t="s">
        <v>1746</v>
      </c>
      <c r="K216" s="41" t="s">
        <v>739</v>
      </c>
      <c r="L216" s="9" t="str">
        <f t="shared" si="57"/>
        <v>N/A</v>
      </c>
    </row>
    <row r="217" spans="1:12" ht="25" x14ac:dyDescent="0.25">
      <c r="A217" s="4" t="s">
        <v>1069</v>
      </c>
      <c r="B217" s="33" t="s">
        <v>213</v>
      </c>
      <c r="C217" s="34">
        <v>0</v>
      </c>
      <c r="D217" s="11" t="str">
        <f t="shared" si="54"/>
        <v>N/A</v>
      </c>
      <c r="E217" s="34">
        <v>0</v>
      </c>
      <c r="F217" s="11" t="str">
        <f t="shared" si="55"/>
        <v>N/A</v>
      </c>
      <c r="G217" s="34">
        <v>0</v>
      </c>
      <c r="H217" s="11" t="str">
        <f t="shared" si="56"/>
        <v>N/A</v>
      </c>
      <c r="I217" s="12" t="s">
        <v>1746</v>
      </c>
      <c r="J217" s="12" t="s">
        <v>1746</v>
      </c>
      <c r="K217" s="41" t="s">
        <v>739</v>
      </c>
      <c r="L217" s="9" t="str">
        <f t="shared" si="57"/>
        <v>N/A</v>
      </c>
    </row>
    <row r="218" spans="1:12" ht="25" x14ac:dyDescent="0.25">
      <c r="A218" s="4" t="s">
        <v>1070</v>
      </c>
      <c r="B218" s="33" t="s">
        <v>213</v>
      </c>
      <c r="C218" s="34">
        <v>0</v>
      </c>
      <c r="D218" s="11" t="str">
        <f t="shared" si="54"/>
        <v>N/A</v>
      </c>
      <c r="E218" s="34">
        <v>0</v>
      </c>
      <c r="F218" s="11" t="str">
        <f t="shared" si="55"/>
        <v>N/A</v>
      </c>
      <c r="G218" s="34">
        <v>0</v>
      </c>
      <c r="H218" s="11" t="str">
        <f t="shared" si="56"/>
        <v>N/A</v>
      </c>
      <c r="I218" s="12" t="s">
        <v>1746</v>
      </c>
      <c r="J218" s="12" t="s">
        <v>1746</v>
      </c>
      <c r="K218" s="41" t="s">
        <v>739</v>
      </c>
      <c r="L218" s="9" t="str">
        <f t="shared" si="57"/>
        <v>N/A</v>
      </c>
    </row>
    <row r="219" spans="1:12" x14ac:dyDescent="0.25">
      <c r="A219" s="6" t="s">
        <v>1071</v>
      </c>
      <c r="B219" s="33" t="s">
        <v>213</v>
      </c>
      <c r="C219" s="34">
        <v>0</v>
      </c>
      <c r="D219" s="11" t="str">
        <f t="shared" si="54"/>
        <v>N/A</v>
      </c>
      <c r="E219" s="34">
        <v>0</v>
      </c>
      <c r="F219" s="11" t="str">
        <f t="shared" si="55"/>
        <v>N/A</v>
      </c>
      <c r="G219" s="34">
        <v>0</v>
      </c>
      <c r="H219" s="11" t="str">
        <f t="shared" si="56"/>
        <v>N/A</v>
      </c>
      <c r="I219" s="12" t="s">
        <v>1746</v>
      </c>
      <c r="J219" s="12" t="s">
        <v>1746</v>
      </c>
      <c r="K219" s="41" t="s">
        <v>739</v>
      </c>
      <c r="L219" s="9" t="str">
        <f t="shared" si="57"/>
        <v>N/A</v>
      </c>
    </row>
    <row r="220" spans="1:12" ht="25" x14ac:dyDescent="0.25">
      <c r="A220" s="18" t="s">
        <v>1072</v>
      </c>
      <c r="B220" s="33" t="s">
        <v>213</v>
      </c>
      <c r="C220" s="34">
        <v>0</v>
      </c>
      <c r="D220" s="11" t="str">
        <f t="shared" si="54"/>
        <v>N/A</v>
      </c>
      <c r="E220" s="34">
        <v>0</v>
      </c>
      <c r="F220" s="11" t="str">
        <f t="shared" si="55"/>
        <v>N/A</v>
      </c>
      <c r="G220" s="34">
        <v>0</v>
      </c>
      <c r="H220" s="11" t="str">
        <f t="shared" si="56"/>
        <v>N/A</v>
      </c>
      <c r="I220" s="12" t="s">
        <v>1746</v>
      </c>
      <c r="J220" s="12" t="s">
        <v>1746</v>
      </c>
      <c r="K220" s="41" t="s">
        <v>739</v>
      </c>
      <c r="L220" s="9" t="str">
        <f t="shared" si="57"/>
        <v>N/A</v>
      </c>
    </row>
    <row r="221" spans="1:12" ht="25" x14ac:dyDescent="0.25">
      <c r="A221" s="18" t="s">
        <v>1073</v>
      </c>
      <c r="B221" s="33" t="s">
        <v>213</v>
      </c>
      <c r="C221" s="34">
        <v>0</v>
      </c>
      <c r="D221" s="11" t="str">
        <f t="shared" si="54"/>
        <v>N/A</v>
      </c>
      <c r="E221" s="34">
        <v>0</v>
      </c>
      <c r="F221" s="11" t="str">
        <f t="shared" si="55"/>
        <v>N/A</v>
      </c>
      <c r="G221" s="34">
        <v>0</v>
      </c>
      <c r="H221" s="11" t="str">
        <f t="shared" si="56"/>
        <v>N/A</v>
      </c>
      <c r="I221" s="12" t="s">
        <v>1746</v>
      </c>
      <c r="J221" s="12" t="s">
        <v>1746</v>
      </c>
      <c r="K221" s="41" t="s">
        <v>739</v>
      </c>
      <c r="L221" s="9" t="str">
        <f t="shared" si="57"/>
        <v>N/A</v>
      </c>
    </row>
    <row r="222" spans="1:12" ht="25" x14ac:dyDescent="0.25">
      <c r="A222" s="18" t="s">
        <v>1074</v>
      </c>
      <c r="B222" s="33" t="s">
        <v>213</v>
      </c>
      <c r="C222" s="34">
        <v>0</v>
      </c>
      <c r="D222" s="11" t="str">
        <f t="shared" si="54"/>
        <v>N/A</v>
      </c>
      <c r="E222" s="34">
        <v>0</v>
      </c>
      <c r="F222" s="11" t="str">
        <f t="shared" si="55"/>
        <v>N/A</v>
      </c>
      <c r="G222" s="34">
        <v>0</v>
      </c>
      <c r="H222" s="11" t="str">
        <f t="shared" si="56"/>
        <v>N/A</v>
      </c>
      <c r="I222" s="12" t="s">
        <v>1746</v>
      </c>
      <c r="J222" s="12" t="s">
        <v>1746</v>
      </c>
      <c r="K222" s="41" t="s">
        <v>739</v>
      </c>
      <c r="L222" s="9" t="str">
        <f t="shared" si="57"/>
        <v>N/A</v>
      </c>
    </row>
    <row r="223" spans="1:12" ht="25" x14ac:dyDescent="0.25">
      <c r="A223" s="18" t="s">
        <v>1075</v>
      </c>
      <c r="B223" s="33" t="s">
        <v>213</v>
      </c>
      <c r="C223" s="34">
        <v>0</v>
      </c>
      <c r="D223" s="11" t="str">
        <f t="shared" si="54"/>
        <v>N/A</v>
      </c>
      <c r="E223" s="34">
        <v>0</v>
      </c>
      <c r="F223" s="11" t="str">
        <f t="shared" si="55"/>
        <v>N/A</v>
      </c>
      <c r="G223" s="34">
        <v>0</v>
      </c>
      <c r="H223" s="11" t="str">
        <f t="shared" si="56"/>
        <v>N/A</v>
      </c>
      <c r="I223" s="12" t="s">
        <v>1746</v>
      </c>
      <c r="J223" s="12" t="s">
        <v>1746</v>
      </c>
      <c r="K223" s="41" t="s">
        <v>739</v>
      </c>
      <c r="L223" s="9" t="str">
        <f t="shared" si="57"/>
        <v>N/A</v>
      </c>
    </row>
    <row r="224" spans="1:12" ht="25" x14ac:dyDescent="0.25">
      <c r="A224" s="18" t="s">
        <v>1076</v>
      </c>
      <c r="B224" s="33" t="s">
        <v>213</v>
      </c>
      <c r="C224" s="34">
        <v>0</v>
      </c>
      <c r="D224" s="11" t="str">
        <f t="shared" si="54"/>
        <v>N/A</v>
      </c>
      <c r="E224" s="34">
        <v>0</v>
      </c>
      <c r="F224" s="11" t="str">
        <f t="shared" si="55"/>
        <v>N/A</v>
      </c>
      <c r="G224" s="34">
        <v>0</v>
      </c>
      <c r="H224" s="11" t="str">
        <f t="shared" ref="H224:H230" si="58">IF($B224="N/A","N/A",IF(G224&gt;10,"No",IF(G224&lt;-10,"No","Yes")))</f>
        <v>N/A</v>
      </c>
      <c r="I224" s="12" t="s">
        <v>1746</v>
      </c>
      <c r="J224" s="12" t="s">
        <v>1746</v>
      </c>
      <c r="K224" s="41" t="s">
        <v>739</v>
      </c>
      <c r="L224" s="9" t="str">
        <f t="shared" ref="L224:L235" si="59">IF(J224="Div by 0", "N/A", IF(K224="N/A","N/A", IF(J224&gt;VALUE(MID(K224,1,2)), "No", IF(J224&lt;-1*VALUE(MID(K224,1,2)), "No", "Yes"))))</f>
        <v>N/A</v>
      </c>
    </row>
    <row r="225" spans="1:12" x14ac:dyDescent="0.25">
      <c r="A225" s="6" t="s">
        <v>1077</v>
      </c>
      <c r="B225" s="33" t="s">
        <v>213</v>
      </c>
      <c r="C225" s="34">
        <v>0</v>
      </c>
      <c r="D225" s="11" t="str">
        <f t="shared" si="54"/>
        <v>N/A</v>
      </c>
      <c r="E225" s="34">
        <v>0</v>
      </c>
      <c r="F225" s="11" t="str">
        <f t="shared" si="55"/>
        <v>N/A</v>
      </c>
      <c r="G225" s="34">
        <v>0</v>
      </c>
      <c r="H225" s="11" t="str">
        <f t="shared" si="58"/>
        <v>N/A</v>
      </c>
      <c r="I225" s="12" t="s">
        <v>1746</v>
      </c>
      <c r="J225" s="12" t="s">
        <v>1746</v>
      </c>
      <c r="K225" s="41" t="s">
        <v>739</v>
      </c>
      <c r="L225" s="9" t="str">
        <f t="shared" si="59"/>
        <v>N/A</v>
      </c>
    </row>
    <row r="226" spans="1:12" ht="25" x14ac:dyDescent="0.25">
      <c r="A226" s="18" t="s">
        <v>1078</v>
      </c>
      <c r="B226" s="33" t="s">
        <v>213</v>
      </c>
      <c r="C226" s="34">
        <v>0</v>
      </c>
      <c r="D226" s="11" t="str">
        <f t="shared" si="54"/>
        <v>N/A</v>
      </c>
      <c r="E226" s="34">
        <v>0</v>
      </c>
      <c r="F226" s="11" t="str">
        <f t="shared" si="55"/>
        <v>N/A</v>
      </c>
      <c r="G226" s="34">
        <v>0</v>
      </c>
      <c r="H226" s="11" t="str">
        <f t="shared" si="58"/>
        <v>N/A</v>
      </c>
      <c r="I226" s="12" t="s">
        <v>1746</v>
      </c>
      <c r="J226" s="12" t="s">
        <v>1746</v>
      </c>
      <c r="K226" s="41" t="s">
        <v>739</v>
      </c>
      <c r="L226" s="9" t="str">
        <f t="shared" si="59"/>
        <v>N/A</v>
      </c>
    </row>
    <row r="227" spans="1:12" ht="25" x14ac:dyDescent="0.25">
      <c r="A227" s="18" t="s">
        <v>1079</v>
      </c>
      <c r="B227" s="33" t="s">
        <v>213</v>
      </c>
      <c r="C227" s="34">
        <v>0</v>
      </c>
      <c r="D227" s="11" t="str">
        <f t="shared" si="54"/>
        <v>N/A</v>
      </c>
      <c r="E227" s="34">
        <v>0</v>
      </c>
      <c r="F227" s="11" t="str">
        <f t="shared" si="55"/>
        <v>N/A</v>
      </c>
      <c r="G227" s="34">
        <v>0</v>
      </c>
      <c r="H227" s="11" t="str">
        <f t="shared" si="58"/>
        <v>N/A</v>
      </c>
      <c r="I227" s="12" t="s">
        <v>1746</v>
      </c>
      <c r="J227" s="12" t="s">
        <v>1746</v>
      </c>
      <c r="K227" s="41" t="s">
        <v>739</v>
      </c>
      <c r="L227" s="9" t="str">
        <f t="shared" si="59"/>
        <v>N/A</v>
      </c>
    </row>
    <row r="228" spans="1:12" ht="25" x14ac:dyDescent="0.25">
      <c r="A228" s="18" t="s">
        <v>1080</v>
      </c>
      <c r="B228" s="33" t="s">
        <v>213</v>
      </c>
      <c r="C228" s="34">
        <v>0</v>
      </c>
      <c r="D228" s="11" t="str">
        <f t="shared" si="54"/>
        <v>N/A</v>
      </c>
      <c r="E228" s="34">
        <v>0</v>
      </c>
      <c r="F228" s="11" t="str">
        <f t="shared" si="55"/>
        <v>N/A</v>
      </c>
      <c r="G228" s="34">
        <v>0</v>
      </c>
      <c r="H228" s="11" t="str">
        <f t="shared" si="58"/>
        <v>N/A</v>
      </c>
      <c r="I228" s="12" t="s">
        <v>1746</v>
      </c>
      <c r="J228" s="12" t="s">
        <v>1746</v>
      </c>
      <c r="K228" s="41" t="s">
        <v>739</v>
      </c>
      <c r="L228" s="9" t="str">
        <f t="shared" si="59"/>
        <v>N/A</v>
      </c>
    </row>
    <row r="229" spans="1:12" ht="25" x14ac:dyDescent="0.25">
      <c r="A229" s="18" t="s">
        <v>1081</v>
      </c>
      <c r="B229" s="33" t="s">
        <v>213</v>
      </c>
      <c r="C229" s="34">
        <v>0</v>
      </c>
      <c r="D229" s="11" t="str">
        <f t="shared" si="54"/>
        <v>N/A</v>
      </c>
      <c r="E229" s="34">
        <v>0</v>
      </c>
      <c r="F229" s="11" t="str">
        <f t="shared" si="55"/>
        <v>N/A</v>
      </c>
      <c r="G229" s="34">
        <v>0</v>
      </c>
      <c r="H229" s="11" t="str">
        <f t="shared" si="58"/>
        <v>N/A</v>
      </c>
      <c r="I229" s="12" t="s">
        <v>1746</v>
      </c>
      <c r="J229" s="12" t="s">
        <v>1746</v>
      </c>
      <c r="K229" s="41" t="s">
        <v>739</v>
      </c>
      <c r="L229" s="9" t="str">
        <f t="shared" si="59"/>
        <v>N/A</v>
      </c>
    </row>
    <row r="230" spans="1:12" ht="25" x14ac:dyDescent="0.25">
      <c r="A230" s="18" t="s">
        <v>1082</v>
      </c>
      <c r="B230" s="33" t="s">
        <v>213</v>
      </c>
      <c r="C230" s="34">
        <v>0</v>
      </c>
      <c r="D230" s="11" t="str">
        <f t="shared" si="54"/>
        <v>N/A</v>
      </c>
      <c r="E230" s="34">
        <v>0</v>
      </c>
      <c r="F230" s="11" t="str">
        <f t="shared" si="55"/>
        <v>N/A</v>
      </c>
      <c r="G230" s="34">
        <v>0</v>
      </c>
      <c r="H230" s="11" t="str">
        <f t="shared" si="58"/>
        <v>N/A</v>
      </c>
      <c r="I230" s="12" t="s">
        <v>1746</v>
      </c>
      <c r="J230" s="12" t="s">
        <v>1746</v>
      </c>
      <c r="K230" s="41" t="s">
        <v>739</v>
      </c>
      <c r="L230" s="9" t="str">
        <f t="shared" si="59"/>
        <v>N/A</v>
      </c>
    </row>
    <row r="231" spans="1:12" x14ac:dyDescent="0.25">
      <c r="A231" s="18" t="s">
        <v>1083</v>
      </c>
      <c r="B231" s="33" t="s">
        <v>289</v>
      </c>
      <c r="C231" s="8">
        <v>3.8993666183000002</v>
      </c>
      <c r="D231" s="11" t="str">
        <f>IF($B231="N/A","N/A",IF(C231&lt;15,"Yes","No"))</f>
        <v>Yes</v>
      </c>
      <c r="E231" s="8">
        <v>3.3500961396000002</v>
      </c>
      <c r="F231" s="11" t="str">
        <f>IF($B231="N/A","N/A",IF(E231&lt;15,"Yes","No"))</f>
        <v>Yes</v>
      </c>
      <c r="G231" s="8">
        <v>3.1795139407000002</v>
      </c>
      <c r="H231" s="11" t="str">
        <f>IF($B231="N/A","N/A",IF(G231&lt;15,"Yes","No"))</f>
        <v>Yes</v>
      </c>
      <c r="I231" s="12">
        <v>-14.1</v>
      </c>
      <c r="J231" s="12">
        <v>-5.09</v>
      </c>
      <c r="K231" s="41" t="s">
        <v>739</v>
      </c>
      <c r="L231" s="9" t="str">
        <f t="shared" si="59"/>
        <v>Yes</v>
      </c>
    </row>
    <row r="232" spans="1:12" x14ac:dyDescent="0.25">
      <c r="A232" s="18" t="s">
        <v>1084</v>
      </c>
      <c r="B232" s="33" t="s">
        <v>213</v>
      </c>
      <c r="C232" s="34">
        <v>41</v>
      </c>
      <c r="D232" s="11" t="str">
        <f t="shared" ref="D232" si="60">IF($B232="N/A","N/A",IF(C232&gt;10,"No",IF(C232&lt;-10,"No","Yes")))</f>
        <v>N/A</v>
      </c>
      <c r="E232" s="34">
        <v>29</v>
      </c>
      <c r="F232" s="11" t="str">
        <f t="shared" ref="F232" si="61">IF($B232="N/A","N/A",IF(E232&gt;10,"No",IF(E232&lt;-10,"No","Yes")))</f>
        <v>N/A</v>
      </c>
      <c r="G232" s="34">
        <v>29</v>
      </c>
      <c r="H232" s="11" t="str">
        <f t="shared" ref="H232" si="62">IF($B232="N/A","N/A",IF(G232&gt;10,"No",IF(G232&lt;-10,"No","Yes")))</f>
        <v>N/A</v>
      </c>
      <c r="I232" s="12">
        <v>-29.3</v>
      </c>
      <c r="J232" s="12">
        <v>0</v>
      </c>
      <c r="K232" s="41" t="s">
        <v>739</v>
      </c>
      <c r="L232" s="9" t="str">
        <f t="shared" si="59"/>
        <v>Yes</v>
      </c>
    </row>
    <row r="233" spans="1:12" x14ac:dyDescent="0.25">
      <c r="A233" s="18" t="s">
        <v>1085</v>
      </c>
      <c r="B233" s="33" t="s">
        <v>279</v>
      </c>
      <c r="C233" s="8">
        <v>0.1507352941</v>
      </c>
      <c r="D233" s="11" t="str">
        <f>IF($B233="N/A","N/A",IF(C233&lt;10,"Yes","No"))</f>
        <v>Yes</v>
      </c>
      <c r="E233" s="8">
        <v>0.11082661370000001</v>
      </c>
      <c r="F233" s="11" t="str">
        <f>IF($B233="N/A","N/A",IF(E233&lt;10,"Yes","No"))</f>
        <v>Yes</v>
      </c>
      <c r="G233" s="8">
        <v>0.11152130439999999</v>
      </c>
      <c r="H233" s="11" t="str">
        <f>IF($B233="N/A","N/A",IF(G233&lt;10,"Yes","No"))</f>
        <v>Yes</v>
      </c>
      <c r="I233" s="12">
        <v>-26.5</v>
      </c>
      <c r="J233" s="12">
        <v>0.62680000000000002</v>
      </c>
      <c r="K233" s="41" t="s">
        <v>739</v>
      </c>
      <c r="L233" s="9" t="str">
        <f t="shared" si="59"/>
        <v>Yes</v>
      </c>
    </row>
    <row r="234" spans="1:12" x14ac:dyDescent="0.25">
      <c r="A234" s="2" t="s">
        <v>72</v>
      </c>
      <c r="B234" s="33" t="s">
        <v>213</v>
      </c>
      <c r="C234" s="8">
        <v>4.95382329E-2</v>
      </c>
      <c r="D234" s="11" t="str">
        <f t="shared" si="54"/>
        <v>N/A</v>
      </c>
      <c r="E234" s="8">
        <v>9.6139624300000004E-2</v>
      </c>
      <c r="F234" s="11" t="str">
        <f t="shared" si="55"/>
        <v>N/A</v>
      </c>
      <c r="G234" s="8">
        <v>4.8456836099999998E-2</v>
      </c>
      <c r="H234" s="11" t="str">
        <f>IF($B234="N/A","N/A",IF(G234&gt;10,"No",IF(G234&lt;-10,"No","Yes")))</f>
        <v>N/A</v>
      </c>
      <c r="I234" s="12">
        <v>94.07</v>
      </c>
      <c r="J234" s="12">
        <v>-49.6</v>
      </c>
      <c r="K234" s="41" t="s">
        <v>739</v>
      </c>
      <c r="L234" s="9" t="str">
        <f t="shared" si="59"/>
        <v>No</v>
      </c>
    </row>
    <row r="235" spans="1:12" ht="25" x14ac:dyDescent="0.25">
      <c r="A235" s="18" t="s">
        <v>1086</v>
      </c>
      <c r="B235" s="33" t="s">
        <v>289</v>
      </c>
      <c r="C235" s="9">
        <v>3.8816743922999999</v>
      </c>
      <c r="D235" s="11" t="str">
        <f>IF($B235="N/A","N/A",IF(C235&lt;15,"Yes","No"))</f>
        <v>Yes</v>
      </c>
      <c r="E235" s="9">
        <v>3.3094216832000001</v>
      </c>
      <c r="F235" s="11" t="str">
        <f>IF($B235="N/A","N/A",IF(E235&lt;15,"Yes","No"))</f>
        <v>Yes</v>
      </c>
      <c r="G235" s="9">
        <v>3.1683315939000001</v>
      </c>
      <c r="H235" s="11" t="str">
        <f>IF($B235="N/A","N/A",IF(G235&lt;15,"Yes","No"))</f>
        <v>Yes</v>
      </c>
      <c r="I235" s="12">
        <v>-14.7</v>
      </c>
      <c r="J235" s="12">
        <v>-4.26</v>
      </c>
      <c r="K235" s="41" t="s">
        <v>739</v>
      </c>
      <c r="L235" s="9" t="str">
        <f t="shared" si="59"/>
        <v>Yes</v>
      </c>
    </row>
    <row r="236" spans="1:12" ht="25" x14ac:dyDescent="0.25">
      <c r="A236" s="18" t="s">
        <v>152</v>
      </c>
      <c r="B236" s="33" t="s">
        <v>213</v>
      </c>
      <c r="C236" s="34">
        <v>79</v>
      </c>
      <c r="D236" s="11" t="str">
        <f>IF($B236="N/A","N/A",IF(C236&gt;10,"No",IF(C236&lt;-10,"No","Yes")))</f>
        <v>N/A</v>
      </c>
      <c r="E236" s="34">
        <v>75</v>
      </c>
      <c r="F236" s="11" t="str">
        <f>IF($B236="N/A","N/A",IF(E236&gt;10,"No",IF(E236&lt;-10,"No","Yes")))</f>
        <v>N/A</v>
      </c>
      <c r="G236" s="34">
        <v>78</v>
      </c>
      <c r="H236" s="11" t="str">
        <f>IF($B236="N/A","N/A",IF(G236&gt;10,"No",IF(G236&lt;-10,"No","Yes")))</f>
        <v>N/A</v>
      </c>
      <c r="I236" s="12">
        <v>-5.0599999999999996</v>
      </c>
      <c r="J236" s="12">
        <v>4</v>
      </c>
      <c r="K236" s="41" t="s">
        <v>739</v>
      </c>
      <c r="L236" s="9" t="str">
        <f>IF(J236="Div by 0", "N/A", IF(K236="N/A","N/A", IF(J236&gt;VALUE(MID(K236,1,2)), "No", IF(J236&lt;-1*VALUE(MID(K236,1,2)), "No", "Yes"))))</f>
        <v>Yes</v>
      </c>
    </row>
    <row r="237" spans="1:12" x14ac:dyDescent="0.25">
      <c r="A237" s="18" t="s">
        <v>1087</v>
      </c>
      <c r="B237" s="33" t="s">
        <v>213</v>
      </c>
      <c r="C237" s="34">
        <v>27200</v>
      </c>
      <c r="D237" s="11" t="str">
        <f t="shared" ref="D237:D242" si="63">IF($B237="N/A","N/A",IF(C237&gt;10,"No",IF(C237&lt;-10,"No","Yes")))</f>
        <v>N/A</v>
      </c>
      <c r="E237" s="34">
        <v>26167</v>
      </c>
      <c r="F237" s="11" t="str">
        <f t="shared" ref="F237:F242" si="64">IF($B237="N/A","N/A",IF(E237&gt;10,"No",IF(E237&lt;-10,"No","Yes")))</f>
        <v>N/A</v>
      </c>
      <c r="G237" s="34">
        <v>26004</v>
      </c>
      <c r="H237" s="11" t="str">
        <f>IF($B237="N/A","N/A",IF(G237&gt;10,"No",IF(G237&lt;-10,"No","Yes")))</f>
        <v>N/A</v>
      </c>
      <c r="I237" s="12">
        <v>-3.8</v>
      </c>
      <c r="J237" s="12">
        <v>-0.623</v>
      </c>
      <c r="K237" s="41" t="s">
        <v>739</v>
      </c>
      <c r="L237" s="9" t="str">
        <f>IF(J237="Div by 0", "N/A", IF(OR(J237="N/A",K237="N/A"),"N/A", IF(J237&gt;VALUE(MID(K237,1,2)), "No", IF(J237&lt;-1*VALUE(MID(K237,1,2)), "No", "Yes"))))</f>
        <v>Yes</v>
      </c>
    </row>
    <row r="238" spans="1:12" ht="25" x14ac:dyDescent="0.25">
      <c r="A238" s="18" t="s">
        <v>1088</v>
      </c>
      <c r="B238" s="33" t="s">
        <v>213</v>
      </c>
      <c r="C238" s="8" t="s">
        <v>213</v>
      </c>
      <c r="D238" s="11" t="str">
        <f t="shared" si="63"/>
        <v>N/A</v>
      </c>
      <c r="E238" s="8">
        <v>100</v>
      </c>
      <c r="F238" s="11" t="str">
        <f t="shared" si="64"/>
        <v>N/A</v>
      </c>
      <c r="G238" s="8">
        <v>100</v>
      </c>
      <c r="H238" s="11" t="str">
        <f t="shared" ref="H238:H242" si="65">IF($B238="N/A","N/A",IF(G238&gt;10,"No",IF(G238&lt;-10,"No","Yes")))</f>
        <v>N/A</v>
      </c>
      <c r="I238" s="12" t="s">
        <v>213</v>
      </c>
      <c r="J238" s="12">
        <v>0</v>
      </c>
      <c r="K238" s="41" t="s">
        <v>213</v>
      </c>
      <c r="L238" s="9" t="str">
        <f t="shared" ref="L238:L242" si="66">IF(J238="Div by 0", "N/A", IF(OR(J238="N/A",K238="N/A"),"N/A", IF(J238&gt;VALUE(MID(K238,1,2)), "No", IF(J238&lt;-1*VALUE(MID(K238,1,2)), "No", "Yes"))))</f>
        <v>N/A</v>
      </c>
    </row>
    <row r="239" spans="1:12" ht="25" x14ac:dyDescent="0.25">
      <c r="A239" s="2" t="s">
        <v>1089</v>
      </c>
      <c r="B239" s="33" t="s">
        <v>213</v>
      </c>
      <c r="C239" s="34" t="s">
        <v>213</v>
      </c>
      <c r="D239" s="11" t="str">
        <f t="shared" si="63"/>
        <v>N/A</v>
      </c>
      <c r="E239" s="34">
        <v>0</v>
      </c>
      <c r="F239" s="11" t="str">
        <f t="shared" si="64"/>
        <v>N/A</v>
      </c>
      <c r="G239" s="34">
        <v>0</v>
      </c>
      <c r="H239" s="11" t="str">
        <f t="shared" si="65"/>
        <v>N/A</v>
      </c>
      <c r="I239" s="12" t="s">
        <v>213</v>
      </c>
      <c r="J239" s="12" t="s">
        <v>1746</v>
      </c>
      <c r="K239" s="41" t="s">
        <v>213</v>
      </c>
      <c r="L239" s="9" t="str">
        <f t="shared" si="66"/>
        <v>N/A</v>
      </c>
    </row>
    <row r="240" spans="1:12" ht="25" x14ac:dyDescent="0.25">
      <c r="A240" s="18" t="s">
        <v>1090</v>
      </c>
      <c r="B240" s="33" t="s">
        <v>213</v>
      </c>
      <c r="C240" s="8" t="s">
        <v>213</v>
      </c>
      <c r="D240" s="11" t="str">
        <f t="shared" si="63"/>
        <v>N/A</v>
      </c>
      <c r="E240" s="8" t="s">
        <v>1746</v>
      </c>
      <c r="F240" s="11" t="str">
        <f t="shared" si="64"/>
        <v>N/A</v>
      </c>
      <c r="G240" s="8" t="s">
        <v>1746</v>
      </c>
      <c r="H240" s="11" t="str">
        <f t="shared" si="65"/>
        <v>N/A</v>
      </c>
      <c r="I240" s="12" t="s">
        <v>213</v>
      </c>
      <c r="J240" s="12" t="s">
        <v>1746</v>
      </c>
      <c r="K240" s="41" t="s">
        <v>213</v>
      </c>
      <c r="L240" s="9" t="str">
        <f t="shared" si="66"/>
        <v>N/A</v>
      </c>
    </row>
    <row r="241" spans="1:12" x14ac:dyDescent="0.25">
      <c r="A241" s="18" t="s">
        <v>1091</v>
      </c>
      <c r="B241" s="33" t="s">
        <v>213</v>
      </c>
      <c r="C241" s="34" t="s">
        <v>213</v>
      </c>
      <c r="D241" s="11" t="str">
        <f t="shared" si="63"/>
        <v>N/A</v>
      </c>
      <c r="E241" s="34">
        <v>0</v>
      </c>
      <c r="F241" s="11" t="str">
        <f t="shared" si="64"/>
        <v>N/A</v>
      </c>
      <c r="G241" s="34">
        <v>0</v>
      </c>
      <c r="H241" s="11" t="str">
        <f t="shared" si="65"/>
        <v>N/A</v>
      </c>
      <c r="I241" s="12" t="s">
        <v>213</v>
      </c>
      <c r="J241" s="12" t="s">
        <v>1746</v>
      </c>
      <c r="K241" s="41" t="s">
        <v>213</v>
      </c>
      <c r="L241" s="9" t="str">
        <f t="shared" si="66"/>
        <v>N/A</v>
      </c>
    </row>
    <row r="242" spans="1:12" ht="25" x14ac:dyDescent="0.25">
      <c r="A242" s="18" t="s">
        <v>1092</v>
      </c>
      <c r="B242" s="33" t="s">
        <v>213</v>
      </c>
      <c r="C242" s="8" t="s">
        <v>213</v>
      </c>
      <c r="D242" s="11" t="str">
        <f t="shared" si="63"/>
        <v>N/A</v>
      </c>
      <c r="E242" s="8">
        <v>3.3500961396000002</v>
      </c>
      <c r="F242" s="11" t="str">
        <f t="shared" si="64"/>
        <v>N/A</v>
      </c>
      <c r="G242" s="8">
        <v>3.1795139407000002</v>
      </c>
      <c r="H242" s="11" t="str">
        <f t="shared" si="65"/>
        <v>N/A</v>
      </c>
      <c r="I242" s="12" t="s">
        <v>213</v>
      </c>
      <c r="J242" s="12">
        <v>-5.09</v>
      </c>
      <c r="K242" s="41" t="s">
        <v>213</v>
      </c>
      <c r="L242" s="9" t="str">
        <f t="shared" si="66"/>
        <v>N/A</v>
      </c>
    </row>
    <row r="243" spans="1:12" x14ac:dyDescent="0.25">
      <c r="A243" s="6" t="s">
        <v>1093</v>
      </c>
      <c r="B243" s="33" t="s">
        <v>213</v>
      </c>
      <c r="C243" s="34">
        <v>673299</v>
      </c>
      <c r="D243" s="11" t="str">
        <f>IF($B243="N/A","N/A",IF(C243&gt;10,"No",IF(C243&lt;-10,"No","Yes")))</f>
        <v>N/A</v>
      </c>
      <c r="E243" s="34">
        <v>737626</v>
      </c>
      <c r="F243" s="11" t="str">
        <f>IF($B243="N/A","N/A",IF(E243&gt;10,"No",IF(E243&lt;-10,"No","Yes")))</f>
        <v>N/A</v>
      </c>
      <c r="G243" s="34">
        <v>738322</v>
      </c>
      <c r="H243" s="11" t="str">
        <f>IF($B243="N/A","N/A",IF(G243&gt;10,"No",IF(G243&lt;-10,"No","Yes")))</f>
        <v>N/A</v>
      </c>
      <c r="I243" s="12">
        <v>9.5540000000000003</v>
      </c>
      <c r="J243" s="12">
        <v>9.4399999999999998E-2</v>
      </c>
      <c r="K243" s="41" t="s">
        <v>739</v>
      </c>
      <c r="L243" s="9" t="str">
        <f t="shared" ref="L243:L276" si="67">IF(J243="Div by 0", "N/A", IF(K243="N/A","N/A", IF(J243&gt;VALUE(MID(K243,1,2)), "No", IF(J243&lt;-1*VALUE(MID(K243,1,2)), "No", "Yes"))))</f>
        <v>Yes</v>
      </c>
    </row>
    <row r="244" spans="1:12" x14ac:dyDescent="0.25">
      <c r="A244" s="2" t="s">
        <v>1094</v>
      </c>
      <c r="B244" s="33" t="s">
        <v>213</v>
      </c>
      <c r="C244" s="8">
        <v>0.86654850100000003</v>
      </c>
      <c r="D244" s="11" t="str">
        <f>IF($B244="N/A","N/A",IF(C244&gt;10,"No",IF(C244&lt;-10,"No","Yes")))</f>
        <v>N/A</v>
      </c>
      <c r="E244" s="8">
        <v>0.97641692260000001</v>
      </c>
      <c r="F244" s="11" t="str">
        <f>IF($B244="N/A","N/A",IF(E244&gt;10,"No",IF(E244&lt;-10,"No","Yes")))</f>
        <v>N/A</v>
      </c>
      <c r="G244" s="8">
        <v>0.97282295799999996</v>
      </c>
      <c r="H244" s="11" t="str">
        <f>IF($B244="N/A","N/A",IF(G244&gt;10,"No",IF(G244&lt;-10,"No","Yes")))</f>
        <v>N/A</v>
      </c>
      <c r="I244" s="12">
        <v>12.68</v>
      </c>
      <c r="J244" s="12">
        <v>-0.36799999999999999</v>
      </c>
      <c r="K244" s="41" t="s">
        <v>739</v>
      </c>
      <c r="L244" s="9" t="str">
        <f t="shared" si="67"/>
        <v>Yes</v>
      </c>
    </row>
    <row r="245" spans="1:12" x14ac:dyDescent="0.25">
      <c r="A245" s="2" t="s">
        <v>1095</v>
      </c>
      <c r="B245" s="33" t="s">
        <v>213</v>
      </c>
      <c r="C245" s="8">
        <v>43.145683802000001</v>
      </c>
      <c r="D245" s="11" t="str">
        <f>IF($B245="N/A","N/A",IF(C245&gt;10,"No",IF(C245&lt;-10,"No","Yes")))</f>
        <v>N/A</v>
      </c>
      <c r="E245" s="8">
        <v>42.325193038000002</v>
      </c>
      <c r="F245" s="11" t="str">
        <f>IF($B245="N/A","N/A",IF(E245&gt;10,"No",IF(E245&lt;-10,"No","Yes")))</f>
        <v>N/A</v>
      </c>
      <c r="G245" s="8">
        <v>41.572250304999997</v>
      </c>
      <c r="H245" s="11" t="str">
        <f>IF($B245="N/A","N/A",IF(G245&gt;10,"No",IF(G245&lt;-10,"No","Yes")))</f>
        <v>N/A</v>
      </c>
      <c r="I245" s="12">
        <v>-1.9</v>
      </c>
      <c r="J245" s="12">
        <v>-1.78</v>
      </c>
      <c r="K245" s="41" t="s">
        <v>739</v>
      </c>
      <c r="L245" s="9" t="str">
        <f t="shared" si="67"/>
        <v>Yes</v>
      </c>
    </row>
    <row r="246" spans="1:12" x14ac:dyDescent="0.25">
      <c r="A246" s="2" t="s">
        <v>1096</v>
      </c>
      <c r="B246" s="33" t="s">
        <v>213</v>
      </c>
      <c r="C246" s="8">
        <v>84.691553150000004</v>
      </c>
      <c r="D246" s="11" t="str">
        <f t="shared" ref="D246:D274" si="68">IF($B246="N/A","N/A",IF(C246&gt;10,"No",IF(C246&lt;-10,"No","Yes")))</f>
        <v>N/A</v>
      </c>
      <c r="E246" s="8">
        <v>87.686729514000007</v>
      </c>
      <c r="F246" s="11" t="str">
        <f t="shared" ref="F246:F274" si="69">IF($B246="N/A","N/A",IF(E246&gt;10,"No",IF(E246&lt;-10,"No","Yes")))</f>
        <v>N/A</v>
      </c>
      <c r="G246" s="8">
        <v>89.624576985000004</v>
      </c>
      <c r="H246" s="11" t="str">
        <f t="shared" ref="H246:H274" si="70">IF($B246="N/A","N/A",IF(G246&gt;10,"No",IF(G246&lt;-10,"No","Yes")))</f>
        <v>N/A</v>
      </c>
      <c r="I246" s="12">
        <v>3.5369999999999999</v>
      </c>
      <c r="J246" s="12">
        <v>2.21</v>
      </c>
      <c r="K246" s="41" t="s">
        <v>739</v>
      </c>
      <c r="L246" s="9" t="str">
        <f t="shared" si="67"/>
        <v>Yes</v>
      </c>
    </row>
    <row r="247" spans="1:12" x14ac:dyDescent="0.25">
      <c r="A247" s="2" t="s">
        <v>1097</v>
      </c>
      <c r="B247" s="33" t="s">
        <v>213</v>
      </c>
      <c r="C247" s="8">
        <v>82.113667425000003</v>
      </c>
      <c r="D247" s="11" t="str">
        <f t="shared" si="68"/>
        <v>N/A</v>
      </c>
      <c r="E247" s="8">
        <v>80.787487145</v>
      </c>
      <c r="F247" s="11" t="str">
        <f t="shared" si="69"/>
        <v>N/A</v>
      </c>
      <c r="G247" s="8">
        <v>63.605210436999997</v>
      </c>
      <c r="H247" s="11" t="str">
        <f t="shared" si="70"/>
        <v>N/A</v>
      </c>
      <c r="I247" s="12">
        <v>-1.62</v>
      </c>
      <c r="J247" s="12">
        <v>-21.3</v>
      </c>
      <c r="K247" s="41" t="s">
        <v>739</v>
      </c>
      <c r="L247" s="9" t="str">
        <f t="shared" si="67"/>
        <v>Yes</v>
      </c>
    </row>
    <row r="248" spans="1:12" x14ac:dyDescent="0.25">
      <c r="A248" s="2" t="s">
        <v>1098</v>
      </c>
      <c r="B248" s="33" t="s">
        <v>213</v>
      </c>
      <c r="C248" s="8">
        <v>2.970448E-4</v>
      </c>
      <c r="D248" s="11" t="str">
        <f t="shared" si="68"/>
        <v>N/A</v>
      </c>
      <c r="E248" s="8">
        <v>0</v>
      </c>
      <c r="F248" s="11" t="str">
        <f t="shared" si="69"/>
        <v>N/A</v>
      </c>
      <c r="G248" s="8">
        <v>5.41769E-4</v>
      </c>
      <c r="H248" s="11" t="str">
        <f t="shared" si="70"/>
        <v>N/A</v>
      </c>
      <c r="I248" s="12">
        <v>-100</v>
      </c>
      <c r="J248" s="12" t="s">
        <v>1746</v>
      </c>
      <c r="K248" s="41" t="s">
        <v>739</v>
      </c>
      <c r="L248" s="9" t="str">
        <f t="shared" si="67"/>
        <v>N/A</v>
      </c>
    </row>
    <row r="249" spans="1:12" x14ac:dyDescent="0.25">
      <c r="A249" s="6" t="s">
        <v>1099</v>
      </c>
      <c r="B249" s="33" t="s">
        <v>213</v>
      </c>
      <c r="C249" s="34">
        <v>0</v>
      </c>
      <c r="D249" s="11" t="str">
        <f t="shared" si="68"/>
        <v>N/A</v>
      </c>
      <c r="E249" s="34">
        <v>0</v>
      </c>
      <c r="F249" s="11" t="str">
        <f t="shared" si="69"/>
        <v>N/A</v>
      </c>
      <c r="G249" s="34">
        <v>0</v>
      </c>
      <c r="H249" s="11" t="str">
        <f t="shared" si="70"/>
        <v>N/A</v>
      </c>
      <c r="I249" s="12" t="s">
        <v>1746</v>
      </c>
      <c r="J249" s="12" t="s">
        <v>1746</v>
      </c>
      <c r="K249" s="41" t="s">
        <v>739</v>
      </c>
      <c r="L249" s="9" t="str">
        <f t="shared" si="67"/>
        <v>N/A</v>
      </c>
    </row>
    <row r="250" spans="1:12" x14ac:dyDescent="0.25">
      <c r="A250" s="2" t="s">
        <v>1100</v>
      </c>
      <c r="B250" s="33" t="s">
        <v>213</v>
      </c>
      <c r="C250" s="8">
        <v>0</v>
      </c>
      <c r="D250" s="11" t="str">
        <f t="shared" si="68"/>
        <v>N/A</v>
      </c>
      <c r="E250" s="8">
        <v>0</v>
      </c>
      <c r="F250" s="11" t="str">
        <f t="shared" si="69"/>
        <v>N/A</v>
      </c>
      <c r="G250" s="8">
        <v>0</v>
      </c>
      <c r="H250" s="11" t="str">
        <f t="shared" si="70"/>
        <v>N/A</v>
      </c>
      <c r="I250" s="12" t="s">
        <v>1746</v>
      </c>
      <c r="J250" s="12" t="s">
        <v>1746</v>
      </c>
      <c r="K250" s="41" t="s">
        <v>739</v>
      </c>
      <c r="L250" s="9" t="str">
        <f t="shared" si="67"/>
        <v>N/A</v>
      </c>
    </row>
    <row r="251" spans="1:12" x14ac:dyDescent="0.25">
      <c r="A251" s="2" t="s">
        <v>1101</v>
      </c>
      <c r="B251" s="33" t="s">
        <v>213</v>
      </c>
      <c r="C251" s="8">
        <v>0</v>
      </c>
      <c r="D251" s="11" t="str">
        <f t="shared" si="68"/>
        <v>N/A</v>
      </c>
      <c r="E251" s="8">
        <v>0</v>
      </c>
      <c r="F251" s="11" t="str">
        <f t="shared" si="69"/>
        <v>N/A</v>
      </c>
      <c r="G251" s="8">
        <v>0</v>
      </c>
      <c r="H251" s="11" t="str">
        <f t="shared" si="70"/>
        <v>N/A</v>
      </c>
      <c r="I251" s="12" t="s">
        <v>1746</v>
      </c>
      <c r="J251" s="12" t="s">
        <v>1746</v>
      </c>
      <c r="K251" s="41" t="s">
        <v>739</v>
      </c>
      <c r="L251" s="9" t="str">
        <f t="shared" si="67"/>
        <v>N/A</v>
      </c>
    </row>
    <row r="252" spans="1:12" x14ac:dyDescent="0.25">
      <c r="A252" s="2" t="s">
        <v>1102</v>
      </c>
      <c r="B252" s="33" t="s">
        <v>213</v>
      </c>
      <c r="C252" s="8">
        <v>0</v>
      </c>
      <c r="D252" s="11" t="str">
        <f t="shared" si="68"/>
        <v>N/A</v>
      </c>
      <c r="E252" s="8">
        <v>0</v>
      </c>
      <c r="F252" s="11" t="str">
        <f t="shared" si="69"/>
        <v>N/A</v>
      </c>
      <c r="G252" s="8">
        <v>0</v>
      </c>
      <c r="H252" s="11" t="str">
        <f t="shared" si="70"/>
        <v>N/A</v>
      </c>
      <c r="I252" s="12" t="s">
        <v>1746</v>
      </c>
      <c r="J252" s="12" t="s">
        <v>1746</v>
      </c>
      <c r="K252" s="41" t="s">
        <v>739</v>
      </c>
      <c r="L252" s="9" t="str">
        <f t="shared" si="67"/>
        <v>N/A</v>
      </c>
    </row>
    <row r="253" spans="1:12" x14ac:dyDescent="0.25">
      <c r="A253" s="2" t="s">
        <v>1103</v>
      </c>
      <c r="B253" s="33" t="s">
        <v>213</v>
      </c>
      <c r="C253" s="8">
        <v>0</v>
      </c>
      <c r="D253" s="11" t="str">
        <f t="shared" si="68"/>
        <v>N/A</v>
      </c>
      <c r="E253" s="8">
        <v>0</v>
      </c>
      <c r="F253" s="11" t="str">
        <f t="shared" si="69"/>
        <v>N/A</v>
      </c>
      <c r="G253" s="8">
        <v>0</v>
      </c>
      <c r="H253" s="11" t="str">
        <f t="shared" si="70"/>
        <v>N/A</v>
      </c>
      <c r="I253" s="12" t="s">
        <v>1746</v>
      </c>
      <c r="J253" s="12" t="s">
        <v>1746</v>
      </c>
      <c r="K253" s="41" t="s">
        <v>739</v>
      </c>
      <c r="L253" s="9" t="str">
        <f t="shared" si="67"/>
        <v>N/A</v>
      </c>
    </row>
    <row r="254" spans="1:12" x14ac:dyDescent="0.25">
      <c r="A254" s="2" t="s">
        <v>1104</v>
      </c>
      <c r="B254" s="33" t="s">
        <v>213</v>
      </c>
      <c r="C254" s="8" t="s">
        <v>1746</v>
      </c>
      <c r="D254" s="11" t="str">
        <f t="shared" si="68"/>
        <v>N/A</v>
      </c>
      <c r="E254" s="8" t="s">
        <v>1746</v>
      </c>
      <c r="F254" s="11" t="str">
        <f t="shared" si="69"/>
        <v>N/A</v>
      </c>
      <c r="G254" s="8" t="s">
        <v>1746</v>
      </c>
      <c r="H254" s="11" t="str">
        <f t="shared" si="70"/>
        <v>N/A</v>
      </c>
      <c r="I254" s="12" t="s">
        <v>1746</v>
      </c>
      <c r="J254" s="12" t="s">
        <v>1746</v>
      </c>
      <c r="K254" s="41" t="s">
        <v>739</v>
      </c>
      <c r="L254" s="9" t="str">
        <f t="shared" si="67"/>
        <v>N/A</v>
      </c>
    </row>
    <row r="255" spans="1:12" x14ac:dyDescent="0.25">
      <c r="A255" s="2" t="s">
        <v>1105</v>
      </c>
      <c r="B255" s="33" t="s">
        <v>213</v>
      </c>
      <c r="C255" s="8" t="s">
        <v>1746</v>
      </c>
      <c r="D255" s="11" t="str">
        <f t="shared" si="68"/>
        <v>N/A</v>
      </c>
      <c r="E255" s="8" t="s">
        <v>1746</v>
      </c>
      <c r="F255" s="11" t="str">
        <f t="shared" si="69"/>
        <v>N/A</v>
      </c>
      <c r="G255" s="8" t="s">
        <v>1746</v>
      </c>
      <c r="H255" s="11" t="str">
        <f t="shared" si="70"/>
        <v>N/A</v>
      </c>
      <c r="I255" s="12" t="s">
        <v>1746</v>
      </c>
      <c r="J255" s="12" t="s">
        <v>1746</v>
      </c>
      <c r="K255" s="41" t="s">
        <v>739</v>
      </c>
      <c r="L255" s="9" t="str">
        <f>IF(J255="Div by 0", "N/A", IF(OR(J255="N/A",K255="N/A"),"N/A", IF(J255&gt;VALUE(MID(K255,1,2)), "No", IF(J255&lt;-1*VALUE(MID(K255,1,2)), "No", "Yes"))))</f>
        <v>N/A</v>
      </c>
    </row>
    <row r="256" spans="1:12" x14ac:dyDescent="0.25">
      <c r="A256" s="6" t="s">
        <v>1106</v>
      </c>
      <c r="B256" s="33" t="s">
        <v>213</v>
      </c>
      <c r="C256" s="34">
        <v>0</v>
      </c>
      <c r="D256" s="11" t="str">
        <f t="shared" si="68"/>
        <v>N/A</v>
      </c>
      <c r="E256" s="34">
        <v>0</v>
      </c>
      <c r="F256" s="11" t="str">
        <f t="shared" si="69"/>
        <v>N/A</v>
      </c>
      <c r="G256" s="34">
        <v>0</v>
      </c>
      <c r="H256" s="11" t="str">
        <f t="shared" si="70"/>
        <v>N/A</v>
      </c>
      <c r="I256" s="12" t="s">
        <v>1746</v>
      </c>
      <c r="J256" s="12" t="s">
        <v>1746</v>
      </c>
      <c r="K256" s="41" t="s">
        <v>739</v>
      </c>
      <c r="L256" s="9" t="str">
        <f t="shared" si="67"/>
        <v>N/A</v>
      </c>
    </row>
    <row r="257" spans="1:12" x14ac:dyDescent="0.25">
      <c r="A257" s="2" t="s">
        <v>1107</v>
      </c>
      <c r="B257" s="33" t="s">
        <v>213</v>
      </c>
      <c r="C257" s="8">
        <v>0</v>
      </c>
      <c r="D257" s="11" t="str">
        <f t="shared" si="68"/>
        <v>N/A</v>
      </c>
      <c r="E257" s="8">
        <v>0</v>
      </c>
      <c r="F257" s="11" t="str">
        <f t="shared" si="69"/>
        <v>N/A</v>
      </c>
      <c r="G257" s="8">
        <v>0</v>
      </c>
      <c r="H257" s="11" t="str">
        <f t="shared" si="70"/>
        <v>N/A</v>
      </c>
      <c r="I257" s="12" t="s">
        <v>1746</v>
      </c>
      <c r="J257" s="12" t="s">
        <v>1746</v>
      </c>
      <c r="K257" s="41" t="s">
        <v>739</v>
      </c>
      <c r="L257" s="9" t="str">
        <f t="shared" si="67"/>
        <v>N/A</v>
      </c>
    </row>
    <row r="258" spans="1:12" x14ac:dyDescent="0.25">
      <c r="A258" s="2" t="s">
        <v>1108</v>
      </c>
      <c r="B258" s="33" t="s">
        <v>213</v>
      </c>
      <c r="C258" s="8">
        <v>0</v>
      </c>
      <c r="D258" s="11" t="str">
        <f t="shared" si="68"/>
        <v>N/A</v>
      </c>
      <c r="E258" s="8">
        <v>0</v>
      </c>
      <c r="F258" s="11" t="str">
        <f t="shared" si="69"/>
        <v>N/A</v>
      </c>
      <c r="G258" s="8">
        <v>0</v>
      </c>
      <c r="H258" s="11" t="str">
        <f t="shared" si="70"/>
        <v>N/A</v>
      </c>
      <c r="I258" s="12" t="s">
        <v>1746</v>
      </c>
      <c r="J258" s="12" t="s">
        <v>1746</v>
      </c>
      <c r="K258" s="41" t="s">
        <v>739</v>
      </c>
      <c r="L258" s="9" t="str">
        <f t="shared" si="67"/>
        <v>N/A</v>
      </c>
    </row>
    <row r="259" spans="1:12" x14ac:dyDescent="0.25">
      <c r="A259" s="2" t="s">
        <v>1109</v>
      </c>
      <c r="B259" s="33" t="s">
        <v>213</v>
      </c>
      <c r="C259" s="8">
        <v>0</v>
      </c>
      <c r="D259" s="11" t="str">
        <f t="shared" si="68"/>
        <v>N/A</v>
      </c>
      <c r="E259" s="8">
        <v>0</v>
      </c>
      <c r="F259" s="11" t="str">
        <f t="shared" si="69"/>
        <v>N/A</v>
      </c>
      <c r="G259" s="8">
        <v>0</v>
      </c>
      <c r="H259" s="11" t="str">
        <f t="shared" si="70"/>
        <v>N/A</v>
      </c>
      <c r="I259" s="12" t="s">
        <v>1746</v>
      </c>
      <c r="J259" s="12" t="s">
        <v>1746</v>
      </c>
      <c r="K259" s="41" t="s">
        <v>739</v>
      </c>
      <c r="L259" s="9" t="str">
        <f t="shared" si="67"/>
        <v>N/A</v>
      </c>
    </row>
    <row r="260" spans="1:12" x14ac:dyDescent="0.25">
      <c r="A260" s="2" t="s">
        <v>1110</v>
      </c>
      <c r="B260" s="33" t="s">
        <v>213</v>
      </c>
      <c r="C260" s="8">
        <v>0</v>
      </c>
      <c r="D260" s="11" t="str">
        <f t="shared" si="68"/>
        <v>N/A</v>
      </c>
      <c r="E260" s="8">
        <v>0</v>
      </c>
      <c r="F260" s="11" t="str">
        <f t="shared" si="69"/>
        <v>N/A</v>
      </c>
      <c r="G260" s="8">
        <v>0</v>
      </c>
      <c r="H260" s="11" t="str">
        <f t="shared" si="70"/>
        <v>N/A</v>
      </c>
      <c r="I260" s="12" t="s">
        <v>1746</v>
      </c>
      <c r="J260" s="12" t="s">
        <v>1746</v>
      </c>
      <c r="K260" s="41" t="s">
        <v>739</v>
      </c>
      <c r="L260" s="9" t="str">
        <f t="shared" si="67"/>
        <v>N/A</v>
      </c>
    </row>
    <row r="261" spans="1:12" x14ac:dyDescent="0.25">
      <c r="A261" s="2" t="s">
        <v>1111</v>
      </c>
      <c r="B261" s="33" t="s">
        <v>213</v>
      </c>
      <c r="C261" s="8" t="s">
        <v>1746</v>
      </c>
      <c r="D261" s="11" t="str">
        <f t="shared" si="68"/>
        <v>N/A</v>
      </c>
      <c r="E261" s="8" t="s">
        <v>1746</v>
      </c>
      <c r="F261" s="11" t="str">
        <f t="shared" si="69"/>
        <v>N/A</v>
      </c>
      <c r="G261" s="8" t="s">
        <v>1746</v>
      </c>
      <c r="H261" s="11" t="str">
        <f t="shared" si="70"/>
        <v>N/A</v>
      </c>
      <c r="I261" s="12" t="s">
        <v>1746</v>
      </c>
      <c r="J261" s="12" t="s">
        <v>1746</v>
      </c>
      <c r="K261" s="41" t="s">
        <v>739</v>
      </c>
      <c r="L261" s="9" t="str">
        <f t="shared" si="67"/>
        <v>N/A</v>
      </c>
    </row>
    <row r="262" spans="1:12" x14ac:dyDescent="0.25">
      <c r="A262" s="2" t="s">
        <v>1112</v>
      </c>
      <c r="B262" s="33" t="s">
        <v>213</v>
      </c>
      <c r="C262" s="8" t="s">
        <v>1746</v>
      </c>
      <c r="D262" s="11" t="str">
        <f t="shared" si="68"/>
        <v>N/A</v>
      </c>
      <c r="E262" s="8" t="s">
        <v>1746</v>
      </c>
      <c r="F262" s="11" t="str">
        <f t="shared" si="69"/>
        <v>N/A</v>
      </c>
      <c r="G262" s="8" t="s">
        <v>1746</v>
      </c>
      <c r="H262" s="11" t="str">
        <f t="shared" si="70"/>
        <v>N/A</v>
      </c>
      <c r="I262" s="12" t="s">
        <v>1746</v>
      </c>
      <c r="J262" s="12" t="s">
        <v>1746</v>
      </c>
      <c r="K262" s="41" t="s">
        <v>739</v>
      </c>
      <c r="L262" s="9" t="str">
        <f>IF(J262="Div by 0", "N/A", IF(OR(J262="N/A",K262="N/A"),"N/A", IF(J262&gt;VALUE(MID(K262,1,2)), "No", IF(J262&lt;-1*VALUE(MID(K262,1,2)), "No", "Yes"))))</f>
        <v>N/A</v>
      </c>
    </row>
    <row r="263" spans="1:12" x14ac:dyDescent="0.25">
      <c r="A263" s="2" t="s">
        <v>1113</v>
      </c>
      <c r="B263" s="33" t="s">
        <v>213</v>
      </c>
      <c r="C263" s="34">
        <v>48914</v>
      </c>
      <c r="D263" s="11" t="str">
        <f t="shared" si="68"/>
        <v>N/A</v>
      </c>
      <c r="E263" s="34">
        <v>48527</v>
      </c>
      <c r="F263" s="11" t="str">
        <f t="shared" si="69"/>
        <v>N/A</v>
      </c>
      <c r="G263" s="34">
        <v>46298</v>
      </c>
      <c r="H263" s="11" t="str">
        <f t="shared" si="70"/>
        <v>N/A</v>
      </c>
      <c r="I263" s="12">
        <v>-0.79100000000000004</v>
      </c>
      <c r="J263" s="12">
        <v>-4.59</v>
      </c>
      <c r="K263" s="41" t="s">
        <v>739</v>
      </c>
      <c r="L263" s="9" t="str">
        <f t="shared" si="67"/>
        <v>Yes</v>
      </c>
    </row>
    <row r="264" spans="1:12" x14ac:dyDescent="0.25">
      <c r="A264" s="6" t="s">
        <v>1114</v>
      </c>
      <c r="B264" s="33" t="s">
        <v>213</v>
      </c>
      <c r="C264" s="34">
        <v>0</v>
      </c>
      <c r="D264" s="11" t="str">
        <f t="shared" si="68"/>
        <v>N/A</v>
      </c>
      <c r="E264" s="34">
        <v>0</v>
      </c>
      <c r="F264" s="11" t="str">
        <f t="shared" si="69"/>
        <v>N/A</v>
      </c>
      <c r="G264" s="34">
        <v>0</v>
      </c>
      <c r="H264" s="11" t="str">
        <f t="shared" si="70"/>
        <v>N/A</v>
      </c>
      <c r="I264" s="12" t="s">
        <v>1746</v>
      </c>
      <c r="J264" s="12" t="s">
        <v>1746</v>
      </c>
      <c r="K264" s="41" t="s">
        <v>739</v>
      </c>
      <c r="L264" s="9" t="str">
        <f t="shared" si="67"/>
        <v>N/A</v>
      </c>
    </row>
    <row r="265" spans="1:12" x14ac:dyDescent="0.25">
      <c r="A265" s="2" t="s">
        <v>1115</v>
      </c>
      <c r="B265" s="33" t="s">
        <v>213</v>
      </c>
      <c r="C265" s="8">
        <v>0</v>
      </c>
      <c r="D265" s="11" t="str">
        <f t="shared" si="68"/>
        <v>N/A</v>
      </c>
      <c r="E265" s="8">
        <v>0</v>
      </c>
      <c r="F265" s="11" t="str">
        <f t="shared" si="69"/>
        <v>N/A</v>
      </c>
      <c r="G265" s="8">
        <v>0</v>
      </c>
      <c r="H265" s="11" t="str">
        <f t="shared" si="70"/>
        <v>N/A</v>
      </c>
      <c r="I265" s="12" t="s">
        <v>1746</v>
      </c>
      <c r="J265" s="12" t="s">
        <v>1746</v>
      </c>
      <c r="K265" s="41" t="s">
        <v>739</v>
      </c>
      <c r="L265" s="9" t="str">
        <f t="shared" si="67"/>
        <v>N/A</v>
      </c>
    </row>
    <row r="266" spans="1:12" x14ac:dyDescent="0.25">
      <c r="A266" s="2" t="s">
        <v>1116</v>
      </c>
      <c r="B266" s="33" t="s">
        <v>213</v>
      </c>
      <c r="C266" s="8">
        <v>0</v>
      </c>
      <c r="D266" s="11" t="str">
        <f t="shared" si="68"/>
        <v>N/A</v>
      </c>
      <c r="E266" s="8">
        <v>0</v>
      </c>
      <c r="F266" s="11" t="str">
        <f t="shared" si="69"/>
        <v>N/A</v>
      </c>
      <c r="G266" s="8">
        <v>0</v>
      </c>
      <c r="H266" s="11" t="str">
        <f t="shared" si="70"/>
        <v>N/A</v>
      </c>
      <c r="I266" s="12" t="s">
        <v>1746</v>
      </c>
      <c r="J266" s="12" t="s">
        <v>1746</v>
      </c>
      <c r="K266" s="41" t="s">
        <v>739</v>
      </c>
      <c r="L266" s="9" t="str">
        <f t="shared" si="67"/>
        <v>N/A</v>
      </c>
    </row>
    <row r="267" spans="1:12" x14ac:dyDescent="0.25">
      <c r="A267" s="2" t="s">
        <v>1117</v>
      </c>
      <c r="B267" s="33" t="s">
        <v>213</v>
      </c>
      <c r="C267" s="8">
        <v>0</v>
      </c>
      <c r="D267" s="11" t="str">
        <f t="shared" si="68"/>
        <v>N/A</v>
      </c>
      <c r="E267" s="8">
        <v>0</v>
      </c>
      <c r="F267" s="11" t="str">
        <f t="shared" si="69"/>
        <v>N/A</v>
      </c>
      <c r="G267" s="8">
        <v>0</v>
      </c>
      <c r="H267" s="11" t="str">
        <f t="shared" si="70"/>
        <v>N/A</v>
      </c>
      <c r="I267" s="12" t="s">
        <v>1746</v>
      </c>
      <c r="J267" s="12" t="s">
        <v>1746</v>
      </c>
      <c r="K267" s="41" t="s">
        <v>739</v>
      </c>
      <c r="L267" s="9" t="str">
        <f t="shared" si="67"/>
        <v>N/A</v>
      </c>
    </row>
    <row r="268" spans="1:12" x14ac:dyDescent="0.25">
      <c r="A268" s="2" t="s">
        <v>1118</v>
      </c>
      <c r="B268" s="33" t="s">
        <v>213</v>
      </c>
      <c r="C268" s="8">
        <v>0</v>
      </c>
      <c r="D268" s="11" t="str">
        <f t="shared" si="68"/>
        <v>N/A</v>
      </c>
      <c r="E268" s="8">
        <v>0</v>
      </c>
      <c r="F268" s="11" t="str">
        <f t="shared" si="69"/>
        <v>N/A</v>
      </c>
      <c r="G268" s="8">
        <v>0</v>
      </c>
      <c r="H268" s="11" t="str">
        <f t="shared" si="70"/>
        <v>N/A</v>
      </c>
      <c r="I268" s="12" t="s">
        <v>1746</v>
      </c>
      <c r="J268" s="12" t="s">
        <v>1746</v>
      </c>
      <c r="K268" s="41" t="s">
        <v>739</v>
      </c>
      <c r="L268" s="9" t="str">
        <f t="shared" si="67"/>
        <v>N/A</v>
      </c>
    </row>
    <row r="269" spans="1:12" x14ac:dyDescent="0.25">
      <c r="A269" s="2" t="s">
        <v>1119</v>
      </c>
      <c r="B269" s="33" t="s">
        <v>213</v>
      </c>
      <c r="C269" s="8" t="s">
        <v>1746</v>
      </c>
      <c r="D269" s="11" t="str">
        <f t="shared" si="68"/>
        <v>N/A</v>
      </c>
      <c r="E269" s="8" t="s">
        <v>1746</v>
      </c>
      <c r="F269" s="11" t="str">
        <f t="shared" si="69"/>
        <v>N/A</v>
      </c>
      <c r="G269" s="8" t="s">
        <v>1746</v>
      </c>
      <c r="H269" s="11" t="str">
        <f t="shared" si="70"/>
        <v>N/A</v>
      </c>
      <c r="I269" s="12" t="s">
        <v>1746</v>
      </c>
      <c r="J269" s="12" t="s">
        <v>1746</v>
      </c>
      <c r="K269" s="41" t="s">
        <v>739</v>
      </c>
      <c r="L269" s="9" t="str">
        <f t="shared" si="67"/>
        <v>N/A</v>
      </c>
    </row>
    <row r="270" spans="1:12" x14ac:dyDescent="0.25">
      <c r="A270" s="2" t="s">
        <v>1120</v>
      </c>
      <c r="B270" s="33" t="s">
        <v>213</v>
      </c>
      <c r="C270" s="34">
        <v>0</v>
      </c>
      <c r="D270" s="11" t="str">
        <f t="shared" si="68"/>
        <v>N/A</v>
      </c>
      <c r="E270" s="34">
        <v>0</v>
      </c>
      <c r="F270" s="11" t="str">
        <f t="shared" si="69"/>
        <v>N/A</v>
      </c>
      <c r="G270" s="34">
        <v>0</v>
      </c>
      <c r="H270" s="11" t="str">
        <f t="shared" si="70"/>
        <v>N/A</v>
      </c>
      <c r="I270" s="12" t="s">
        <v>1746</v>
      </c>
      <c r="J270" s="12" t="s">
        <v>1746</v>
      </c>
      <c r="K270" s="41" t="s">
        <v>739</v>
      </c>
      <c r="L270" s="9" t="str">
        <f t="shared" si="67"/>
        <v>N/A</v>
      </c>
    </row>
    <row r="271" spans="1:12" x14ac:dyDescent="0.25">
      <c r="A271" s="2" t="s">
        <v>1121</v>
      </c>
      <c r="B271" s="33" t="s">
        <v>213</v>
      </c>
      <c r="C271" s="34">
        <v>0</v>
      </c>
      <c r="D271" s="11" t="str">
        <f t="shared" si="68"/>
        <v>N/A</v>
      </c>
      <c r="E271" s="34">
        <v>0</v>
      </c>
      <c r="F271" s="11" t="str">
        <f t="shared" si="69"/>
        <v>N/A</v>
      </c>
      <c r="G271" s="34">
        <v>0</v>
      </c>
      <c r="H271" s="11" t="str">
        <f t="shared" si="70"/>
        <v>N/A</v>
      </c>
      <c r="I271" s="12" t="s">
        <v>1746</v>
      </c>
      <c r="J271" s="12" t="s">
        <v>1746</v>
      </c>
      <c r="K271" s="41" t="s">
        <v>739</v>
      </c>
      <c r="L271" s="9" t="str">
        <f t="shared" si="67"/>
        <v>N/A</v>
      </c>
    </row>
    <row r="272" spans="1:12" x14ac:dyDescent="0.25">
      <c r="A272" s="2" t="s">
        <v>1122</v>
      </c>
      <c r="B272" s="33" t="s">
        <v>213</v>
      </c>
      <c r="C272" s="34">
        <v>0</v>
      </c>
      <c r="D272" s="11" t="str">
        <f t="shared" si="68"/>
        <v>N/A</v>
      </c>
      <c r="E272" s="34">
        <v>0</v>
      </c>
      <c r="F272" s="11" t="str">
        <f t="shared" si="69"/>
        <v>N/A</v>
      </c>
      <c r="G272" s="34">
        <v>0</v>
      </c>
      <c r="H272" s="11" t="str">
        <f t="shared" si="70"/>
        <v>N/A</v>
      </c>
      <c r="I272" s="12" t="s">
        <v>1746</v>
      </c>
      <c r="J272" s="12" t="s">
        <v>1746</v>
      </c>
      <c r="K272" s="41" t="s">
        <v>739</v>
      </c>
      <c r="L272" s="9" t="str">
        <f t="shared" si="67"/>
        <v>N/A</v>
      </c>
    </row>
    <row r="273" spans="1:12" x14ac:dyDescent="0.25">
      <c r="A273" s="2" t="s">
        <v>1123</v>
      </c>
      <c r="B273" s="33" t="s">
        <v>213</v>
      </c>
      <c r="C273" s="34">
        <v>47110</v>
      </c>
      <c r="D273" s="11" t="str">
        <f t="shared" si="68"/>
        <v>N/A</v>
      </c>
      <c r="E273" s="34">
        <v>52073</v>
      </c>
      <c r="F273" s="11" t="str">
        <f t="shared" si="69"/>
        <v>N/A</v>
      </c>
      <c r="G273" s="34">
        <v>0</v>
      </c>
      <c r="H273" s="11" t="str">
        <f t="shared" si="70"/>
        <v>N/A</v>
      </c>
      <c r="I273" s="12">
        <v>10.53</v>
      </c>
      <c r="J273" s="12">
        <v>-100</v>
      </c>
      <c r="K273" s="41" t="s">
        <v>739</v>
      </c>
      <c r="L273" s="9" t="str">
        <f t="shared" si="67"/>
        <v>No</v>
      </c>
    </row>
    <row r="274" spans="1:12" x14ac:dyDescent="0.25">
      <c r="A274" s="64" t="s">
        <v>153</v>
      </c>
      <c r="B274" s="33" t="s">
        <v>213</v>
      </c>
      <c r="C274" s="34">
        <v>1</v>
      </c>
      <c r="D274" s="11" t="str">
        <f t="shared" si="68"/>
        <v>N/A</v>
      </c>
      <c r="E274" s="34">
        <v>1</v>
      </c>
      <c r="F274" s="11" t="str">
        <f t="shared" si="69"/>
        <v>N/A</v>
      </c>
      <c r="G274" s="34">
        <v>1</v>
      </c>
      <c r="H274" s="11" t="str">
        <f t="shared" si="70"/>
        <v>N/A</v>
      </c>
      <c r="I274" s="12">
        <v>0</v>
      </c>
      <c r="J274" s="12">
        <v>0</v>
      </c>
      <c r="K274" s="41" t="s">
        <v>739</v>
      </c>
      <c r="L274" s="9" t="str">
        <f t="shared" si="67"/>
        <v>Yes</v>
      </c>
    </row>
    <row r="275" spans="1:12" x14ac:dyDescent="0.25">
      <c r="A275" s="2" t="s">
        <v>154</v>
      </c>
      <c r="B275" s="41" t="s">
        <v>217</v>
      </c>
      <c r="C275" s="1">
        <v>0</v>
      </c>
      <c r="D275" s="11" t="str">
        <f t="shared" ref="D275:D276" si="71">IF($B275="N/A","N/A",IF(C275&gt;0,"No",IF(C275&lt;0,"No","Yes")))</f>
        <v>Yes</v>
      </c>
      <c r="E275" s="1">
        <v>1</v>
      </c>
      <c r="F275" s="11" t="str">
        <f t="shared" ref="F275:F276" si="72">IF($B275="N/A","N/A",IF(E275&gt;0,"No",IF(E275&lt;0,"No","Yes")))</f>
        <v>No</v>
      </c>
      <c r="G275" s="1">
        <v>0</v>
      </c>
      <c r="H275" s="11" t="str">
        <f t="shared" ref="H275:H276" si="73">IF($B275="N/A","N/A",IF(G275&gt;0,"No",IF(G275&lt;0,"No","Yes")))</f>
        <v>Yes</v>
      </c>
      <c r="I275" s="12" t="s">
        <v>1746</v>
      </c>
      <c r="J275" s="12">
        <v>-100</v>
      </c>
      <c r="K275" s="41" t="s">
        <v>739</v>
      </c>
      <c r="L275" s="9" t="str">
        <f t="shared" si="67"/>
        <v>No</v>
      </c>
    </row>
    <row r="276" spans="1:12" x14ac:dyDescent="0.25">
      <c r="A276" s="2" t="s">
        <v>155</v>
      </c>
      <c r="B276" s="41" t="s">
        <v>217</v>
      </c>
      <c r="C276" s="1">
        <v>0</v>
      </c>
      <c r="D276" s="11" t="str">
        <f t="shared" si="71"/>
        <v>Yes</v>
      </c>
      <c r="E276" s="1">
        <v>0</v>
      </c>
      <c r="F276" s="11" t="str">
        <f t="shared" si="72"/>
        <v>Yes</v>
      </c>
      <c r="G276" s="1">
        <v>0</v>
      </c>
      <c r="H276" s="11" t="str">
        <f t="shared" si="73"/>
        <v>Yes</v>
      </c>
      <c r="I276" s="12" t="s">
        <v>1746</v>
      </c>
      <c r="J276" s="12" t="s">
        <v>1746</v>
      </c>
      <c r="K276" s="41" t="s">
        <v>739</v>
      </c>
      <c r="L276" s="9" t="str">
        <f t="shared" si="67"/>
        <v>N/A</v>
      </c>
    </row>
    <row r="277" spans="1:12" x14ac:dyDescent="0.25">
      <c r="A277" s="18" t="s">
        <v>693</v>
      </c>
      <c r="B277" s="1" t="s">
        <v>213</v>
      </c>
      <c r="C277" s="1">
        <v>839395</v>
      </c>
      <c r="D277" s="11" t="str">
        <f t="shared" ref="D277:D284" si="74">IF($B277="N/A","N/A",IF(C277&gt;10,"No",IF(C277&lt;-10,"No","Yes")))</f>
        <v>N/A</v>
      </c>
      <c r="E277" s="1">
        <v>889458</v>
      </c>
      <c r="F277" s="11" t="str">
        <f t="shared" ref="F277:F278" si="75">IF($B277="N/A","N/A",IF(E277&gt;10,"No",IF(E277&lt;-10,"No","Yes")))</f>
        <v>N/A</v>
      </c>
      <c r="G277" s="1">
        <v>921938</v>
      </c>
      <c r="H277" s="11" t="str">
        <f t="shared" ref="H277:H278" si="76">IF($B277="N/A","N/A",IF(G277&gt;10,"No",IF(G277&lt;-10,"No","Yes")))</f>
        <v>N/A</v>
      </c>
      <c r="I277" s="12">
        <v>5.9640000000000004</v>
      </c>
      <c r="J277" s="12">
        <v>3.6520000000000001</v>
      </c>
      <c r="K277" s="1" t="s">
        <v>213</v>
      </c>
      <c r="L277" s="9" t="str">
        <f t="shared" ref="L277:L278" si="77">IF(J277="Div by 0", "N/A", IF(K277="N/A","N/A", IF(J277&gt;VALUE(MID(K277,1,2)), "No", IF(J277&lt;-1*VALUE(MID(K277,1,2)), "No", "Yes"))))</f>
        <v>N/A</v>
      </c>
    </row>
    <row r="278" spans="1:12" x14ac:dyDescent="0.25">
      <c r="A278" s="18" t="s">
        <v>694</v>
      </c>
      <c r="B278" s="1" t="s">
        <v>213</v>
      </c>
      <c r="C278" s="1">
        <v>674144.25</v>
      </c>
      <c r="D278" s="11" t="str">
        <f t="shared" si="74"/>
        <v>N/A</v>
      </c>
      <c r="E278" s="1">
        <v>687255.83333000005</v>
      </c>
      <c r="F278" s="11" t="str">
        <f t="shared" si="75"/>
        <v>N/A</v>
      </c>
      <c r="G278" s="1">
        <v>715873.08333000005</v>
      </c>
      <c r="H278" s="11" t="str">
        <f t="shared" si="76"/>
        <v>N/A</v>
      </c>
      <c r="I278" s="12">
        <v>1.9450000000000001</v>
      </c>
      <c r="J278" s="12">
        <v>4.1639999999999997</v>
      </c>
      <c r="K278" s="1" t="s">
        <v>213</v>
      </c>
      <c r="L278" s="9" t="str">
        <f t="shared" si="77"/>
        <v>N/A</v>
      </c>
    </row>
    <row r="279" spans="1:12" x14ac:dyDescent="0.25">
      <c r="A279" s="18" t="s">
        <v>695</v>
      </c>
      <c r="B279" s="1" t="s">
        <v>213</v>
      </c>
      <c r="C279" s="1">
        <v>6564</v>
      </c>
      <c r="D279" s="11" t="str">
        <f t="shared" si="74"/>
        <v>N/A</v>
      </c>
      <c r="E279" s="1">
        <v>5550</v>
      </c>
      <c r="F279" s="11" t="str">
        <f t="shared" ref="F279:F284" si="78">IF($B279="N/A","N/A",IF(E279&gt;10,"No",IF(E279&lt;-10,"No","Yes")))</f>
        <v>N/A</v>
      </c>
      <c r="G279" s="1">
        <v>5760</v>
      </c>
      <c r="H279" s="11" t="str">
        <f t="shared" ref="H279:H284" si="79">IF($B279="N/A","N/A",IF(G279&gt;10,"No",IF(G279&lt;-10,"No","Yes")))</f>
        <v>N/A</v>
      </c>
      <c r="I279" s="12">
        <v>-15.4</v>
      </c>
      <c r="J279" s="12">
        <v>3.7839999999999998</v>
      </c>
      <c r="K279" s="1" t="s">
        <v>213</v>
      </c>
      <c r="L279" s="9" t="str">
        <f t="shared" ref="L279:L285" si="80">IF(J279="Div by 0", "N/A", IF(K279="N/A","N/A", IF(J279&gt;VALUE(MID(K279,1,2)), "No", IF(J279&lt;-1*VALUE(MID(K279,1,2)), "No", "Yes"))))</f>
        <v>N/A</v>
      </c>
    </row>
    <row r="280" spans="1:12" x14ac:dyDescent="0.25">
      <c r="A280" s="18" t="s">
        <v>696</v>
      </c>
      <c r="B280" s="1" t="s">
        <v>213</v>
      </c>
      <c r="C280" s="1">
        <v>6705</v>
      </c>
      <c r="D280" s="11" t="str">
        <f t="shared" si="74"/>
        <v>N/A</v>
      </c>
      <c r="E280" s="1">
        <v>5741</v>
      </c>
      <c r="F280" s="11" t="str">
        <f t="shared" si="78"/>
        <v>N/A</v>
      </c>
      <c r="G280" s="1">
        <v>5957</v>
      </c>
      <c r="H280" s="11" t="str">
        <f t="shared" si="79"/>
        <v>N/A</v>
      </c>
      <c r="I280" s="12">
        <v>-14.4</v>
      </c>
      <c r="J280" s="12">
        <v>3.762</v>
      </c>
      <c r="K280" s="1" t="s">
        <v>213</v>
      </c>
      <c r="L280" s="9" t="str">
        <f t="shared" si="80"/>
        <v>N/A</v>
      </c>
    </row>
    <row r="281" spans="1:12" x14ac:dyDescent="0.25">
      <c r="A281" s="18" t="s">
        <v>697</v>
      </c>
      <c r="B281" s="1" t="s">
        <v>213</v>
      </c>
      <c r="C281" s="1">
        <v>2889.8333333</v>
      </c>
      <c r="D281" s="11" t="str">
        <f t="shared" si="74"/>
        <v>N/A</v>
      </c>
      <c r="E281" s="1">
        <v>2387</v>
      </c>
      <c r="F281" s="11" t="str">
        <f t="shared" si="78"/>
        <v>N/A</v>
      </c>
      <c r="G281" s="1">
        <v>2406.8333333</v>
      </c>
      <c r="H281" s="11" t="str">
        <f t="shared" si="79"/>
        <v>N/A</v>
      </c>
      <c r="I281" s="12">
        <v>-17.399999999999999</v>
      </c>
      <c r="J281" s="12">
        <v>0.83089999999999997</v>
      </c>
      <c r="K281" s="1" t="s">
        <v>213</v>
      </c>
      <c r="L281" s="9" t="str">
        <f t="shared" si="80"/>
        <v>N/A</v>
      </c>
    </row>
    <row r="282" spans="1:12" x14ac:dyDescent="0.25">
      <c r="A282" s="18" t="s">
        <v>698</v>
      </c>
      <c r="B282" s="1" t="s">
        <v>213</v>
      </c>
      <c r="C282" s="1">
        <v>19691</v>
      </c>
      <c r="D282" s="11" t="str">
        <f t="shared" si="74"/>
        <v>N/A</v>
      </c>
      <c r="E282" s="1">
        <v>21432</v>
      </c>
      <c r="F282" s="11" t="str">
        <f t="shared" si="78"/>
        <v>N/A</v>
      </c>
      <c r="G282" s="1">
        <v>22169</v>
      </c>
      <c r="H282" s="11" t="str">
        <f t="shared" si="79"/>
        <v>N/A</v>
      </c>
      <c r="I282" s="12">
        <v>8.8420000000000005</v>
      </c>
      <c r="J282" s="12">
        <v>3.4390000000000001</v>
      </c>
      <c r="K282" s="1" t="s">
        <v>213</v>
      </c>
      <c r="L282" s="9" t="str">
        <f t="shared" si="80"/>
        <v>N/A</v>
      </c>
    </row>
    <row r="283" spans="1:12" x14ac:dyDescent="0.25">
      <c r="A283" s="18" t="s">
        <v>699</v>
      </c>
      <c r="B283" s="1" t="s">
        <v>213</v>
      </c>
      <c r="C283" s="1">
        <v>22920</v>
      </c>
      <c r="D283" s="11" t="str">
        <f t="shared" si="74"/>
        <v>N/A</v>
      </c>
      <c r="E283" s="1">
        <v>24590</v>
      </c>
      <c r="F283" s="11" t="str">
        <f t="shared" si="78"/>
        <v>N/A</v>
      </c>
      <c r="G283" s="1">
        <v>25506</v>
      </c>
      <c r="H283" s="11" t="str">
        <f t="shared" si="79"/>
        <v>N/A</v>
      </c>
      <c r="I283" s="12">
        <v>7.2859999999999996</v>
      </c>
      <c r="J283" s="12">
        <v>3.7250000000000001</v>
      </c>
      <c r="K283" s="1" t="s">
        <v>213</v>
      </c>
      <c r="L283" s="9" t="str">
        <f t="shared" si="80"/>
        <v>N/A</v>
      </c>
    </row>
    <row r="284" spans="1:12" x14ac:dyDescent="0.25">
      <c r="A284" s="18" t="s">
        <v>700</v>
      </c>
      <c r="B284" s="1" t="s">
        <v>213</v>
      </c>
      <c r="C284" s="1">
        <v>18170.333332999999</v>
      </c>
      <c r="D284" s="11" t="str">
        <f t="shared" si="74"/>
        <v>N/A</v>
      </c>
      <c r="E284" s="1">
        <v>19840.5</v>
      </c>
      <c r="F284" s="11" t="str">
        <f t="shared" si="78"/>
        <v>N/A</v>
      </c>
      <c r="G284" s="1">
        <v>20608.583332999999</v>
      </c>
      <c r="H284" s="11" t="str">
        <f t="shared" si="79"/>
        <v>N/A</v>
      </c>
      <c r="I284" s="12">
        <v>9.1920000000000002</v>
      </c>
      <c r="J284" s="12">
        <v>3.871</v>
      </c>
      <c r="K284" s="1" t="s">
        <v>213</v>
      </c>
      <c r="L284" s="9" t="str">
        <f t="shared" si="80"/>
        <v>N/A</v>
      </c>
    </row>
    <row r="285" spans="1:12" x14ac:dyDescent="0.25">
      <c r="A285" s="18" t="s">
        <v>404</v>
      </c>
      <c r="B285" s="33" t="s">
        <v>290</v>
      </c>
      <c r="C285" s="8">
        <v>16.389772102999999</v>
      </c>
      <c r="D285" s="11" t="str">
        <f>IF($B285="N/A","N/A",IF(C285&lt;=40,"Yes","No"))</f>
        <v>Yes</v>
      </c>
      <c r="E285" s="8">
        <v>17.205198808999999</v>
      </c>
      <c r="F285" s="11" t="str">
        <f>IF($B285="N/A","N/A",IF(E285&lt;=40,"Yes","No"))</f>
        <v>Yes</v>
      </c>
      <c r="G285" s="8">
        <v>17.427226060999999</v>
      </c>
      <c r="H285" s="11" t="str">
        <f>IF($B285="N/A","N/A",IF(G285&lt;=40,"Yes","No"))</f>
        <v>Yes</v>
      </c>
      <c r="I285" s="12">
        <v>4.9749999999999996</v>
      </c>
      <c r="J285" s="12">
        <v>1.29</v>
      </c>
      <c r="K285" s="41" t="s">
        <v>741</v>
      </c>
      <c r="L285" s="9" t="str">
        <f t="shared" si="80"/>
        <v>Yes</v>
      </c>
    </row>
    <row r="286" spans="1:12" x14ac:dyDescent="0.25">
      <c r="A286" s="18" t="s">
        <v>701</v>
      </c>
      <c r="B286" s="1" t="s">
        <v>213</v>
      </c>
      <c r="C286" s="1">
        <v>36</v>
      </c>
      <c r="D286" s="11" t="str">
        <f t="shared" ref="D286:D304" si="81">IF($B286="N/A","N/A",IF(C286&gt;10,"No",IF(C286&lt;-10,"No","Yes")))</f>
        <v>N/A</v>
      </c>
      <c r="E286" s="1">
        <v>62</v>
      </c>
      <c r="F286" s="11" t="str">
        <f t="shared" ref="F286:F287" si="82">IF($B286="N/A","N/A",IF(E286&gt;10,"No",IF(E286&lt;-10,"No","Yes")))</f>
        <v>N/A</v>
      </c>
      <c r="G286" s="1">
        <v>52</v>
      </c>
      <c r="H286" s="11" t="str">
        <f t="shared" ref="H286:H287" si="83">IF($B286="N/A","N/A",IF(G286&gt;10,"No",IF(G286&lt;-10,"No","Yes")))</f>
        <v>N/A</v>
      </c>
      <c r="I286" s="12">
        <v>72.22</v>
      </c>
      <c r="J286" s="12">
        <v>-16.100000000000001</v>
      </c>
      <c r="K286" s="1" t="s">
        <v>213</v>
      </c>
      <c r="L286" s="9" t="str">
        <f t="shared" ref="L286:L287" si="84">IF(J286="Div by 0", "N/A", IF(K286="N/A","N/A", IF(J286&gt;VALUE(MID(K286,1,2)), "No", IF(J286&lt;-1*VALUE(MID(K286,1,2)), "No", "Yes"))))</f>
        <v>N/A</v>
      </c>
    </row>
    <row r="287" spans="1:12" x14ac:dyDescent="0.25">
      <c r="A287" s="18" t="s">
        <v>702</v>
      </c>
      <c r="B287" s="1" t="s">
        <v>213</v>
      </c>
      <c r="C287" s="1">
        <v>5.5833333332999997</v>
      </c>
      <c r="D287" s="11" t="str">
        <f t="shared" si="81"/>
        <v>N/A</v>
      </c>
      <c r="E287" s="1">
        <v>16.916666667000001</v>
      </c>
      <c r="F287" s="11" t="str">
        <f t="shared" si="82"/>
        <v>N/A</v>
      </c>
      <c r="G287" s="1">
        <v>12.666666666999999</v>
      </c>
      <c r="H287" s="11" t="str">
        <f t="shared" si="83"/>
        <v>N/A</v>
      </c>
      <c r="I287" s="12">
        <v>203</v>
      </c>
      <c r="J287" s="12">
        <v>-25.1</v>
      </c>
      <c r="K287" s="1" t="s">
        <v>213</v>
      </c>
      <c r="L287" s="9" t="str">
        <f t="shared" si="84"/>
        <v>N/A</v>
      </c>
    </row>
    <row r="288" spans="1:12" x14ac:dyDescent="0.25">
      <c r="A288" s="18" t="s">
        <v>703</v>
      </c>
      <c r="B288" s="1" t="s">
        <v>213</v>
      </c>
      <c r="C288" s="1">
        <v>11</v>
      </c>
      <c r="D288" s="11" t="str">
        <f t="shared" si="81"/>
        <v>N/A</v>
      </c>
      <c r="E288" s="1">
        <v>11</v>
      </c>
      <c r="F288" s="11" t="str">
        <f t="shared" ref="F288:F289" si="85">IF($B288="N/A","N/A",IF(E288&gt;10,"No",IF(E288&lt;-10,"No","Yes")))</f>
        <v>N/A</v>
      </c>
      <c r="G288" s="1">
        <v>11</v>
      </c>
      <c r="H288" s="11" t="str">
        <f t="shared" ref="H288:H289" si="86">IF($B288="N/A","N/A",IF(G288&gt;10,"No",IF(G288&lt;-10,"No","Yes")))</f>
        <v>N/A</v>
      </c>
      <c r="I288" s="12">
        <v>-54.5</v>
      </c>
      <c r="J288" s="12">
        <v>0</v>
      </c>
      <c r="K288" s="1" t="s">
        <v>213</v>
      </c>
      <c r="L288" s="9" t="str">
        <f t="shared" ref="L288:L289" si="87">IF(J288="Div by 0", "N/A", IF(K288="N/A","N/A", IF(J288&gt;VALUE(MID(K288,1,2)), "No", IF(J288&lt;-1*VALUE(MID(K288,1,2)), "No", "Yes"))))</f>
        <v>N/A</v>
      </c>
    </row>
    <row r="289" spans="1:12" x14ac:dyDescent="0.25">
      <c r="A289" s="18" t="s">
        <v>715</v>
      </c>
      <c r="B289" s="1" t="s">
        <v>213</v>
      </c>
      <c r="C289" s="1">
        <v>4.8333333332999997</v>
      </c>
      <c r="D289" s="11" t="str">
        <f t="shared" si="81"/>
        <v>N/A</v>
      </c>
      <c r="E289" s="1">
        <v>2.6666666666999999</v>
      </c>
      <c r="F289" s="11" t="str">
        <f t="shared" si="85"/>
        <v>N/A</v>
      </c>
      <c r="G289" s="1">
        <v>1.9166666667000001</v>
      </c>
      <c r="H289" s="11" t="str">
        <f t="shared" si="86"/>
        <v>N/A</v>
      </c>
      <c r="I289" s="12">
        <v>-44.8</v>
      </c>
      <c r="J289" s="12">
        <v>-28.1</v>
      </c>
      <c r="K289" s="1" t="s">
        <v>213</v>
      </c>
      <c r="L289" s="9" t="str">
        <f t="shared" si="87"/>
        <v>N/A</v>
      </c>
    </row>
    <row r="290" spans="1:12" x14ac:dyDescent="0.25">
      <c r="A290" s="18" t="s">
        <v>704</v>
      </c>
      <c r="B290" s="1" t="s">
        <v>213</v>
      </c>
      <c r="C290" s="1">
        <v>35937</v>
      </c>
      <c r="D290" s="11" t="str">
        <f t="shared" si="81"/>
        <v>N/A</v>
      </c>
      <c r="E290" s="1">
        <v>50191</v>
      </c>
      <c r="F290" s="11" t="str">
        <f t="shared" ref="F290:F304" si="88">IF($B290="N/A","N/A",IF(E290&gt;10,"No",IF(E290&lt;-10,"No","Yes")))</f>
        <v>N/A</v>
      </c>
      <c r="G290" s="1">
        <v>60236</v>
      </c>
      <c r="H290" s="11" t="str">
        <f t="shared" ref="H290:H304" si="89">IF($B290="N/A","N/A",IF(G290&gt;10,"No",IF(G290&lt;-10,"No","Yes")))</f>
        <v>N/A</v>
      </c>
      <c r="I290" s="12">
        <v>39.659999999999997</v>
      </c>
      <c r="J290" s="12">
        <v>20.010000000000002</v>
      </c>
      <c r="K290" s="1" t="s">
        <v>213</v>
      </c>
      <c r="L290" s="9" t="str">
        <f t="shared" ref="L290:L301" si="90">IF(J290="Div by 0", "N/A", IF(K290="N/A","N/A", IF(J290&gt;VALUE(MID(K290,1,2)), "No", IF(J290&lt;-1*VALUE(MID(K290,1,2)), "No", "Yes"))))</f>
        <v>N/A</v>
      </c>
    </row>
    <row r="291" spans="1:12" x14ac:dyDescent="0.25">
      <c r="A291" s="18" t="s">
        <v>705</v>
      </c>
      <c r="B291" s="1" t="s">
        <v>213</v>
      </c>
      <c r="C291" s="1">
        <v>47110</v>
      </c>
      <c r="D291" s="11" t="str">
        <f t="shared" si="81"/>
        <v>N/A</v>
      </c>
      <c r="E291" s="1">
        <v>69866</v>
      </c>
      <c r="F291" s="11" t="str">
        <f t="shared" si="88"/>
        <v>N/A</v>
      </c>
      <c r="G291" s="1">
        <v>85486</v>
      </c>
      <c r="H291" s="11" t="str">
        <f t="shared" si="89"/>
        <v>N/A</v>
      </c>
      <c r="I291" s="12">
        <v>48.3</v>
      </c>
      <c r="J291" s="12">
        <v>22.36</v>
      </c>
      <c r="K291" s="1" t="s">
        <v>213</v>
      </c>
      <c r="L291" s="9" t="str">
        <f t="shared" si="90"/>
        <v>N/A</v>
      </c>
    </row>
    <row r="292" spans="1:12" x14ac:dyDescent="0.25">
      <c r="A292" s="18" t="s">
        <v>723</v>
      </c>
      <c r="B292" s="33" t="s">
        <v>213</v>
      </c>
      <c r="C292" s="13">
        <v>9.0469114838000007</v>
      </c>
      <c r="D292" s="11" t="str">
        <f t="shared" si="81"/>
        <v>N/A</v>
      </c>
      <c r="E292" s="13">
        <v>17.861334554999999</v>
      </c>
      <c r="F292" s="11" t="str">
        <f t="shared" si="88"/>
        <v>N/A</v>
      </c>
      <c r="G292" s="13">
        <v>20.719182088</v>
      </c>
      <c r="H292" s="11" t="str">
        <f t="shared" si="89"/>
        <v>N/A</v>
      </c>
      <c r="I292" s="12">
        <v>97.43</v>
      </c>
      <c r="J292" s="12">
        <v>16</v>
      </c>
      <c r="K292" s="33" t="s">
        <v>213</v>
      </c>
      <c r="L292" s="9" t="str">
        <f t="shared" si="90"/>
        <v>N/A</v>
      </c>
    </row>
    <row r="293" spans="1:12" x14ac:dyDescent="0.25">
      <c r="A293" s="18" t="s">
        <v>716</v>
      </c>
      <c r="B293" s="1" t="s">
        <v>213</v>
      </c>
      <c r="C293" s="1">
        <v>26204.583332999999</v>
      </c>
      <c r="D293" s="11" t="str">
        <f t="shared" si="81"/>
        <v>N/A</v>
      </c>
      <c r="E293" s="1">
        <v>35890.166666999998</v>
      </c>
      <c r="F293" s="11" t="str">
        <f t="shared" si="88"/>
        <v>N/A</v>
      </c>
      <c r="G293" s="1">
        <v>44479.916666999998</v>
      </c>
      <c r="H293" s="11" t="str">
        <f t="shared" si="89"/>
        <v>N/A</v>
      </c>
      <c r="I293" s="12">
        <v>36.96</v>
      </c>
      <c r="J293" s="12">
        <v>23.93</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152</v>
      </c>
      <c r="D296" s="11" t="str">
        <f t="shared" si="81"/>
        <v>N/A</v>
      </c>
      <c r="E296" s="1">
        <v>224</v>
      </c>
      <c r="F296" s="11" t="str">
        <f t="shared" si="88"/>
        <v>N/A</v>
      </c>
      <c r="G296" s="1">
        <v>196</v>
      </c>
      <c r="H296" s="11" t="str">
        <f t="shared" si="89"/>
        <v>N/A</v>
      </c>
      <c r="I296" s="12">
        <v>47.37</v>
      </c>
      <c r="J296" s="12">
        <v>-12.5</v>
      </c>
      <c r="K296" s="1" t="s">
        <v>213</v>
      </c>
      <c r="L296" s="9" t="str">
        <f t="shared" si="90"/>
        <v>N/A</v>
      </c>
    </row>
    <row r="297" spans="1:12" x14ac:dyDescent="0.25">
      <c r="A297" s="18" t="s">
        <v>718</v>
      </c>
      <c r="B297" s="1" t="s">
        <v>213</v>
      </c>
      <c r="C297" s="1">
        <v>69.25</v>
      </c>
      <c r="D297" s="11" t="str">
        <f t="shared" si="81"/>
        <v>N/A</v>
      </c>
      <c r="E297" s="1">
        <v>110</v>
      </c>
      <c r="F297" s="11" t="str">
        <f t="shared" si="88"/>
        <v>N/A</v>
      </c>
      <c r="G297" s="1">
        <v>96.5</v>
      </c>
      <c r="H297" s="11" t="str">
        <f t="shared" si="89"/>
        <v>N/A</v>
      </c>
      <c r="I297" s="12">
        <v>58.84</v>
      </c>
      <c r="J297" s="12">
        <v>-12.3</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26733</v>
      </c>
      <c r="D302" s="11" t="str">
        <f t="shared" si="81"/>
        <v>N/A</v>
      </c>
      <c r="E302" s="1">
        <v>24947</v>
      </c>
      <c r="F302" s="11" t="str">
        <f t="shared" si="88"/>
        <v>N/A</v>
      </c>
      <c r="G302" s="1">
        <v>21861</v>
      </c>
      <c r="H302" s="11" t="str">
        <f t="shared" si="89"/>
        <v>N/A</v>
      </c>
      <c r="I302" s="12">
        <v>-6.68</v>
      </c>
      <c r="J302" s="12">
        <v>-12.4</v>
      </c>
      <c r="K302" s="1" t="s">
        <v>213</v>
      </c>
      <c r="L302" s="9" t="str">
        <f t="shared" ref="L302:L304" si="91">IF(J302="Div by 0", "N/A", IF(K302="N/A","N/A", IF(J302&gt;VALUE(MID(K302,1,2)), "No", IF(J302&lt;-1*VALUE(MID(K302,1,2)), "No", "Yes"))))</f>
        <v>N/A</v>
      </c>
    </row>
    <row r="303" spans="1:12" x14ac:dyDescent="0.25">
      <c r="A303" s="18" t="s">
        <v>710</v>
      </c>
      <c r="B303" s="1" t="s">
        <v>213</v>
      </c>
      <c r="C303" s="1">
        <v>28775</v>
      </c>
      <c r="D303" s="11" t="str">
        <f t="shared" si="81"/>
        <v>N/A</v>
      </c>
      <c r="E303" s="1">
        <v>27084</v>
      </c>
      <c r="F303" s="11" t="str">
        <f t="shared" si="88"/>
        <v>N/A</v>
      </c>
      <c r="G303" s="1">
        <v>25261</v>
      </c>
      <c r="H303" s="11" t="str">
        <f t="shared" si="89"/>
        <v>N/A</v>
      </c>
      <c r="I303" s="12">
        <v>-5.88</v>
      </c>
      <c r="J303" s="12">
        <v>-6.73</v>
      </c>
      <c r="K303" s="1" t="s">
        <v>213</v>
      </c>
      <c r="L303" s="9" t="str">
        <f t="shared" si="91"/>
        <v>N/A</v>
      </c>
    </row>
    <row r="304" spans="1:12" x14ac:dyDescent="0.25">
      <c r="A304" s="18" t="s">
        <v>721</v>
      </c>
      <c r="B304" s="1" t="s">
        <v>213</v>
      </c>
      <c r="C304" s="1">
        <v>18289.833332999999</v>
      </c>
      <c r="D304" s="11" t="str">
        <f t="shared" si="81"/>
        <v>N/A</v>
      </c>
      <c r="E304" s="1">
        <v>17523</v>
      </c>
      <c r="F304" s="11" t="str">
        <f t="shared" si="88"/>
        <v>N/A</v>
      </c>
      <c r="G304" s="1">
        <v>15849.333333</v>
      </c>
      <c r="H304" s="11" t="str">
        <f t="shared" si="89"/>
        <v>N/A</v>
      </c>
      <c r="I304" s="12">
        <v>-4.1900000000000004</v>
      </c>
      <c r="J304" s="12">
        <v>-9.5500000000000007</v>
      </c>
      <c r="K304" s="1" t="s">
        <v>213</v>
      </c>
      <c r="L304" s="9" t="str">
        <f t="shared" si="91"/>
        <v>N/A</v>
      </c>
    </row>
    <row r="305" spans="1:12" ht="25" x14ac:dyDescent="0.25">
      <c r="A305" s="48"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48"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48"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48"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48" t="s">
        <v>714</v>
      </c>
      <c r="B309" s="1" t="s">
        <v>213</v>
      </c>
      <c r="C309" s="1">
        <v>89766</v>
      </c>
      <c r="D309" s="1" t="s">
        <v>213</v>
      </c>
      <c r="E309" s="1">
        <v>103086</v>
      </c>
      <c r="F309" s="1" t="s">
        <v>213</v>
      </c>
      <c r="G309" s="1">
        <v>111144</v>
      </c>
      <c r="H309" s="1" t="s">
        <v>213</v>
      </c>
      <c r="I309" s="12">
        <v>14.84</v>
      </c>
      <c r="J309" s="12">
        <v>7.8170000000000002</v>
      </c>
      <c r="K309" s="1" t="s">
        <v>213</v>
      </c>
      <c r="L309" s="9" t="str">
        <f>IF(J309="Div by 0", "N/A", IF(K309="N/A","N/A", IF(J309&gt;VALUE(MID(K309,1,2)), "No", IF(J309&lt;-1*VALUE(MID(K309,1,2)), "No", "Yes"))))</f>
        <v>N/A</v>
      </c>
    </row>
    <row r="310" spans="1:12" x14ac:dyDescent="0.25">
      <c r="A310" s="65" t="s">
        <v>73</v>
      </c>
      <c r="B310" s="33" t="s">
        <v>213</v>
      </c>
      <c r="C310" s="34">
        <v>734388</v>
      </c>
      <c r="D310" s="11" t="str">
        <f>IF($B310="N/A","N/A",IF(C310&gt;10,"No",IF(C310&lt;-10,"No","Yes")))</f>
        <v>N/A</v>
      </c>
      <c r="E310" s="34">
        <v>752596</v>
      </c>
      <c r="F310" s="11" t="str">
        <f>IF($B310="N/A","N/A",IF(E310&gt;10,"No",IF(E310&lt;-10,"No","Yes")))</f>
        <v>N/A</v>
      </c>
      <c r="G310" s="34">
        <v>795009</v>
      </c>
      <c r="H310" s="11" t="str">
        <f>IF($B310="N/A","N/A",IF(G310&gt;10,"No",IF(G310&lt;-10,"No","Yes")))</f>
        <v>N/A</v>
      </c>
      <c r="I310" s="12">
        <v>2.4790000000000001</v>
      </c>
      <c r="J310" s="12">
        <v>5.6360000000000001</v>
      </c>
      <c r="K310" s="41" t="s">
        <v>741</v>
      </c>
      <c r="L310" s="9" t="str">
        <f t="shared" ref="L310:L339" si="92">IF(J310="Div by 0", "N/A", IF(K310="N/A","N/A", IF(J310&gt;VALUE(MID(K310,1,2)), "No", IF(J310&lt;-1*VALUE(MID(K310,1,2)), "No", "Yes"))))</f>
        <v>Yes</v>
      </c>
    </row>
    <row r="311" spans="1:12" x14ac:dyDescent="0.25">
      <c r="A311" s="48" t="s">
        <v>182</v>
      </c>
      <c r="B311" s="33" t="s">
        <v>213</v>
      </c>
      <c r="C311" s="34">
        <v>56932</v>
      </c>
      <c r="D311" s="11" t="str">
        <f t="shared" ref="D311:D314" si="93">IF($B311="N/A","N/A",IF(C311&gt;10,"No",IF(C311&lt;-10,"No","Yes")))</f>
        <v>N/A</v>
      </c>
      <c r="E311" s="34">
        <v>57792</v>
      </c>
      <c r="F311" s="11" t="str">
        <f t="shared" ref="F311:F314" si="94">IF($B311="N/A","N/A",IF(E311&gt;10,"No",IF(E311&lt;-10,"No","Yes")))</f>
        <v>N/A</v>
      </c>
      <c r="G311" s="34">
        <v>58442</v>
      </c>
      <c r="H311" s="11" t="str">
        <f t="shared" ref="H311:H314" si="95">IF($B311="N/A","N/A",IF(G311&gt;10,"No",IF(G311&lt;-10,"No","Yes")))</f>
        <v>N/A</v>
      </c>
      <c r="I311" s="12">
        <v>1.5109999999999999</v>
      </c>
      <c r="J311" s="12">
        <v>1.125</v>
      </c>
      <c r="K311" s="41" t="s">
        <v>741</v>
      </c>
      <c r="L311" s="9" t="str">
        <f>IF(J311="Div by 0", "N/A", IF(OR(J311="N/A",K311="N/A"),"N/A", IF(J311&gt;VALUE(MID(K311,1,2)), "No", IF(J311&lt;-1*VALUE(MID(K311,1,2)), "No", "Yes"))))</f>
        <v>Yes</v>
      </c>
    </row>
    <row r="312" spans="1:12" x14ac:dyDescent="0.25">
      <c r="A312" s="48" t="s">
        <v>183</v>
      </c>
      <c r="B312" s="33" t="s">
        <v>213</v>
      </c>
      <c r="C312" s="34">
        <v>111172</v>
      </c>
      <c r="D312" s="11" t="str">
        <f t="shared" si="93"/>
        <v>N/A</v>
      </c>
      <c r="E312" s="34">
        <v>114979</v>
      </c>
      <c r="F312" s="11" t="str">
        <f t="shared" si="94"/>
        <v>N/A</v>
      </c>
      <c r="G312" s="34">
        <v>115539</v>
      </c>
      <c r="H312" s="11" t="str">
        <f t="shared" si="95"/>
        <v>N/A</v>
      </c>
      <c r="I312" s="12">
        <v>3.4239999999999999</v>
      </c>
      <c r="J312" s="12">
        <v>0.48699999999999999</v>
      </c>
      <c r="K312" s="41" t="s">
        <v>741</v>
      </c>
      <c r="L312" s="9" t="str">
        <f t="shared" ref="L312:L314" si="96">IF(J312="Div by 0", "N/A", IF(OR(J312="N/A",K312="N/A"),"N/A", IF(J312&gt;VALUE(MID(K312,1,2)), "No", IF(J312&lt;-1*VALUE(MID(K312,1,2)), "No", "Yes"))))</f>
        <v>Yes</v>
      </c>
    </row>
    <row r="313" spans="1:12" x14ac:dyDescent="0.25">
      <c r="A313" s="48" t="s">
        <v>184</v>
      </c>
      <c r="B313" s="33" t="s">
        <v>213</v>
      </c>
      <c r="C313" s="34">
        <v>455182</v>
      </c>
      <c r="D313" s="11" t="str">
        <f t="shared" si="93"/>
        <v>N/A</v>
      </c>
      <c r="E313" s="34">
        <v>441101</v>
      </c>
      <c r="F313" s="11" t="str">
        <f t="shared" si="94"/>
        <v>N/A</v>
      </c>
      <c r="G313" s="34">
        <v>465746</v>
      </c>
      <c r="H313" s="11" t="str">
        <f t="shared" si="95"/>
        <v>N/A</v>
      </c>
      <c r="I313" s="12">
        <v>-3.09</v>
      </c>
      <c r="J313" s="12">
        <v>5.5869999999999997</v>
      </c>
      <c r="K313" s="41" t="s">
        <v>741</v>
      </c>
      <c r="L313" s="9" t="str">
        <f t="shared" si="96"/>
        <v>Yes</v>
      </c>
    </row>
    <row r="314" spans="1:12" x14ac:dyDescent="0.25">
      <c r="A314" s="7" t="s">
        <v>185</v>
      </c>
      <c r="B314" s="33" t="s">
        <v>213</v>
      </c>
      <c r="C314" s="34">
        <v>111102</v>
      </c>
      <c r="D314" s="11" t="str">
        <f t="shared" si="93"/>
        <v>N/A</v>
      </c>
      <c r="E314" s="34">
        <v>138724</v>
      </c>
      <c r="F314" s="11" t="str">
        <f t="shared" si="94"/>
        <v>N/A</v>
      </c>
      <c r="G314" s="34">
        <v>155282</v>
      </c>
      <c r="H314" s="11" t="str">
        <f t="shared" si="95"/>
        <v>N/A</v>
      </c>
      <c r="I314" s="12">
        <v>24.86</v>
      </c>
      <c r="J314" s="12">
        <v>11.94</v>
      </c>
      <c r="K314" s="41" t="s">
        <v>741</v>
      </c>
      <c r="L314" s="9" t="str">
        <f t="shared" si="96"/>
        <v>Yes</v>
      </c>
    </row>
    <row r="315" spans="1:12" x14ac:dyDescent="0.25">
      <c r="A315" s="48" t="s">
        <v>1124</v>
      </c>
      <c r="B315" s="13" t="s">
        <v>213</v>
      </c>
      <c r="C315" s="34">
        <v>456557</v>
      </c>
      <c r="D315" s="9" t="str">
        <f t="shared" ref="D315:F318" si="97">IF($B315="N/A","N/A",IF(C315&lt;0,"No","Yes"))</f>
        <v>N/A</v>
      </c>
      <c r="E315" s="34">
        <v>443182</v>
      </c>
      <c r="F315" s="9" t="str">
        <f t="shared" si="97"/>
        <v>N/A</v>
      </c>
      <c r="G315" s="34">
        <v>466085</v>
      </c>
      <c r="H315" s="9" t="str">
        <f t="shared" ref="H315:H318" si="98">IF($B315="N/A","N/A",IF(G315&lt;0,"No","Yes"))</f>
        <v>N/A</v>
      </c>
      <c r="I315" s="12">
        <v>-2.93</v>
      </c>
      <c r="J315" s="12">
        <v>5.1680000000000001</v>
      </c>
      <c r="K315" s="1" t="s">
        <v>740</v>
      </c>
      <c r="L315" s="9" t="str">
        <f>IF(J315="Div by 0", "N/A", IF(OR(J315="N/A",K315="N/A"),"N/A", IF(J315&gt;VALUE(MID(K315,1,2)), "No", IF(J315&lt;-1*VALUE(MID(K315,1,2)), "No", "Yes"))))</f>
        <v>Yes</v>
      </c>
    </row>
    <row r="316" spans="1:12" x14ac:dyDescent="0.25">
      <c r="A316" s="48" t="s">
        <v>433</v>
      </c>
      <c r="B316" s="13" t="s">
        <v>213</v>
      </c>
      <c r="C316" s="34">
        <v>19922</v>
      </c>
      <c r="D316" s="9" t="str">
        <f t="shared" si="97"/>
        <v>N/A</v>
      </c>
      <c r="E316" s="34">
        <v>20333</v>
      </c>
      <c r="F316" s="9" t="str">
        <f t="shared" si="97"/>
        <v>N/A</v>
      </c>
      <c r="G316" s="34">
        <v>21429</v>
      </c>
      <c r="H316" s="9" t="str">
        <f t="shared" si="98"/>
        <v>N/A</v>
      </c>
      <c r="I316" s="12">
        <v>2.0630000000000002</v>
      </c>
      <c r="J316" s="12">
        <v>5.39</v>
      </c>
      <c r="K316" s="1" t="s">
        <v>740</v>
      </c>
      <c r="L316" s="9" t="str">
        <f t="shared" ref="L316:L318" si="99">IF(J316="Div by 0", "N/A", IF(OR(J316="N/A",K316="N/A"),"N/A", IF(J316&gt;VALUE(MID(K316,1,2)), "No", IF(J316&lt;-1*VALUE(MID(K316,1,2)), "No", "Yes"))))</f>
        <v>Yes</v>
      </c>
    </row>
    <row r="317" spans="1:12" x14ac:dyDescent="0.25">
      <c r="A317" s="48" t="s">
        <v>434</v>
      </c>
      <c r="B317" s="13" t="s">
        <v>213</v>
      </c>
      <c r="C317" s="34">
        <v>191053</v>
      </c>
      <c r="D317" s="9" t="str">
        <f t="shared" si="97"/>
        <v>N/A</v>
      </c>
      <c r="E317" s="34">
        <v>221344</v>
      </c>
      <c r="F317" s="9" t="str">
        <f t="shared" si="97"/>
        <v>N/A</v>
      </c>
      <c r="G317" s="34">
        <v>238627</v>
      </c>
      <c r="H317" s="9" t="str">
        <f t="shared" si="98"/>
        <v>N/A</v>
      </c>
      <c r="I317" s="12">
        <v>15.85</v>
      </c>
      <c r="J317" s="12">
        <v>7.8079999999999998</v>
      </c>
      <c r="K317" s="1" t="s">
        <v>740</v>
      </c>
      <c r="L317" s="9" t="str">
        <f t="shared" si="99"/>
        <v>Yes</v>
      </c>
    </row>
    <row r="318" spans="1:12" x14ac:dyDescent="0.25">
      <c r="A318" s="48" t="s">
        <v>1125</v>
      </c>
      <c r="B318" s="13" t="s">
        <v>213</v>
      </c>
      <c r="C318" s="34">
        <v>44817</v>
      </c>
      <c r="D318" s="9" t="str">
        <f t="shared" si="97"/>
        <v>N/A</v>
      </c>
      <c r="E318" s="34">
        <v>45917</v>
      </c>
      <c r="F318" s="9" t="str">
        <f t="shared" si="97"/>
        <v>N/A</v>
      </c>
      <c r="G318" s="34">
        <v>46642</v>
      </c>
      <c r="H318" s="9" t="str">
        <f t="shared" si="98"/>
        <v>N/A</v>
      </c>
      <c r="I318" s="12">
        <v>2.4540000000000002</v>
      </c>
      <c r="J318" s="12">
        <v>1.579</v>
      </c>
      <c r="K318" s="1" t="s">
        <v>740</v>
      </c>
      <c r="L318" s="9" t="str">
        <f t="shared" si="99"/>
        <v>Yes</v>
      </c>
    </row>
    <row r="319" spans="1:12" x14ac:dyDescent="0.25">
      <c r="A319" s="48" t="s">
        <v>98</v>
      </c>
      <c r="B319" s="33" t="s">
        <v>291</v>
      </c>
      <c r="C319" s="8">
        <v>91.151407703000004</v>
      </c>
      <c r="D319" s="11" t="str">
        <f>IF($B319="N/A","N/A",IF(C319&gt;80,"Yes","No"))</f>
        <v>Yes</v>
      </c>
      <c r="E319" s="8">
        <v>90.008849369000004</v>
      </c>
      <c r="F319" s="11" t="str">
        <f>IF($B319="N/A","N/A",IF(E319&gt;80,"Yes","No"))</f>
        <v>Yes</v>
      </c>
      <c r="G319" s="8">
        <v>89.553200027000003</v>
      </c>
      <c r="H319" s="11" t="str">
        <f>IF($B319="N/A","N/A",IF(G319&gt;80,"Yes","No"))</f>
        <v>Yes</v>
      </c>
      <c r="I319" s="12">
        <v>-1.25</v>
      </c>
      <c r="J319" s="12">
        <v>-0.50600000000000001</v>
      </c>
      <c r="K319" s="41" t="s">
        <v>741</v>
      </c>
      <c r="L319" s="9" t="str">
        <f t="shared" si="92"/>
        <v>Yes</v>
      </c>
    </row>
    <row r="320" spans="1:12" x14ac:dyDescent="0.25">
      <c r="A320" s="48" t="s">
        <v>332</v>
      </c>
      <c r="B320" s="33" t="s">
        <v>278</v>
      </c>
      <c r="C320" s="8">
        <v>0.42089467689999999</v>
      </c>
      <c r="D320" s="11" t="str">
        <f>IF($B320="N/A","N/A",IF(C320&gt;=5,"No",IF(C320&lt;0,"No","Yes")))</f>
        <v>Yes</v>
      </c>
      <c r="E320" s="8">
        <v>0.32899457339999999</v>
      </c>
      <c r="F320" s="11" t="str">
        <f>IF($B320="N/A","N/A",IF(E320&gt;=5,"No",IF(E320&lt;0,"No","Yes")))</f>
        <v>Yes</v>
      </c>
      <c r="G320" s="8">
        <v>0.31609705049999998</v>
      </c>
      <c r="H320" s="11" t="str">
        <f>IF($B320="N/A","N/A",IF(G320&gt;=5,"No",IF(G320&lt;0,"No","Yes")))</f>
        <v>Yes</v>
      </c>
      <c r="I320" s="12">
        <v>-21.8</v>
      </c>
      <c r="J320" s="12">
        <v>-3.92</v>
      </c>
      <c r="K320" s="41" t="s">
        <v>741</v>
      </c>
      <c r="L320" s="9" t="str">
        <f t="shared" si="92"/>
        <v>Yes</v>
      </c>
    </row>
    <row r="321" spans="1:12" x14ac:dyDescent="0.25">
      <c r="A321" s="48" t="s">
        <v>340</v>
      </c>
      <c r="B321" s="41" t="s">
        <v>278</v>
      </c>
      <c r="C321" s="8">
        <v>2.4728072899</v>
      </c>
      <c r="D321" s="11" t="str">
        <f>IF($B321="N/A","N/A",IF(C321&gt;=5,"No",IF(C321&lt;0,"No","Yes")))</f>
        <v>Yes</v>
      </c>
      <c r="E321" s="8">
        <v>2.6427193341000002</v>
      </c>
      <c r="F321" s="11" t="str">
        <f>IF($B321="N/A","N/A",IF(E321&gt;=5,"No",IF(E321&lt;0,"No","Yes")))</f>
        <v>Yes</v>
      </c>
      <c r="G321" s="8">
        <v>2.6073918659999999</v>
      </c>
      <c r="H321" s="11" t="str">
        <f>IF($B321="N/A","N/A",IF(G321&gt;=5,"No",IF(G321&lt;0,"No","Yes")))</f>
        <v>Yes</v>
      </c>
      <c r="I321" s="12">
        <v>6.8710000000000004</v>
      </c>
      <c r="J321" s="12">
        <v>-1.34</v>
      </c>
      <c r="K321" s="41" t="s">
        <v>741</v>
      </c>
      <c r="L321" s="9" t="str">
        <f t="shared" si="92"/>
        <v>Yes</v>
      </c>
    </row>
    <row r="322" spans="1:12" x14ac:dyDescent="0.25">
      <c r="A322" s="48" t="s">
        <v>333</v>
      </c>
      <c r="B322" s="41" t="s">
        <v>278</v>
      </c>
      <c r="C322" s="8">
        <v>2.723356E-4</v>
      </c>
      <c r="D322" s="11" t="str">
        <f>IF($B322="N/A","N/A",IF(C322&gt;=5,"No",IF(C322&lt;0,"No","Yes")))</f>
        <v>Yes</v>
      </c>
      <c r="E322" s="8">
        <v>3.1889619E-3</v>
      </c>
      <c r="F322" s="11" t="str">
        <f>IF($B322="N/A","N/A",IF(E322&gt;=5,"No",IF(E322&lt;0,"No","Yes")))</f>
        <v>Yes</v>
      </c>
      <c r="G322" s="8">
        <v>1.6352016E-3</v>
      </c>
      <c r="H322" s="11" t="str">
        <f>IF($B322="N/A","N/A",IF(G322&gt;=5,"No",IF(G322&lt;0,"No","Yes")))</f>
        <v>Yes</v>
      </c>
      <c r="I322" s="12">
        <v>1071</v>
      </c>
      <c r="J322" s="12">
        <v>-48.7</v>
      </c>
      <c r="K322" s="41" t="s">
        <v>741</v>
      </c>
      <c r="L322" s="9" t="str">
        <f t="shared" si="92"/>
        <v>No</v>
      </c>
    </row>
    <row r="323" spans="1:12" x14ac:dyDescent="0.25">
      <c r="A323" s="48" t="s">
        <v>334</v>
      </c>
      <c r="B323" s="41" t="s">
        <v>292</v>
      </c>
      <c r="C323" s="8">
        <v>9.5317459999999998E-4</v>
      </c>
      <c r="D323" s="11" t="str">
        <f>IF($B323="N/A","N/A",IF(C323&gt;0,"No",IF(C323&lt;0,"No","Yes")))</f>
        <v>No</v>
      </c>
      <c r="E323" s="8">
        <v>3.9862019999999999E-4</v>
      </c>
      <c r="F323" s="11" t="str">
        <f>IF($B323="N/A","N/A",IF(E323&gt;0,"No",IF(E323&lt;0,"No","Yes")))</f>
        <v>No</v>
      </c>
      <c r="G323" s="8">
        <v>2.515695E-4</v>
      </c>
      <c r="H323" s="11" t="str">
        <f>IF($B323="N/A","N/A",IF(G323&gt;0,"No",IF(G323&lt;0,"No","Yes")))</f>
        <v>No</v>
      </c>
      <c r="I323" s="12">
        <v>-58.2</v>
      </c>
      <c r="J323" s="12">
        <v>-36.9</v>
      </c>
      <c r="K323" s="41" t="s">
        <v>741</v>
      </c>
      <c r="L323" s="9" t="str">
        <f t="shared" si="92"/>
        <v>No</v>
      </c>
    </row>
    <row r="324" spans="1:12" x14ac:dyDescent="0.25">
      <c r="A324" s="48" t="s">
        <v>335</v>
      </c>
      <c r="B324" s="41" t="s">
        <v>278</v>
      </c>
      <c r="C324" s="8">
        <v>3.4559388224999998</v>
      </c>
      <c r="D324" s="11" t="str">
        <f>IF($B324="N/A","N/A",IF(C324&gt;=5,"No",IF(C324&lt;0,"No","Yes")))</f>
        <v>Yes</v>
      </c>
      <c r="E324" s="8">
        <v>4.6553529384000001</v>
      </c>
      <c r="F324" s="11" t="str">
        <f>IF($B324="N/A","N/A",IF(E324&gt;=5,"No",IF(E324&lt;0,"No","Yes")))</f>
        <v>Yes</v>
      </c>
      <c r="G324" s="8">
        <v>5.5401888532000001</v>
      </c>
      <c r="H324" s="11" t="str">
        <f>IF($B324="N/A","N/A",IF(G324&gt;=5,"No",IF(G324&lt;0,"No","Yes")))</f>
        <v>No</v>
      </c>
      <c r="I324" s="12">
        <v>34.71</v>
      </c>
      <c r="J324" s="12">
        <v>19.010000000000002</v>
      </c>
      <c r="K324" s="41" t="s">
        <v>741</v>
      </c>
      <c r="L324" s="9" t="str">
        <f t="shared" si="92"/>
        <v>No</v>
      </c>
    </row>
    <row r="325" spans="1:12" x14ac:dyDescent="0.25">
      <c r="A325" s="48" t="s">
        <v>336</v>
      </c>
      <c r="B325" s="41"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1" t="s">
        <v>741</v>
      </c>
      <c r="L325" s="9" t="str">
        <f t="shared" si="92"/>
        <v>N/A</v>
      </c>
    </row>
    <row r="326" spans="1:12" x14ac:dyDescent="0.25">
      <c r="A326" s="48" t="s">
        <v>337</v>
      </c>
      <c r="B326" s="41" t="s">
        <v>292</v>
      </c>
      <c r="C326" s="8">
        <v>8.8509070999999995E-3</v>
      </c>
      <c r="D326" s="11" t="str">
        <f t="shared" si="100"/>
        <v>No</v>
      </c>
      <c r="E326" s="8">
        <v>1.55461895E-2</v>
      </c>
      <c r="F326" s="11" t="str">
        <f t="shared" si="101"/>
        <v>No</v>
      </c>
      <c r="G326" s="8">
        <v>1.18237655E-2</v>
      </c>
      <c r="H326" s="11" t="str">
        <f t="shared" si="102"/>
        <v>No</v>
      </c>
      <c r="I326" s="12">
        <v>75.650000000000006</v>
      </c>
      <c r="J326" s="12">
        <v>-23.9</v>
      </c>
      <c r="K326" s="41" t="s">
        <v>741</v>
      </c>
      <c r="L326" s="9" t="str">
        <f t="shared" si="92"/>
        <v>No</v>
      </c>
    </row>
    <row r="327" spans="1:12" x14ac:dyDescent="0.25">
      <c r="A327" s="48" t="s">
        <v>99</v>
      </c>
      <c r="B327" s="41"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1" t="s">
        <v>741</v>
      </c>
      <c r="L327" s="9" t="str">
        <f t="shared" si="92"/>
        <v>N/A</v>
      </c>
    </row>
    <row r="328" spans="1:12" x14ac:dyDescent="0.25">
      <c r="A328" s="48" t="s">
        <v>338</v>
      </c>
      <c r="B328" s="41"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1" t="s">
        <v>741</v>
      </c>
      <c r="L328" s="9" t="str">
        <f t="shared" si="92"/>
        <v>N/A</v>
      </c>
    </row>
    <row r="329" spans="1:12" x14ac:dyDescent="0.25">
      <c r="A329" s="48" t="s">
        <v>339</v>
      </c>
      <c r="B329" s="41"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1" t="s">
        <v>741</v>
      </c>
      <c r="L329" s="9" t="str">
        <f t="shared" si="92"/>
        <v>N/A</v>
      </c>
    </row>
    <row r="330" spans="1:12" x14ac:dyDescent="0.25">
      <c r="A330" s="48" t="s">
        <v>1126</v>
      </c>
      <c r="B330" s="33" t="s">
        <v>213</v>
      </c>
      <c r="C330" s="8">
        <v>2.4888750906000001</v>
      </c>
      <c r="D330" s="11" t="str">
        <f>IF($B330="N/A","N/A",IF(C330&gt;10,"No",IF(C330&lt;-10,"No","Yes")))</f>
        <v>N/A</v>
      </c>
      <c r="E330" s="8">
        <v>2.3449500130000001</v>
      </c>
      <c r="F330" s="11" t="str">
        <f>IF($B330="N/A","N/A",IF(E330&gt;10,"No",IF(E330&lt;-10,"No","Yes")))</f>
        <v>N/A</v>
      </c>
      <c r="G330" s="8">
        <v>1.9694116669999999</v>
      </c>
      <c r="H330" s="11" t="str">
        <f>IF($B330="N/A","N/A",IF(G330&gt;10,"No",IF(G330&lt;-10,"No","Yes")))</f>
        <v>N/A</v>
      </c>
      <c r="I330" s="12">
        <v>-5.78</v>
      </c>
      <c r="J330" s="12">
        <v>-16</v>
      </c>
      <c r="K330" s="41" t="s">
        <v>741</v>
      </c>
      <c r="L330" s="9" t="str">
        <f t="shared" si="92"/>
        <v>No</v>
      </c>
    </row>
    <row r="331" spans="1:12" x14ac:dyDescent="0.25">
      <c r="A331" s="48" t="s">
        <v>1127</v>
      </c>
      <c r="B331" s="33"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1" t="s">
        <v>741</v>
      </c>
      <c r="L331" s="9" t="str">
        <f t="shared" si="92"/>
        <v>N/A</v>
      </c>
    </row>
    <row r="332" spans="1:12" x14ac:dyDescent="0.25">
      <c r="A332" s="48" t="s">
        <v>1128</v>
      </c>
      <c r="B332" s="33"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1" t="s">
        <v>741</v>
      </c>
      <c r="L332" s="9" t="str">
        <f t="shared" si="92"/>
        <v>N/A</v>
      </c>
    </row>
    <row r="333" spans="1:12" x14ac:dyDescent="0.25">
      <c r="A333" s="48" t="s">
        <v>1129</v>
      </c>
      <c r="B333" s="33"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1" t="s">
        <v>741</v>
      </c>
      <c r="L333" s="9" t="str">
        <f t="shared" si="92"/>
        <v>N/A</v>
      </c>
    </row>
    <row r="334" spans="1:12" x14ac:dyDescent="0.25">
      <c r="A334" s="48" t="s">
        <v>1130</v>
      </c>
      <c r="B334" s="33" t="s">
        <v>293</v>
      </c>
      <c r="C334" s="8">
        <v>12.120568419</v>
      </c>
      <c r="D334" s="11" t="str">
        <f>IF($B334="N/A","N/A",IF(C334&gt;15,"No",IF(C334&lt;2,"No","Yes")))</f>
        <v>Yes</v>
      </c>
      <c r="E334" s="8">
        <v>12.059856816</v>
      </c>
      <c r="F334" s="11" t="str">
        <f>IF($B334="N/A","N/A",IF(E334&gt;15,"No",IF(E334&lt;2,"No","Yes")))</f>
        <v>Yes</v>
      </c>
      <c r="G334" s="8">
        <v>11.833576727000001</v>
      </c>
      <c r="H334" s="11" t="str">
        <f>IF($B334="N/A","N/A",IF(G334&gt;15,"No",IF(G334&lt;2,"No","Yes")))</f>
        <v>Yes</v>
      </c>
      <c r="I334" s="12">
        <v>-0.501</v>
      </c>
      <c r="J334" s="12">
        <v>-1.88</v>
      </c>
      <c r="K334" s="41" t="s">
        <v>741</v>
      </c>
      <c r="L334" s="9" t="str">
        <f t="shared" si="92"/>
        <v>Yes</v>
      </c>
    </row>
    <row r="335" spans="1:12" x14ac:dyDescent="0.25">
      <c r="A335" s="48" t="s">
        <v>1131</v>
      </c>
      <c r="B335" s="33" t="s">
        <v>213</v>
      </c>
      <c r="C335" s="34">
        <v>0</v>
      </c>
      <c r="D335" s="11" t="str">
        <f>IF($B335="N/A","N/A",IF(C335&gt;10,"No",IF(C335&lt;-10,"No","Yes")))</f>
        <v>N/A</v>
      </c>
      <c r="E335" s="34">
        <v>0</v>
      </c>
      <c r="F335" s="11" t="str">
        <f>IF($B335="N/A","N/A",IF(E335&gt;10,"No",IF(E335&lt;-10,"No","Yes")))</f>
        <v>N/A</v>
      </c>
      <c r="G335" s="34">
        <v>0</v>
      </c>
      <c r="H335" s="11" t="str">
        <f>IF($B335="N/A","N/A",IF(G335&gt;10,"No",IF(G335&lt;-10,"No","Yes")))</f>
        <v>N/A</v>
      </c>
      <c r="I335" s="12" t="s">
        <v>1746</v>
      </c>
      <c r="J335" s="12" t="s">
        <v>1746</v>
      </c>
      <c r="K335" s="41" t="s">
        <v>741</v>
      </c>
      <c r="L335" s="9" t="str">
        <f t="shared" si="92"/>
        <v>N/A</v>
      </c>
    </row>
    <row r="336" spans="1:12" x14ac:dyDescent="0.25">
      <c r="A336" s="48" t="s">
        <v>1686</v>
      </c>
      <c r="B336" s="33" t="s">
        <v>213</v>
      </c>
      <c r="C336" s="34">
        <v>67792</v>
      </c>
      <c r="D336" s="11" t="str">
        <f>IF($B336="N/A","N/A",IF(C336&gt;10,"No",IF(C336&lt;-10,"No","Yes")))</f>
        <v>N/A</v>
      </c>
      <c r="E336" s="34">
        <v>62499</v>
      </c>
      <c r="F336" s="11" t="str">
        <f>IF($B336="N/A","N/A",IF(E336&gt;10,"No",IF(E336&lt;-10,"No","Yes")))</f>
        <v>N/A</v>
      </c>
      <c r="G336" s="34">
        <v>64397</v>
      </c>
      <c r="H336" s="11" t="str">
        <f>IF($B336="N/A","N/A",IF(G336&gt;10,"No",IF(G336&lt;-10,"No","Yes")))</f>
        <v>N/A</v>
      </c>
      <c r="I336" s="12">
        <v>-7.81</v>
      </c>
      <c r="J336" s="12">
        <v>3.0369999999999999</v>
      </c>
      <c r="K336" s="41" t="s">
        <v>741</v>
      </c>
      <c r="L336" s="9" t="str">
        <f t="shared" si="92"/>
        <v>Yes</v>
      </c>
    </row>
    <row r="337" spans="1:12" x14ac:dyDescent="0.25">
      <c r="A337" s="48" t="s">
        <v>1687</v>
      </c>
      <c r="B337" s="33" t="s">
        <v>213</v>
      </c>
      <c r="C337" s="34">
        <v>514</v>
      </c>
      <c r="D337" s="11" t="str">
        <f>IF($B337="N/A","N/A",IF(C337&gt;10,"No",IF(C337&lt;-10,"No","Yes")))</f>
        <v>N/A</v>
      </c>
      <c r="E337" s="34">
        <v>960</v>
      </c>
      <c r="F337" s="11" t="str">
        <f>IF($B337="N/A","N/A",IF(E337&gt;10,"No",IF(E337&lt;-10,"No","Yes")))</f>
        <v>N/A</v>
      </c>
      <c r="G337" s="34">
        <v>1319</v>
      </c>
      <c r="H337" s="11" t="str">
        <f>IF($B337="N/A","N/A",IF(G337&gt;10,"No",IF(G337&lt;-10,"No","Yes")))</f>
        <v>N/A</v>
      </c>
      <c r="I337" s="12">
        <v>86.77</v>
      </c>
      <c r="J337" s="12">
        <v>37.4</v>
      </c>
      <c r="K337" s="41" t="s">
        <v>741</v>
      </c>
      <c r="L337" s="9" t="str">
        <f t="shared" si="92"/>
        <v>No</v>
      </c>
    </row>
    <row r="338" spans="1:12" x14ac:dyDescent="0.25">
      <c r="A338" s="48" t="s">
        <v>1688</v>
      </c>
      <c r="B338" s="33" t="s">
        <v>213</v>
      </c>
      <c r="C338" s="34">
        <v>0</v>
      </c>
      <c r="D338" s="11" t="str">
        <f>IF($B338="N/A","N/A",IF(C338&gt;10,"No",IF(C338&lt;-10,"No","Yes")))</f>
        <v>N/A</v>
      </c>
      <c r="E338" s="34">
        <v>0</v>
      </c>
      <c r="F338" s="11" t="str">
        <f>IF($B338="N/A","N/A",IF(E338&gt;10,"No",IF(E338&lt;-10,"No","Yes")))</f>
        <v>N/A</v>
      </c>
      <c r="G338" s="34">
        <v>0</v>
      </c>
      <c r="H338" s="11" t="str">
        <f>IF($B338="N/A","N/A",IF(G338&gt;10,"No",IF(G338&lt;-10,"No","Yes")))</f>
        <v>N/A</v>
      </c>
      <c r="I338" s="12" t="s">
        <v>1746</v>
      </c>
      <c r="J338" s="12" t="s">
        <v>1746</v>
      </c>
      <c r="K338" s="41" t="s">
        <v>741</v>
      </c>
      <c r="L338" s="9" t="str">
        <f t="shared" si="92"/>
        <v>N/A</v>
      </c>
    </row>
    <row r="339" spans="1:12" x14ac:dyDescent="0.25">
      <c r="A339" s="48" t="s">
        <v>1689</v>
      </c>
      <c r="B339" s="33" t="s">
        <v>213</v>
      </c>
      <c r="C339" s="34">
        <v>0</v>
      </c>
      <c r="D339" s="11" t="str">
        <f>IF($B339="N/A","N/A",IF(C339&gt;10,"No",IF(C339&lt;-10,"No","Yes")))</f>
        <v>N/A</v>
      </c>
      <c r="E339" s="34">
        <v>0</v>
      </c>
      <c r="F339" s="11" t="str">
        <f>IF($B339="N/A","N/A",IF(E339&gt;10,"No",IF(E339&lt;-10,"No","Yes")))</f>
        <v>N/A</v>
      </c>
      <c r="G339" s="34">
        <v>0</v>
      </c>
      <c r="H339" s="11" t="str">
        <f>IF($B339="N/A","N/A",IF(G339&gt;10,"No",IF(G339&lt;-10,"No","Yes")))</f>
        <v>N/A</v>
      </c>
      <c r="I339" s="12" t="s">
        <v>1746</v>
      </c>
      <c r="J339" s="12" t="s">
        <v>1746</v>
      </c>
      <c r="K339" s="41" t="s">
        <v>741</v>
      </c>
      <c r="L339" s="9" t="str">
        <f t="shared" si="92"/>
        <v>N/A</v>
      </c>
    </row>
    <row r="340" spans="1:12" s="20" customFormat="1" ht="12" customHeight="1" x14ac:dyDescent="0.25">
      <c r="A340" s="144" t="s">
        <v>1646</v>
      </c>
      <c r="B340" s="145"/>
      <c r="C340" s="145"/>
      <c r="D340" s="145"/>
      <c r="E340" s="145"/>
      <c r="F340" s="145"/>
      <c r="G340" s="145"/>
      <c r="H340" s="145"/>
      <c r="I340" s="145"/>
      <c r="J340" s="145"/>
      <c r="K340" s="145"/>
      <c r="L340" s="146"/>
    </row>
    <row r="341" spans="1:12" s="20" customFormat="1" ht="12.75" customHeight="1" x14ac:dyDescent="0.25">
      <c r="A341" s="134" t="s">
        <v>1644</v>
      </c>
      <c r="B341" s="135"/>
      <c r="C341" s="135"/>
      <c r="D341" s="135"/>
      <c r="E341" s="135"/>
      <c r="F341" s="135"/>
      <c r="G341" s="135"/>
      <c r="H341" s="135"/>
      <c r="I341" s="135"/>
      <c r="J341" s="135"/>
      <c r="K341" s="135"/>
      <c r="L341" s="136"/>
    </row>
    <row r="342" spans="1:12" s="20" customFormat="1" x14ac:dyDescent="0.25">
      <c r="A342" s="137" t="s">
        <v>1742</v>
      </c>
      <c r="B342" s="137"/>
      <c r="C342" s="137"/>
      <c r="D342" s="137"/>
      <c r="E342" s="137"/>
      <c r="F342" s="137"/>
      <c r="G342" s="137"/>
      <c r="H342" s="137"/>
      <c r="I342" s="137"/>
      <c r="J342" s="137"/>
      <c r="K342" s="137"/>
      <c r="L342" s="138"/>
    </row>
    <row r="344" spans="1:12" x14ac:dyDescent="0.25">
      <c r="A344" s="2"/>
    </row>
    <row r="345" spans="1:12" x14ac:dyDescent="0.25">
      <c r="A345" s="2"/>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row r="354" spans="1:1" x14ac:dyDescent="0.25">
      <c r="A354" s="47"/>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216" sqref="A216:L216"/>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7" customFormat="1" x14ac:dyDescent="0.25">
      <c r="A1" s="97" t="s">
        <v>745</v>
      </c>
    </row>
    <row r="2" spans="1:1" s="97" customFormat="1" x14ac:dyDescent="0.25">
      <c r="A2" s="114" t="s">
        <v>1645</v>
      </c>
    </row>
    <row r="3" spans="1:1" s="97" customFormat="1" x14ac:dyDescent="0.25">
      <c r="A3" s="98" t="s">
        <v>1642</v>
      </c>
    </row>
    <row r="4" spans="1:1" s="97" customFormat="1" x14ac:dyDescent="0.25">
      <c r="A4" s="97" t="s">
        <v>1685</v>
      </c>
    </row>
    <row r="5" spans="1:1" s="97" customFormat="1" x14ac:dyDescent="0.25">
      <c r="A5" s="97" t="s">
        <v>1643</v>
      </c>
    </row>
    <row r="6" spans="1:1" s="97" customFormat="1" x14ac:dyDescent="0.25">
      <c r="A6" s="97" t="s">
        <v>746</v>
      </c>
    </row>
    <row r="7" spans="1:1" x14ac:dyDescent="0.25">
      <c r="A7" s="97" t="s">
        <v>747</v>
      </c>
    </row>
    <row r="8" spans="1:1" x14ac:dyDescent="0.25">
      <c r="A8" s="114" t="s">
        <v>1645</v>
      </c>
    </row>
    <row r="9" spans="1:1" x14ac:dyDescent="0.25">
      <c r="A9" s="96"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4"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24.75" customHeight="1" x14ac:dyDescent="0.3">
      <c r="A2" s="149" t="s">
        <v>1605</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4" t="s">
        <v>58</v>
      </c>
      <c r="B6" s="41" t="s">
        <v>213</v>
      </c>
      <c r="C6" s="14">
        <v>3667172938</v>
      </c>
      <c r="D6" s="11" t="str">
        <f t="shared" ref="D6:D12" si="0">IF($B6="N/A","N/A",IF(C6&gt;10,"No",IF(C6&lt;-10,"No","Yes")))</f>
        <v>N/A</v>
      </c>
      <c r="E6" s="14">
        <v>3720720278</v>
      </c>
      <c r="F6" s="11" t="str">
        <f t="shared" ref="F6:F12" si="1">IF($B6="N/A","N/A",IF(E6&gt;10,"No",IF(E6&lt;-10,"No","Yes")))</f>
        <v>N/A</v>
      </c>
      <c r="G6" s="14">
        <v>3876457668</v>
      </c>
      <c r="H6" s="11" t="str">
        <f t="shared" ref="H6:H12" si="2">IF($B6="N/A","N/A",IF(G6&gt;10,"No",IF(G6&lt;-10,"No","Yes")))</f>
        <v>N/A</v>
      </c>
      <c r="I6" s="12">
        <v>1.46</v>
      </c>
      <c r="J6" s="12">
        <v>4.1859999999999999</v>
      </c>
      <c r="K6" s="41" t="s">
        <v>739</v>
      </c>
      <c r="L6" s="9" t="str">
        <f t="shared" ref="L6:L13" si="3">IF(J6="Div by 0", "N/A", IF(K6="N/A","N/A", IF(J6&gt;VALUE(MID(K6,1,2)), "No", IF(J6&lt;-1*VALUE(MID(K6,1,2)), "No", "Yes"))))</f>
        <v>Yes</v>
      </c>
    </row>
    <row r="7" spans="1:12" x14ac:dyDescent="0.25">
      <c r="A7" s="4" t="s">
        <v>1132</v>
      </c>
      <c r="B7" s="41" t="s">
        <v>213</v>
      </c>
      <c r="C7" s="14">
        <v>3946.6340985000002</v>
      </c>
      <c r="D7" s="11" t="str">
        <f t="shared" si="0"/>
        <v>N/A</v>
      </c>
      <c r="E7" s="14">
        <v>3748.4815321999999</v>
      </c>
      <c r="F7" s="11" t="str">
        <f t="shared" si="1"/>
        <v>N/A</v>
      </c>
      <c r="G7" s="14">
        <v>3752.1417089000001</v>
      </c>
      <c r="H7" s="11" t="str">
        <f t="shared" si="2"/>
        <v>N/A</v>
      </c>
      <c r="I7" s="12">
        <v>-5.0199999999999996</v>
      </c>
      <c r="J7" s="12">
        <v>9.7600000000000006E-2</v>
      </c>
      <c r="K7" s="41" t="s">
        <v>739</v>
      </c>
      <c r="L7" s="9" t="str">
        <f t="shared" si="3"/>
        <v>Yes</v>
      </c>
    </row>
    <row r="8" spans="1:12" x14ac:dyDescent="0.25">
      <c r="A8" s="4" t="s">
        <v>724</v>
      </c>
      <c r="B8" s="41" t="s">
        <v>213</v>
      </c>
      <c r="C8" s="14">
        <v>214</v>
      </c>
      <c r="D8" s="11" t="str">
        <f t="shared" si="0"/>
        <v>N/A</v>
      </c>
      <c r="E8" s="14">
        <v>174</v>
      </c>
      <c r="F8" s="11" t="str">
        <f t="shared" si="1"/>
        <v>N/A</v>
      </c>
      <c r="G8" s="14">
        <v>175</v>
      </c>
      <c r="H8" s="11" t="str">
        <f t="shared" si="2"/>
        <v>N/A</v>
      </c>
      <c r="I8" s="12">
        <v>-18.7</v>
      </c>
      <c r="J8" s="12">
        <v>0.57469999999999999</v>
      </c>
      <c r="K8" s="41" t="s">
        <v>739</v>
      </c>
      <c r="L8" s="9" t="str">
        <f t="shared" si="3"/>
        <v>Yes</v>
      </c>
    </row>
    <row r="9" spans="1:12" x14ac:dyDescent="0.25">
      <c r="A9" s="4" t="s">
        <v>725</v>
      </c>
      <c r="B9" s="41" t="s">
        <v>213</v>
      </c>
      <c r="C9" s="14">
        <v>851</v>
      </c>
      <c r="D9" s="11" t="str">
        <f t="shared" si="0"/>
        <v>N/A</v>
      </c>
      <c r="E9" s="14">
        <v>778</v>
      </c>
      <c r="F9" s="11" t="str">
        <f t="shared" si="1"/>
        <v>N/A</v>
      </c>
      <c r="G9" s="14">
        <v>813</v>
      </c>
      <c r="H9" s="11" t="str">
        <f t="shared" si="2"/>
        <v>N/A</v>
      </c>
      <c r="I9" s="12">
        <v>-8.58</v>
      </c>
      <c r="J9" s="12">
        <v>4.4989999999999997</v>
      </c>
      <c r="K9" s="41" t="s">
        <v>739</v>
      </c>
      <c r="L9" s="9" t="str">
        <f t="shared" si="3"/>
        <v>Yes</v>
      </c>
    </row>
    <row r="10" spans="1:12" x14ac:dyDescent="0.25">
      <c r="A10" s="4" t="s">
        <v>726</v>
      </c>
      <c r="B10" s="41" t="s">
        <v>213</v>
      </c>
      <c r="C10" s="14">
        <v>2736</v>
      </c>
      <c r="D10" s="11" t="str">
        <f t="shared" si="0"/>
        <v>N/A</v>
      </c>
      <c r="E10" s="14">
        <v>2597</v>
      </c>
      <c r="F10" s="11" t="str">
        <f t="shared" si="1"/>
        <v>N/A</v>
      </c>
      <c r="G10" s="14">
        <v>2713</v>
      </c>
      <c r="H10" s="11" t="str">
        <f t="shared" si="2"/>
        <v>N/A</v>
      </c>
      <c r="I10" s="12">
        <v>-5.08</v>
      </c>
      <c r="J10" s="12">
        <v>4.4669999999999996</v>
      </c>
      <c r="K10" s="41" t="s">
        <v>739</v>
      </c>
      <c r="L10" s="9" t="str">
        <f t="shared" si="3"/>
        <v>Yes</v>
      </c>
    </row>
    <row r="11" spans="1:12" x14ac:dyDescent="0.25">
      <c r="A11" s="4" t="s">
        <v>727</v>
      </c>
      <c r="B11" s="41" t="s">
        <v>213</v>
      </c>
      <c r="C11" s="14">
        <v>16381</v>
      </c>
      <c r="D11" s="11" t="str">
        <f t="shared" si="0"/>
        <v>N/A</v>
      </c>
      <c r="E11" s="14">
        <v>15337</v>
      </c>
      <c r="F11" s="11" t="str">
        <f t="shared" si="1"/>
        <v>N/A</v>
      </c>
      <c r="G11" s="14">
        <v>15110</v>
      </c>
      <c r="H11" s="11" t="str">
        <f t="shared" si="2"/>
        <v>N/A</v>
      </c>
      <c r="I11" s="12">
        <v>-6.37</v>
      </c>
      <c r="J11" s="12">
        <v>-1.48</v>
      </c>
      <c r="K11" s="41" t="s">
        <v>739</v>
      </c>
      <c r="L11" s="9" t="str">
        <f t="shared" si="3"/>
        <v>Yes</v>
      </c>
    </row>
    <row r="12" spans="1:12" x14ac:dyDescent="0.25">
      <c r="A12" s="4" t="s">
        <v>728</v>
      </c>
      <c r="B12" s="41" t="s">
        <v>213</v>
      </c>
      <c r="C12" s="14">
        <v>49223</v>
      </c>
      <c r="D12" s="11" t="str">
        <f t="shared" si="0"/>
        <v>N/A</v>
      </c>
      <c r="E12" s="14">
        <v>47281</v>
      </c>
      <c r="F12" s="11" t="str">
        <f t="shared" si="1"/>
        <v>N/A</v>
      </c>
      <c r="G12" s="14">
        <v>48029</v>
      </c>
      <c r="H12" s="11" t="str">
        <f t="shared" si="2"/>
        <v>N/A</v>
      </c>
      <c r="I12" s="12">
        <v>-3.95</v>
      </c>
      <c r="J12" s="12">
        <v>1.5820000000000001</v>
      </c>
      <c r="K12" s="41" t="s">
        <v>739</v>
      </c>
      <c r="L12" s="9" t="str">
        <f t="shared" si="3"/>
        <v>Yes</v>
      </c>
    </row>
    <row r="13" spans="1:12" x14ac:dyDescent="0.25">
      <c r="A13" s="4" t="s">
        <v>74</v>
      </c>
      <c r="B13" s="41" t="s">
        <v>213</v>
      </c>
      <c r="C13" s="14">
        <v>3901585</v>
      </c>
      <c r="D13" s="11" t="str">
        <f>IF($B13="N/A","N/A",IF(C13&gt;10,"No",IF(C13&lt;-10,"No","Yes")))</f>
        <v>N/A</v>
      </c>
      <c r="E13" s="14">
        <v>2799898</v>
      </c>
      <c r="F13" s="11" t="str">
        <f>IF($B13="N/A","N/A",IF(E13&gt;10,"No",IF(E13&lt;-10,"No","Yes")))</f>
        <v>N/A</v>
      </c>
      <c r="G13" s="14">
        <v>2825152</v>
      </c>
      <c r="H13" s="11" t="str">
        <f>IF($B13="N/A","N/A",IF(G13&gt;10,"No",IF(G13&lt;-10,"No","Yes")))</f>
        <v>N/A</v>
      </c>
      <c r="I13" s="12">
        <v>-28.2</v>
      </c>
      <c r="J13" s="12">
        <v>0.90200000000000002</v>
      </c>
      <c r="K13" s="41" t="s">
        <v>739</v>
      </c>
      <c r="L13" s="9" t="str">
        <f t="shared" si="3"/>
        <v>Yes</v>
      </c>
    </row>
    <row r="14" spans="1:12" x14ac:dyDescent="0.25">
      <c r="A14" s="51" t="s">
        <v>157</v>
      </c>
      <c r="B14" s="33" t="s">
        <v>213</v>
      </c>
      <c r="C14" s="8">
        <v>8.6416125872999991</v>
      </c>
      <c r="D14" s="11" t="str">
        <f t="shared" ref="D14:D18" si="4">IF($B14="N/A","N/A",IF(C14&gt;10,"No",IF(C14&lt;-10,"No","Yes")))</f>
        <v>N/A</v>
      </c>
      <c r="E14" s="8">
        <v>9.6421094627000006</v>
      </c>
      <c r="F14" s="11" t="str">
        <f t="shared" ref="F14:F18" si="5">IF($B14="N/A","N/A",IF(E14&gt;10,"No",IF(E14&lt;-10,"No","Yes")))</f>
        <v>N/A</v>
      </c>
      <c r="G14" s="8">
        <v>11.14968852</v>
      </c>
      <c r="H14" s="11" t="str">
        <f t="shared" ref="H14:H18" si="6">IF($B14="N/A","N/A",IF(G14&gt;10,"No",IF(G14&lt;-10,"No","Yes")))</f>
        <v>N/A</v>
      </c>
      <c r="I14" s="12">
        <v>11.58</v>
      </c>
      <c r="J14" s="12">
        <v>15.64</v>
      </c>
      <c r="K14" s="41" t="s">
        <v>739</v>
      </c>
      <c r="L14" s="9" t="str">
        <f t="shared" ref="L14:L18" si="7">IF(J14="Div by 0", "N/A", IF(K14="N/A","N/A", IF(J14&gt;VALUE(MID(K14,1,2)), "No", IF(J14&lt;-1*VALUE(MID(K14,1,2)), "No", "Yes"))))</f>
        <v>Yes</v>
      </c>
    </row>
    <row r="15" spans="1:12" x14ac:dyDescent="0.25">
      <c r="A15" s="4" t="s">
        <v>419</v>
      </c>
      <c r="B15" s="33" t="s">
        <v>213</v>
      </c>
      <c r="C15" s="8">
        <v>17.491554182000002</v>
      </c>
      <c r="D15" s="11" t="str">
        <f t="shared" si="4"/>
        <v>N/A</v>
      </c>
      <c r="E15" s="8">
        <v>18.362600996000001</v>
      </c>
      <c r="F15" s="11" t="str">
        <f t="shared" si="5"/>
        <v>N/A</v>
      </c>
      <c r="G15" s="8">
        <v>18.575161275999999</v>
      </c>
      <c r="H15" s="11" t="str">
        <f t="shared" si="6"/>
        <v>N/A</v>
      </c>
      <c r="I15" s="12">
        <v>4.9800000000000004</v>
      </c>
      <c r="J15" s="12">
        <v>1.1579999999999999</v>
      </c>
      <c r="K15" s="41" t="s">
        <v>739</v>
      </c>
      <c r="L15" s="9" t="str">
        <f t="shared" si="7"/>
        <v>Yes</v>
      </c>
    </row>
    <row r="16" spans="1:12" x14ac:dyDescent="0.25">
      <c r="A16" s="4" t="s">
        <v>420</v>
      </c>
      <c r="B16" s="33" t="s">
        <v>213</v>
      </c>
      <c r="C16" s="8">
        <v>8.0473326867000008</v>
      </c>
      <c r="D16" s="11" t="str">
        <f t="shared" si="4"/>
        <v>N/A</v>
      </c>
      <c r="E16" s="8">
        <v>8.0509253585000007</v>
      </c>
      <c r="F16" s="11" t="str">
        <f t="shared" si="5"/>
        <v>N/A</v>
      </c>
      <c r="G16" s="8">
        <v>8.4592007639000002</v>
      </c>
      <c r="H16" s="11" t="str">
        <f t="shared" si="6"/>
        <v>N/A</v>
      </c>
      <c r="I16" s="12">
        <v>4.4600000000000001E-2</v>
      </c>
      <c r="J16" s="12">
        <v>5.0709999999999997</v>
      </c>
      <c r="K16" s="41" t="s">
        <v>739</v>
      </c>
      <c r="L16" s="9" t="str">
        <f t="shared" si="7"/>
        <v>Yes</v>
      </c>
    </row>
    <row r="17" spans="1:12" x14ac:dyDescent="0.25">
      <c r="A17" s="4" t="s">
        <v>421</v>
      </c>
      <c r="B17" s="33" t="s">
        <v>213</v>
      </c>
      <c r="C17" s="8">
        <v>1.7170836163000001</v>
      </c>
      <c r="D17" s="11" t="str">
        <f t="shared" si="4"/>
        <v>N/A</v>
      </c>
      <c r="E17" s="8">
        <v>2.0522991167</v>
      </c>
      <c r="F17" s="11" t="str">
        <f t="shared" si="5"/>
        <v>N/A</v>
      </c>
      <c r="G17" s="8">
        <v>3.9740448285999999</v>
      </c>
      <c r="H17" s="11" t="str">
        <f t="shared" si="6"/>
        <v>N/A</v>
      </c>
      <c r="I17" s="12">
        <v>19.52</v>
      </c>
      <c r="J17" s="12">
        <v>93.64</v>
      </c>
      <c r="K17" s="41" t="s">
        <v>739</v>
      </c>
      <c r="L17" s="9" t="str">
        <f t="shared" si="7"/>
        <v>No</v>
      </c>
    </row>
    <row r="18" spans="1:12" x14ac:dyDescent="0.25">
      <c r="A18" s="4" t="s">
        <v>422</v>
      </c>
      <c r="B18" s="33" t="s">
        <v>213</v>
      </c>
      <c r="C18" s="8">
        <v>26.442450531999999</v>
      </c>
      <c r="D18" s="11" t="str">
        <f t="shared" si="4"/>
        <v>N/A</v>
      </c>
      <c r="E18" s="8">
        <v>27.453375426000001</v>
      </c>
      <c r="F18" s="11" t="str">
        <f t="shared" si="5"/>
        <v>N/A</v>
      </c>
      <c r="G18" s="8">
        <v>27.627320729000001</v>
      </c>
      <c r="H18" s="11" t="str">
        <f t="shared" si="6"/>
        <v>N/A</v>
      </c>
      <c r="I18" s="12">
        <v>3.823</v>
      </c>
      <c r="J18" s="12">
        <v>0.63360000000000005</v>
      </c>
      <c r="K18" s="41" t="s">
        <v>739</v>
      </c>
      <c r="L18" s="9" t="str">
        <f t="shared" si="7"/>
        <v>Yes</v>
      </c>
    </row>
    <row r="19" spans="1:12" x14ac:dyDescent="0.25">
      <c r="A19" s="4" t="s">
        <v>75</v>
      </c>
      <c r="B19" s="41" t="s">
        <v>213</v>
      </c>
      <c r="C19" s="34">
        <v>11</v>
      </c>
      <c r="D19" s="11" t="str">
        <f t="shared" ref="D19:D50" si="8">IF($B19="N/A","N/A",IF(C19&gt;10,"No",IF(C19&lt;-10,"No","Yes")))</f>
        <v>N/A</v>
      </c>
      <c r="E19" s="34">
        <v>11</v>
      </c>
      <c r="F19" s="11" t="str">
        <f t="shared" ref="F19:F50" si="9">IF($B19="N/A","N/A",IF(E19&gt;10,"No",IF(E19&lt;-10,"No","Yes")))</f>
        <v>N/A</v>
      </c>
      <c r="G19" s="34">
        <v>11</v>
      </c>
      <c r="H19" s="11" t="str">
        <f t="shared" ref="H19:H50" si="10">IF($B19="N/A","N/A",IF(G19&gt;10,"No",IF(G19&lt;-10,"No","Yes")))</f>
        <v>N/A</v>
      </c>
      <c r="I19" s="12">
        <v>33.33</v>
      </c>
      <c r="J19" s="12">
        <v>-62.5</v>
      </c>
      <c r="K19" s="41" t="s">
        <v>213</v>
      </c>
      <c r="L19" s="9" t="str">
        <f t="shared" ref="L19:L25" si="11">IF(J19="Div by 0", "N/A", IF(K19="N/A","N/A", IF(J19&gt;VALUE(MID(K19,1,2)), "No", IF(J19&lt;-1*VALUE(MID(K19,1,2)), "No", "Yes"))))</f>
        <v>N/A</v>
      </c>
    </row>
    <row r="20" spans="1:12" x14ac:dyDescent="0.25">
      <c r="A20" s="4" t="s">
        <v>76</v>
      </c>
      <c r="B20" s="41" t="s">
        <v>213</v>
      </c>
      <c r="C20" s="34">
        <v>31</v>
      </c>
      <c r="D20" s="11" t="str">
        <f t="shared" si="8"/>
        <v>N/A</v>
      </c>
      <c r="E20" s="34">
        <v>38</v>
      </c>
      <c r="F20" s="11" t="str">
        <f t="shared" si="9"/>
        <v>N/A</v>
      </c>
      <c r="G20" s="34">
        <v>23</v>
      </c>
      <c r="H20" s="11" t="str">
        <f t="shared" si="10"/>
        <v>N/A</v>
      </c>
      <c r="I20" s="12">
        <v>22.58</v>
      </c>
      <c r="J20" s="12">
        <v>-39.5</v>
      </c>
      <c r="K20" s="41" t="s">
        <v>213</v>
      </c>
      <c r="L20" s="9" t="str">
        <f t="shared" si="11"/>
        <v>N/A</v>
      </c>
    </row>
    <row r="21" spans="1:12" x14ac:dyDescent="0.25">
      <c r="A21" s="51" t="s">
        <v>1132</v>
      </c>
      <c r="B21" s="41" t="s">
        <v>213</v>
      </c>
      <c r="C21" s="14">
        <v>3946.6340985000002</v>
      </c>
      <c r="D21" s="11" t="str">
        <f t="shared" si="8"/>
        <v>N/A</v>
      </c>
      <c r="E21" s="14">
        <v>3748.4815321999999</v>
      </c>
      <c r="F21" s="11" t="str">
        <f t="shared" si="9"/>
        <v>N/A</v>
      </c>
      <c r="G21" s="14">
        <v>3752.1417089000001</v>
      </c>
      <c r="H21" s="11" t="str">
        <f t="shared" si="10"/>
        <v>N/A</v>
      </c>
      <c r="I21" s="12">
        <v>-5.0199999999999996</v>
      </c>
      <c r="J21" s="12">
        <v>9.7600000000000006E-2</v>
      </c>
      <c r="K21" s="41" t="s">
        <v>739</v>
      </c>
      <c r="L21" s="9" t="str">
        <f t="shared" si="11"/>
        <v>Yes</v>
      </c>
    </row>
    <row r="22" spans="1:12" x14ac:dyDescent="0.25">
      <c r="A22" s="4" t="s">
        <v>1727</v>
      </c>
      <c r="B22" s="41" t="s">
        <v>213</v>
      </c>
      <c r="C22" s="14">
        <v>9322.8635035000007</v>
      </c>
      <c r="D22" s="11" t="str">
        <f t="shared" si="8"/>
        <v>N/A</v>
      </c>
      <c r="E22" s="14">
        <v>8986.3387198</v>
      </c>
      <c r="F22" s="11" t="str">
        <f t="shared" si="9"/>
        <v>N/A</v>
      </c>
      <c r="G22" s="14">
        <v>9209.1403876999993</v>
      </c>
      <c r="H22" s="11" t="str">
        <f t="shared" si="10"/>
        <v>N/A</v>
      </c>
      <c r="I22" s="12">
        <v>-3.61</v>
      </c>
      <c r="J22" s="12">
        <v>2.4790000000000001</v>
      </c>
      <c r="K22" s="41" t="s">
        <v>739</v>
      </c>
      <c r="L22" s="9" t="str">
        <f t="shared" si="11"/>
        <v>Yes</v>
      </c>
    </row>
    <row r="23" spans="1:12" x14ac:dyDescent="0.25">
      <c r="A23" s="4" t="s">
        <v>1133</v>
      </c>
      <c r="B23" s="41" t="s">
        <v>213</v>
      </c>
      <c r="C23" s="14">
        <v>11600.532477000001</v>
      </c>
      <c r="D23" s="11" t="str">
        <f t="shared" si="8"/>
        <v>N/A</v>
      </c>
      <c r="E23" s="14">
        <v>11274.102142</v>
      </c>
      <c r="F23" s="11" t="str">
        <f t="shared" si="9"/>
        <v>N/A</v>
      </c>
      <c r="G23" s="14">
        <v>11250.917121</v>
      </c>
      <c r="H23" s="11" t="str">
        <f t="shared" si="10"/>
        <v>N/A</v>
      </c>
      <c r="I23" s="12">
        <v>-2.81</v>
      </c>
      <c r="J23" s="12">
        <v>-0.20599999999999999</v>
      </c>
      <c r="K23" s="41" t="s">
        <v>739</v>
      </c>
      <c r="L23" s="9" t="str">
        <f t="shared" si="11"/>
        <v>Yes</v>
      </c>
    </row>
    <row r="24" spans="1:12" x14ac:dyDescent="0.25">
      <c r="A24" s="4" t="s">
        <v>1134</v>
      </c>
      <c r="B24" s="41" t="s">
        <v>213</v>
      </c>
      <c r="C24" s="14">
        <v>2050.0006736999999</v>
      </c>
      <c r="D24" s="11" t="str">
        <f t="shared" si="8"/>
        <v>N/A</v>
      </c>
      <c r="E24" s="14">
        <v>2026.0851393999999</v>
      </c>
      <c r="F24" s="11" t="str">
        <f t="shared" si="9"/>
        <v>N/A</v>
      </c>
      <c r="G24" s="14">
        <v>2091.4767864999999</v>
      </c>
      <c r="H24" s="11" t="str">
        <f t="shared" si="10"/>
        <v>N/A</v>
      </c>
      <c r="I24" s="12">
        <v>-1.17</v>
      </c>
      <c r="J24" s="12">
        <v>3.2269999999999999</v>
      </c>
      <c r="K24" s="41" t="s">
        <v>739</v>
      </c>
      <c r="L24" s="9" t="str">
        <f t="shared" si="11"/>
        <v>Yes</v>
      </c>
    </row>
    <row r="25" spans="1:12" x14ac:dyDescent="0.25">
      <c r="A25" s="4" t="s">
        <v>1135</v>
      </c>
      <c r="B25" s="41" t="s">
        <v>213</v>
      </c>
      <c r="C25" s="14">
        <v>2327.8415398000002</v>
      </c>
      <c r="D25" s="11" t="str">
        <f t="shared" si="8"/>
        <v>N/A</v>
      </c>
      <c r="E25" s="14">
        <v>2185.3225437000001</v>
      </c>
      <c r="F25" s="11" t="str">
        <f t="shared" si="9"/>
        <v>N/A</v>
      </c>
      <c r="G25" s="14">
        <v>2192.5835625</v>
      </c>
      <c r="H25" s="11" t="str">
        <f t="shared" si="10"/>
        <v>N/A</v>
      </c>
      <c r="I25" s="12">
        <v>-6.12</v>
      </c>
      <c r="J25" s="12">
        <v>0.33229999999999998</v>
      </c>
      <c r="K25" s="41" t="s">
        <v>739</v>
      </c>
      <c r="L25" s="9" t="str">
        <f t="shared" si="11"/>
        <v>Yes</v>
      </c>
    </row>
    <row r="26" spans="1:12" x14ac:dyDescent="0.25">
      <c r="A26" s="2" t="s">
        <v>1136</v>
      </c>
      <c r="B26" s="41" t="s">
        <v>213</v>
      </c>
      <c r="C26" s="14">
        <v>3952.2741507000001</v>
      </c>
      <c r="D26" s="11" t="str">
        <f t="shared" si="8"/>
        <v>N/A</v>
      </c>
      <c r="E26" s="14">
        <v>3742.0929897999999</v>
      </c>
      <c r="F26" s="11" t="str">
        <f t="shared" si="9"/>
        <v>N/A</v>
      </c>
      <c r="G26" s="14">
        <v>3745.7404520999999</v>
      </c>
      <c r="H26" s="11" t="str">
        <f t="shared" si="10"/>
        <v>N/A</v>
      </c>
      <c r="I26" s="12">
        <v>-5.32</v>
      </c>
      <c r="J26" s="12">
        <v>9.7500000000000003E-2</v>
      </c>
      <c r="K26" s="41" t="s">
        <v>739</v>
      </c>
      <c r="L26" s="9" t="str">
        <f>IF(J26="Div by 0", "N/A", IF(OR(J26="N/A",K26="N/A"),"N/A", IF(J26&gt;VALUE(MID(K26,1,2)), "No", IF(J26&lt;-1*VALUE(MID(K26,1,2)), "No", "Yes"))))</f>
        <v>Yes</v>
      </c>
    </row>
    <row r="27" spans="1:12" x14ac:dyDescent="0.25">
      <c r="A27" s="2" t="s">
        <v>1137</v>
      </c>
      <c r="B27" s="41" t="s">
        <v>213</v>
      </c>
      <c r="C27" s="14">
        <v>3938.9202283</v>
      </c>
      <c r="D27" s="11" t="str">
        <f t="shared" si="8"/>
        <v>N/A</v>
      </c>
      <c r="E27" s="14">
        <v>3757.2111313999999</v>
      </c>
      <c r="F27" s="11" t="str">
        <f t="shared" si="9"/>
        <v>N/A</v>
      </c>
      <c r="G27" s="14">
        <v>3760.8890747</v>
      </c>
      <c r="H27" s="11" t="str">
        <f t="shared" si="10"/>
        <v>N/A</v>
      </c>
      <c r="I27" s="12">
        <v>-4.6100000000000003</v>
      </c>
      <c r="J27" s="12">
        <v>9.7900000000000001E-2</v>
      </c>
      <c r="K27" s="41" t="s">
        <v>739</v>
      </c>
      <c r="L27" s="9" t="str">
        <f>IF(J27="Div by 0", "N/A", IF(OR(J27="N/A",K27="N/A"),"N/A", IF(J27&gt;VALUE(MID(K27,1,2)), "No", IF(J27&lt;-1*VALUE(MID(K27,1,2)), "No", "Yes"))))</f>
        <v>Yes</v>
      </c>
    </row>
    <row r="28" spans="1:12" x14ac:dyDescent="0.25">
      <c r="A28" s="51" t="s">
        <v>1138</v>
      </c>
      <c r="B28" s="41" t="s">
        <v>213</v>
      </c>
      <c r="C28" s="14">
        <v>8976.4865325999999</v>
      </c>
      <c r="D28" s="11" t="str">
        <f t="shared" si="8"/>
        <v>N/A</v>
      </c>
      <c r="E28" s="14">
        <v>8568.3728675999992</v>
      </c>
      <c r="F28" s="11" t="str">
        <f t="shared" si="9"/>
        <v>N/A</v>
      </c>
      <c r="G28" s="14">
        <v>8623.6264572</v>
      </c>
      <c r="H28" s="11" t="str">
        <f t="shared" si="10"/>
        <v>N/A</v>
      </c>
      <c r="I28" s="12">
        <v>-4.55</v>
      </c>
      <c r="J28" s="12">
        <v>0.64490000000000003</v>
      </c>
      <c r="K28" s="41" t="s">
        <v>739</v>
      </c>
      <c r="L28" s="9" t="str">
        <f>IF(J28="Div by 0", "N/A", IF(K28="N/A","N/A", IF(J28&gt;VALUE(MID(K28,1,2)), "No", IF(J28&lt;-1*VALUE(MID(K28,1,2)), "No", "Yes"))))</f>
        <v>Yes</v>
      </c>
    </row>
    <row r="29" spans="1:12" x14ac:dyDescent="0.25">
      <c r="A29" s="2" t="s">
        <v>1139</v>
      </c>
      <c r="B29" s="41" t="s">
        <v>213</v>
      </c>
      <c r="C29" s="14">
        <v>9159.4592993000006</v>
      </c>
      <c r="D29" s="11" t="str">
        <f t="shared" si="8"/>
        <v>N/A</v>
      </c>
      <c r="E29" s="14">
        <v>8812.9875278</v>
      </c>
      <c r="F29" s="11" t="str">
        <f t="shared" si="9"/>
        <v>N/A</v>
      </c>
      <c r="G29" s="14">
        <v>9046.5942675000006</v>
      </c>
      <c r="H29" s="11" t="str">
        <f t="shared" si="10"/>
        <v>N/A</v>
      </c>
      <c r="I29" s="12">
        <v>-3.78</v>
      </c>
      <c r="J29" s="12">
        <v>2.6509999999999998</v>
      </c>
      <c r="K29" s="41" t="s">
        <v>739</v>
      </c>
      <c r="L29" s="9" t="str">
        <f>IF(J29="Div by 0", "N/A", IF(K29="N/A","N/A", IF(J29&gt;VALUE(MID(K29,1,2)), "No", IF(J29&lt;-1*VALUE(MID(K29,1,2)), "No", "Yes"))))</f>
        <v>Yes</v>
      </c>
    </row>
    <row r="30" spans="1:12" x14ac:dyDescent="0.25">
      <c r="A30" s="2" t="s">
        <v>1140</v>
      </c>
      <c r="B30" s="41" t="s">
        <v>213</v>
      </c>
      <c r="C30" s="14">
        <v>8825.7280033000006</v>
      </c>
      <c r="D30" s="11" t="str">
        <f t="shared" si="8"/>
        <v>N/A</v>
      </c>
      <c r="E30" s="14">
        <v>8394.2691973000001</v>
      </c>
      <c r="F30" s="11" t="str">
        <f t="shared" si="9"/>
        <v>N/A</v>
      </c>
      <c r="G30" s="14">
        <v>8316.1511038000008</v>
      </c>
      <c r="H30" s="11" t="str">
        <f t="shared" si="10"/>
        <v>N/A</v>
      </c>
      <c r="I30" s="12">
        <v>-4.8899999999999997</v>
      </c>
      <c r="J30" s="12">
        <v>-0.93100000000000005</v>
      </c>
      <c r="K30" s="41" t="s">
        <v>739</v>
      </c>
      <c r="L30" s="9" t="str">
        <f>IF(J30="Div by 0", "N/A", IF(K30="N/A","N/A", IF(J30&gt;VALUE(MID(K30,1,2)), "No", IF(J30&lt;-1*VALUE(MID(K30,1,2)), "No", "Yes"))))</f>
        <v>Yes</v>
      </c>
    </row>
    <row r="31" spans="1:12" x14ac:dyDescent="0.25">
      <c r="A31" s="2" t="s">
        <v>1141</v>
      </c>
      <c r="B31" s="41" t="s">
        <v>213</v>
      </c>
      <c r="C31" s="14">
        <v>8950.220319</v>
      </c>
      <c r="D31" s="11" t="str">
        <f t="shared" si="8"/>
        <v>N/A</v>
      </c>
      <c r="E31" s="14">
        <v>8506.8277103</v>
      </c>
      <c r="F31" s="11" t="str">
        <f t="shared" si="9"/>
        <v>N/A</v>
      </c>
      <c r="G31" s="14">
        <v>8583.9352290000006</v>
      </c>
      <c r="H31" s="11" t="str">
        <f t="shared" si="10"/>
        <v>N/A</v>
      </c>
      <c r="I31" s="12">
        <v>-4.95</v>
      </c>
      <c r="J31" s="12">
        <v>0.90639999999999998</v>
      </c>
      <c r="K31" s="41" t="s">
        <v>739</v>
      </c>
      <c r="L31" s="9" t="str">
        <f>IF(J31="Div by 0", "N/A", IF(OR(J31="N/A",K31="N/A"),"N/A", IF(J31&gt;VALUE(MID(K31,1,2)), "No", IF(J31&lt;-1*VALUE(MID(K31,1,2)), "No", "Yes"))))</f>
        <v>Yes</v>
      </c>
    </row>
    <row r="32" spans="1:12" x14ac:dyDescent="0.25">
      <c r="A32" s="2" t="s">
        <v>1142</v>
      </c>
      <c r="B32" s="41" t="s">
        <v>213</v>
      </c>
      <c r="C32" s="14">
        <v>9020.7004065000001</v>
      </c>
      <c r="D32" s="11" t="str">
        <f t="shared" si="8"/>
        <v>N/A</v>
      </c>
      <c r="E32" s="14">
        <v>8670.6732277999999</v>
      </c>
      <c r="F32" s="11" t="str">
        <f t="shared" si="9"/>
        <v>N/A</v>
      </c>
      <c r="G32" s="14">
        <v>8688.8730125999991</v>
      </c>
      <c r="H32" s="11" t="str">
        <f t="shared" si="10"/>
        <v>N/A</v>
      </c>
      <c r="I32" s="12">
        <v>-3.88</v>
      </c>
      <c r="J32" s="12">
        <v>0.2099</v>
      </c>
      <c r="K32" s="41" t="s">
        <v>739</v>
      </c>
      <c r="L32" s="9" t="str">
        <f>IF(J32="Div by 0", "N/A", IF(OR(J32="N/A",K32="N/A"),"N/A", IF(J32&gt;VALUE(MID(K32,1,2)), "No", IF(J32&lt;-1*VALUE(MID(K32,1,2)), "No", "Yes"))))</f>
        <v>Yes</v>
      </c>
    </row>
    <row r="33" spans="1:12" x14ac:dyDescent="0.25">
      <c r="A33" s="2" t="s">
        <v>1730</v>
      </c>
      <c r="B33" s="41" t="s">
        <v>213</v>
      </c>
      <c r="C33" s="14">
        <v>6008.5850202000001</v>
      </c>
      <c r="D33" s="11" t="str">
        <f t="shared" si="8"/>
        <v>N/A</v>
      </c>
      <c r="E33" s="14">
        <v>6172.7407407000001</v>
      </c>
      <c r="F33" s="11" t="str">
        <f t="shared" si="9"/>
        <v>N/A</v>
      </c>
      <c r="G33" s="14">
        <v>4379.5544553999998</v>
      </c>
      <c r="H33" s="11" t="str">
        <f t="shared" si="10"/>
        <v>N/A</v>
      </c>
      <c r="I33" s="12">
        <v>2.7320000000000002</v>
      </c>
      <c r="J33" s="12">
        <v>-29.1</v>
      </c>
      <c r="K33" s="41" t="s">
        <v>739</v>
      </c>
      <c r="L33" s="9" t="str">
        <f t="shared" ref="L33:L45" si="12">IF(J33="Div by 0", "N/A", IF(K33="N/A","N/A", IF(J33&gt;VALUE(MID(K33,1,2)), "No", IF(J33&lt;-1*VALUE(MID(K33,1,2)), "No", "Yes"))))</f>
        <v>Yes</v>
      </c>
    </row>
    <row r="34" spans="1:12" x14ac:dyDescent="0.25">
      <c r="A34" s="2" t="s">
        <v>1731</v>
      </c>
      <c r="B34" s="41" t="s">
        <v>213</v>
      </c>
      <c r="C34" s="14" t="s">
        <v>1746</v>
      </c>
      <c r="D34" s="11" t="str">
        <f t="shared" si="8"/>
        <v>N/A</v>
      </c>
      <c r="E34" s="14" t="s">
        <v>1746</v>
      </c>
      <c r="F34" s="11" t="str">
        <f t="shared" si="9"/>
        <v>N/A</v>
      </c>
      <c r="G34" s="14" t="s">
        <v>1746</v>
      </c>
      <c r="H34" s="11" t="str">
        <f t="shared" si="10"/>
        <v>N/A</v>
      </c>
      <c r="I34" s="12" t="s">
        <v>1746</v>
      </c>
      <c r="J34" s="12" t="s">
        <v>1746</v>
      </c>
      <c r="K34" s="41" t="s">
        <v>739</v>
      </c>
      <c r="L34" s="9" t="str">
        <f t="shared" si="12"/>
        <v>N/A</v>
      </c>
    </row>
    <row r="35" spans="1:12" x14ac:dyDescent="0.25">
      <c r="A35" s="2" t="s">
        <v>1732</v>
      </c>
      <c r="B35" s="41" t="s">
        <v>213</v>
      </c>
      <c r="C35" s="14">
        <v>8665.3319298999995</v>
      </c>
      <c r="D35" s="11" t="str">
        <f t="shared" si="8"/>
        <v>N/A</v>
      </c>
      <c r="E35" s="14">
        <v>8232.4545952999997</v>
      </c>
      <c r="F35" s="11" t="str">
        <f t="shared" si="9"/>
        <v>N/A</v>
      </c>
      <c r="G35" s="14">
        <v>8220.9960271</v>
      </c>
      <c r="H35" s="11" t="str">
        <f t="shared" si="10"/>
        <v>N/A</v>
      </c>
      <c r="I35" s="12">
        <v>-5</v>
      </c>
      <c r="J35" s="12">
        <v>-0.13900000000000001</v>
      </c>
      <c r="K35" s="41" t="s">
        <v>739</v>
      </c>
      <c r="L35" s="9" t="str">
        <f t="shared" si="12"/>
        <v>Yes</v>
      </c>
    </row>
    <row r="36" spans="1:12" x14ac:dyDescent="0.25">
      <c r="A36" s="2" t="s">
        <v>1733</v>
      </c>
      <c r="B36" s="41" t="s">
        <v>213</v>
      </c>
      <c r="C36" s="14">
        <v>204.43850466999999</v>
      </c>
      <c r="D36" s="11" t="str">
        <f t="shared" si="8"/>
        <v>N/A</v>
      </c>
      <c r="E36" s="14">
        <v>217.05577072</v>
      </c>
      <c r="F36" s="11" t="str">
        <f t="shared" si="9"/>
        <v>N/A</v>
      </c>
      <c r="G36" s="14">
        <v>221.81952520999999</v>
      </c>
      <c r="H36" s="11" t="str">
        <f t="shared" si="10"/>
        <v>N/A</v>
      </c>
      <c r="I36" s="12">
        <v>6.1719999999999997</v>
      </c>
      <c r="J36" s="12">
        <v>2.1949999999999998</v>
      </c>
      <c r="K36" s="41" t="s">
        <v>739</v>
      </c>
      <c r="L36" s="9" t="str">
        <f t="shared" si="12"/>
        <v>Yes</v>
      </c>
    </row>
    <row r="37" spans="1:12" x14ac:dyDescent="0.25">
      <c r="A37" s="2" t="s">
        <v>1734</v>
      </c>
      <c r="B37" s="41" t="s">
        <v>213</v>
      </c>
      <c r="C37" s="14">
        <v>18710.341630999999</v>
      </c>
      <c r="D37" s="11" t="str">
        <f t="shared" si="8"/>
        <v>N/A</v>
      </c>
      <c r="E37" s="14">
        <v>18678.569328000001</v>
      </c>
      <c r="F37" s="11" t="str">
        <f t="shared" si="9"/>
        <v>N/A</v>
      </c>
      <c r="G37" s="14">
        <v>19276.309379999999</v>
      </c>
      <c r="H37" s="11" t="str">
        <f t="shared" si="10"/>
        <v>N/A</v>
      </c>
      <c r="I37" s="12">
        <v>-0.17</v>
      </c>
      <c r="J37" s="12">
        <v>3.2</v>
      </c>
      <c r="K37" s="41" t="s">
        <v>739</v>
      </c>
      <c r="L37" s="9" t="str">
        <f t="shared" si="12"/>
        <v>Yes</v>
      </c>
    </row>
    <row r="38" spans="1:12" x14ac:dyDescent="0.25">
      <c r="A38" s="2" t="s">
        <v>1735</v>
      </c>
      <c r="B38" s="41" t="s">
        <v>213</v>
      </c>
      <c r="C38" s="14" t="s">
        <v>1746</v>
      </c>
      <c r="D38" s="11" t="str">
        <f t="shared" si="8"/>
        <v>N/A</v>
      </c>
      <c r="E38" s="14" t="s">
        <v>1746</v>
      </c>
      <c r="F38" s="11" t="str">
        <f t="shared" si="9"/>
        <v>N/A</v>
      </c>
      <c r="G38" s="14" t="s">
        <v>1746</v>
      </c>
      <c r="H38" s="11" t="str">
        <f t="shared" si="10"/>
        <v>N/A</v>
      </c>
      <c r="I38" s="12" t="s">
        <v>1746</v>
      </c>
      <c r="J38" s="12" t="s">
        <v>1746</v>
      </c>
      <c r="K38" s="41" t="s">
        <v>739</v>
      </c>
      <c r="L38" s="9" t="str">
        <f t="shared" si="12"/>
        <v>N/A</v>
      </c>
    </row>
    <row r="39" spans="1:12" x14ac:dyDescent="0.25">
      <c r="A39" s="2" t="s">
        <v>1736</v>
      </c>
      <c r="B39" s="41" t="s">
        <v>213</v>
      </c>
      <c r="C39" s="14">
        <v>123.80417135</v>
      </c>
      <c r="D39" s="11" t="str">
        <f t="shared" si="8"/>
        <v>N/A</v>
      </c>
      <c r="E39" s="14">
        <v>128.27041224000001</v>
      </c>
      <c r="F39" s="11" t="str">
        <f t="shared" si="9"/>
        <v>N/A</v>
      </c>
      <c r="G39" s="14">
        <v>130.36487509</v>
      </c>
      <c r="H39" s="11" t="str">
        <f t="shared" si="10"/>
        <v>N/A</v>
      </c>
      <c r="I39" s="12">
        <v>3.6080000000000001</v>
      </c>
      <c r="J39" s="12">
        <v>1.633</v>
      </c>
      <c r="K39" s="41" t="s">
        <v>739</v>
      </c>
      <c r="L39" s="9" t="str">
        <f t="shared" si="12"/>
        <v>Yes</v>
      </c>
    </row>
    <row r="40" spans="1:12" x14ac:dyDescent="0.25">
      <c r="A40" s="2" t="s">
        <v>1737</v>
      </c>
      <c r="B40" s="41" t="s">
        <v>213</v>
      </c>
      <c r="C40" s="14" t="s">
        <v>1746</v>
      </c>
      <c r="D40" s="11" t="str">
        <f t="shared" si="8"/>
        <v>N/A</v>
      </c>
      <c r="E40" s="14" t="s">
        <v>1746</v>
      </c>
      <c r="F40" s="11" t="str">
        <f t="shared" si="9"/>
        <v>N/A</v>
      </c>
      <c r="G40" s="14" t="s">
        <v>1746</v>
      </c>
      <c r="H40" s="11" t="str">
        <f t="shared" si="10"/>
        <v>N/A</v>
      </c>
      <c r="I40" s="12" t="s">
        <v>1746</v>
      </c>
      <c r="J40" s="12" t="s">
        <v>1746</v>
      </c>
      <c r="K40" s="41" t="s">
        <v>739</v>
      </c>
      <c r="L40" s="9" t="str">
        <f t="shared" si="12"/>
        <v>N/A</v>
      </c>
    </row>
    <row r="41" spans="1:12" x14ac:dyDescent="0.25">
      <c r="A41" s="2" t="s">
        <v>1738</v>
      </c>
      <c r="B41" s="41" t="s">
        <v>213</v>
      </c>
      <c r="C41" s="14">
        <v>18316.448106</v>
      </c>
      <c r="D41" s="11" t="str">
        <f t="shared" si="8"/>
        <v>N/A</v>
      </c>
      <c r="E41" s="14">
        <v>18174.335408999999</v>
      </c>
      <c r="F41" s="11" t="str">
        <f t="shared" si="9"/>
        <v>N/A</v>
      </c>
      <c r="G41" s="14">
        <v>18596.919631000001</v>
      </c>
      <c r="H41" s="11" t="str">
        <f t="shared" si="10"/>
        <v>N/A</v>
      </c>
      <c r="I41" s="12">
        <v>-0.77600000000000002</v>
      </c>
      <c r="J41" s="12">
        <v>2.3250000000000002</v>
      </c>
      <c r="K41" s="41" t="s">
        <v>739</v>
      </c>
      <c r="L41" s="9" t="str">
        <f t="shared" si="12"/>
        <v>Yes</v>
      </c>
    </row>
    <row r="42" spans="1:12" x14ac:dyDescent="0.25">
      <c r="A42" s="2" t="s">
        <v>1739</v>
      </c>
      <c r="B42" s="41" t="s">
        <v>213</v>
      </c>
      <c r="C42" s="14" t="s">
        <v>1746</v>
      </c>
      <c r="D42" s="11" t="str">
        <f t="shared" si="8"/>
        <v>N/A</v>
      </c>
      <c r="E42" s="14" t="s">
        <v>1746</v>
      </c>
      <c r="F42" s="11" t="str">
        <f t="shared" si="9"/>
        <v>N/A</v>
      </c>
      <c r="G42" s="14" t="s">
        <v>1746</v>
      </c>
      <c r="H42" s="11" t="str">
        <f t="shared" si="10"/>
        <v>N/A</v>
      </c>
      <c r="I42" s="12" t="s">
        <v>1746</v>
      </c>
      <c r="J42" s="12" t="s">
        <v>1746</v>
      </c>
      <c r="K42" s="41" t="s">
        <v>739</v>
      </c>
      <c r="L42" s="9" t="str">
        <f t="shared" si="12"/>
        <v>N/A</v>
      </c>
    </row>
    <row r="43" spans="1:12" x14ac:dyDescent="0.25">
      <c r="A43" s="2" t="s">
        <v>1740</v>
      </c>
      <c r="B43" s="41" t="s">
        <v>213</v>
      </c>
      <c r="C43" s="14" t="s">
        <v>1746</v>
      </c>
      <c r="D43" s="11" t="str">
        <f t="shared" si="8"/>
        <v>N/A</v>
      </c>
      <c r="E43" s="14" t="s">
        <v>1746</v>
      </c>
      <c r="F43" s="11" t="str">
        <f t="shared" si="9"/>
        <v>N/A</v>
      </c>
      <c r="G43" s="14" t="s">
        <v>1746</v>
      </c>
      <c r="H43" s="11" t="str">
        <f t="shared" si="10"/>
        <v>N/A</v>
      </c>
      <c r="I43" s="12" t="s">
        <v>1746</v>
      </c>
      <c r="J43" s="12" t="s">
        <v>1746</v>
      </c>
      <c r="K43" s="41" t="s">
        <v>739</v>
      </c>
      <c r="L43" s="9" t="str">
        <f t="shared" si="12"/>
        <v>N/A</v>
      </c>
    </row>
    <row r="44" spans="1:12" x14ac:dyDescent="0.25">
      <c r="A44" s="2" t="s">
        <v>1143</v>
      </c>
      <c r="B44" s="41" t="s">
        <v>213</v>
      </c>
      <c r="C44" s="14">
        <v>10882.213244</v>
      </c>
      <c r="D44" s="11" t="str">
        <f t="shared" si="8"/>
        <v>N/A</v>
      </c>
      <c r="E44" s="14">
        <v>10462.959285000001</v>
      </c>
      <c r="F44" s="11" t="str">
        <f t="shared" si="9"/>
        <v>N/A</v>
      </c>
      <c r="G44" s="14">
        <v>10571.920054</v>
      </c>
      <c r="H44" s="11" t="str">
        <f t="shared" si="10"/>
        <v>N/A</v>
      </c>
      <c r="I44" s="12">
        <v>-3.85</v>
      </c>
      <c r="J44" s="12">
        <v>1.0409999999999999</v>
      </c>
      <c r="K44" s="41" t="s">
        <v>739</v>
      </c>
      <c r="L44" s="9" t="str">
        <f t="shared" si="12"/>
        <v>Yes</v>
      </c>
    </row>
    <row r="45" spans="1:12" ht="25" x14ac:dyDescent="0.25">
      <c r="A45" s="2" t="s">
        <v>1144</v>
      </c>
      <c r="B45" s="41" t="s">
        <v>213</v>
      </c>
      <c r="C45" s="14">
        <v>174.24305491000001</v>
      </c>
      <c r="D45" s="11" t="str">
        <f t="shared" si="8"/>
        <v>N/A</v>
      </c>
      <c r="E45" s="14">
        <v>183.18986846000001</v>
      </c>
      <c r="F45" s="11" t="str">
        <f t="shared" si="9"/>
        <v>N/A</v>
      </c>
      <c r="G45" s="14">
        <v>186.38199799</v>
      </c>
      <c r="H45" s="11" t="str">
        <f t="shared" si="10"/>
        <v>N/A</v>
      </c>
      <c r="I45" s="12">
        <v>5.1349999999999998</v>
      </c>
      <c r="J45" s="12">
        <v>1.7430000000000001</v>
      </c>
      <c r="K45" s="41" t="s">
        <v>739</v>
      </c>
      <c r="L45" s="9" t="str">
        <f t="shared" si="12"/>
        <v>Yes</v>
      </c>
    </row>
    <row r="46" spans="1:12" x14ac:dyDescent="0.25">
      <c r="A46" s="2" t="s">
        <v>1145</v>
      </c>
      <c r="B46" s="33" t="s">
        <v>213</v>
      </c>
      <c r="C46" s="43">
        <v>33547.535472000003</v>
      </c>
      <c r="D46" s="11" t="str">
        <f t="shared" si="8"/>
        <v>N/A</v>
      </c>
      <c r="E46" s="43">
        <v>33226.031243999998</v>
      </c>
      <c r="F46" s="11" t="str">
        <f t="shared" si="9"/>
        <v>N/A</v>
      </c>
      <c r="G46" s="43">
        <v>33607.937955000001</v>
      </c>
      <c r="H46" s="11" t="str">
        <f t="shared" si="10"/>
        <v>N/A</v>
      </c>
      <c r="I46" s="12">
        <v>-0.95799999999999996</v>
      </c>
      <c r="J46" s="12">
        <v>1.149</v>
      </c>
      <c r="K46" s="41" t="s">
        <v>739</v>
      </c>
      <c r="L46" s="9" t="str">
        <f>IF(J46="Div by 0", "N/A", IF(K46="N/A","N/A", IF(J46&gt;VALUE(MID(K46,1,2)), "No", IF(J46&lt;-1*VALUE(MID(K46,1,2)), "No", "Yes"))))</f>
        <v>Yes</v>
      </c>
    </row>
    <row r="47" spans="1:12" x14ac:dyDescent="0.25">
      <c r="A47" s="52" t="s">
        <v>1146</v>
      </c>
      <c r="B47" s="33" t="s">
        <v>213</v>
      </c>
      <c r="C47" s="43">
        <v>25072.037694999999</v>
      </c>
      <c r="D47" s="11" t="str">
        <f t="shared" si="8"/>
        <v>N/A</v>
      </c>
      <c r="E47" s="43">
        <v>24809.432954</v>
      </c>
      <c r="F47" s="11" t="str">
        <f t="shared" si="9"/>
        <v>N/A</v>
      </c>
      <c r="G47" s="43">
        <v>25196.376553999999</v>
      </c>
      <c r="H47" s="11" t="str">
        <f t="shared" si="10"/>
        <v>N/A</v>
      </c>
      <c r="I47" s="12">
        <v>-1.05</v>
      </c>
      <c r="J47" s="12">
        <v>1.56</v>
      </c>
      <c r="K47" s="41" t="s">
        <v>739</v>
      </c>
      <c r="L47" s="9" t="str">
        <f>IF(J47="Div by 0", "N/A", IF(K47="N/A","N/A", IF(J47&gt;VALUE(MID(K47,1,2)), "No", IF(J47&lt;-1*VALUE(MID(K47,1,2)), "No", "Yes"))))</f>
        <v>Yes</v>
      </c>
    </row>
    <row r="48" spans="1:12" ht="25" x14ac:dyDescent="0.25">
      <c r="A48" s="2" t="s">
        <v>1147</v>
      </c>
      <c r="B48" s="33" t="s">
        <v>213</v>
      </c>
      <c r="C48" s="43">
        <v>31082.831193999999</v>
      </c>
      <c r="D48" s="11" t="str">
        <f t="shared" si="8"/>
        <v>N/A</v>
      </c>
      <c r="E48" s="43">
        <v>30913.706023999999</v>
      </c>
      <c r="F48" s="11" t="str">
        <f t="shared" si="9"/>
        <v>N/A</v>
      </c>
      <c r="G48" s="43">
        <v>30316.919462999998</v>
      </c>
      <c r="H48" s="11" t="str">
        <f t="shared" si="10"/>
        <v>N/A</v>
      </c>
      <c r="I48" s="12">
        <v>-0.54400000000000004</v>
      </c>
      <c r="J48" s="12">
        <v>-1.93</v>
      </c>
      <c r="K48" s="41" t="s">
        <v>739</v>
      </c>
      <c r="L48" s="9" t="str">
        <f>IF(J48="Div by 0", "N/A", IF(K48="N/A","N/A", IF(J48&gt;VALUE(MID(K48,1,2)), "No", IF(J48&lt;-1*VALUE(MID(K48,1,2)), "No", "Yes"))))</f>
        <v>Yes</v>
      </c>
    </row>
    <row r="49" spans="1:12" x14ac:dyDescent="0.25">
      <c r="A49" s="6" t="s">
        <v>1148</v>
      </c>
      <c r="B49" s="33" t="s">
        <v>213</v>
      </c>
      <c r="C49" s="43">
        <v>25030.968331</v>
      </c>
      <c r="D49" s="11" t="str">
        <f t="shared" si="8"/>
        <v>N/A</v>
      </c>
      <c r="E49" s="43">
        <v>24912.508947999999</v>
      </c>
      <c r="F49" s="11" t="str">
        <f t="shared" si="9"/>
        <v>N/A</v>
      </c>
      <c r="G49" s="43">
        <v>25230.729834999998</v>
      </c>
      <c r="H49" s="11" t="str">
        <f t="shared" si="10"/>
        <v>N/A</v>
      </c>
      <c r="I49" s="12">
        <v>-0.47299999999999998</v>
      </c>
      <c r="J49" s="12">
        <v>1.2769999999999999</v>
      </c>
      <c r="K49" s="41" t="s">
        <v>739</v>
      </c>
      <c r="L49" s="9" t="str">
        <f t="shared" ref="L49:L59" si="13">IF(J49="Div by 0", "N/A", IF(K49="N/A","N/A", IF(J49&gt;VALUE(MID(K49,1,2)), "No", IF(J49&lt;-1*VALUE(MID(K49,1,2)), "No", "Yes"))))</f>
        <v>Yes</v>
      </c>
    </row>
    <row r="50" spans="1:12" ht="25" x14ac:dyDescent="0.25">
      <c r="A50" s="2" t="s">
        <v>1149</v>
      </c>
      <c r="B50" s="33" t="s">
        <v>213</v>
      </c>
      <c r="C50" s="43">
        <v>15965.837364000001</v>
      </c>
      <c r="D50" s="11" t="str">
        <f t="shared" si="8"/>
        <v>N/A</v>
      </c>
      <c r="E50" s="43">
        <v>15899.905208</v>
      </c>
      <c r="F50" s="11" t="str">
        <f t="shared" si="9"/>
        <v>N/A</v>
      </c>
      <c r="G50" s="43">
        <v>15926.448856000001</v>
      </c>
      <c r="H50" s="11" t="str">
        <f t="shared" si="10"/>
        <v>N/A</v>
      </c>
      <c r="I50" s="12">
        <v>-0.41299999999999998</v>
      </c>
      <c r="J50" s="12">
        <v>0.16689999999999999</v>
      </c>
      <c r="K50" s="41" t="s">
        <v>739</v>
      </c>
      <c r="L50" s="9" t="str">
        <f t="shared" si="13"/>
        <v>Yes</v>
      </c>
    </row>
    <row r="51" spans="1:12" x14ac:dyDescent="0.25">
      <c r="A51" s="2" t="s">
        <v>1150</v>
      </c>
      <c r="B51" s="33" t="s">
        <v>213</v>
      </c>
      <c r="C51" s="43" t="s">
        <v>1746</v>
      </c>
      <c r="D51" s="11" t="str">
        <f t="shared" ref="D51:D82" si="14">IF($B51="N/A","N/A",IF(C51&gt;10,"No",IF(C51&lt;-10,"No","Yes")))</f>
        <v>N/A</v>
      </c>
      <c r="E51" s="43" t="s">
        <v>1746</v>
      </c>
      <c r="F51" s="11" t="str">
        <f t="shared" ref="F51:F82" si="15">IF($B51="N/A","N/A",IF(E51&gt;10,"No",IF(E51&lt;-10,"No","Yes")))</f>
        <v>N/A</v>
      </c>
      <c r="G51" s="43" t="s">
        <v>1746</v>
      </c>
      <c r="H51" s="11" t="str">
        <f t="shared" ref="H51:H82" si="16">IF($B51="N/A","N/A",IF(G51&gt;10,"No",IF(G51&lt;-10,"No","Yes")))</f>
        <v>N/A</v>
      </c>
      <c r="I51" s="12" t="s">
        <v>1746</v>
      </c>
      <c r="J51" s="12" t="s">
        <v>1746</v>
      </c>
      <c r="K51" s="41" t="s">
        <v>739</v>
      </c>
      <c r="L51" s="9" t="str">
        <f t="shared" si="13"/>
        <v>N/A</v>
      </c>
    </row>
    <row r="52" spans="1:12" ht="25" x14ac:dyDescent="0.25">
      <c r="A52" s="2" t="s">
        <v>1151</v>
      </c>
      <c r="B52" s="33" t="s">
        <v>213</v>
      </c>
      <c r="C52" s="43" t="s">
        <v>1746</v>
      </c>
      <c r="D52" s="11" t="str">
        <f t="shared" si="14"/>
        <v>N/A</v>
      </c>
      <c r="E52" s="43" t="s">
        <v>1746</v>
      </c>
      <c r="F52" s="11" t="str">
        <f t="shared" si="15"/>
        <v>N/A</v>
      </c>
      <c r="G52" s="43" t="s">
        <v>1746</v>
      </c>
      <c r="H52" s="11" t="str">
        <f t="shared" si="16"/>
        <v>N/A</v>
      </c>
      <c r="I52" s="12" t="s">
        <v>1746</v>
      </c>
      <c r="J52" s="12" t="s">
        <v>1746</v>
      </c>
      <c r="K52" s="41" t="s">
        <v>739</v>
      </c>
      <c r="L52" s="9" t="str">
        <f t="shared" si="13"/>
        <v>N/A</v>
      </c>
    </row>
    <row r="53" spans="1:12" ht="25" x14ac:dyDescent="0.25">
      <c r="A53" s="2" t="s">
        <v>1152</v>
      </c>
      <c r="B53" s="33" t="s">
        <v>213</v>
      </c>
      <c r="C53" s="43" t="s">
        <v>1746</v>
      </c>
      <c r="D53" s="11" t="str">
        <f t="shared" si="14"/>
        <v>N/A</v>
      </c>
      <c r="E53" s="43" t="s">
        <v>1746</v>
      </c>
      <c r="F53" s="11" t="str">
        <f t="shared" si="15"/>
        <v>N/A</v>
      </c>
      <c r="G53" s="43" t="s">
        <v>1746</v>
      </c>
      <c r="H53" s="11" t="str">
        <f t="shared" si="16"/>
        <v>N/A</v>
      </c>
      <c r="I53" s="12" t="s">
        <v>1746</v>
      </c>
      <c r="J53" s="12" t="s">
        <v>1746</v>
      </c>
      <c r="K53" s="41" t="s">
        <v>739</v>
      </c>
      <c r="L53" s="9" t="str">
        <f t="shared" si="13"/>
        <v>N/A</v>
      </c>
    </row>
    <row r="54" spans="1:12" ht="25" x14ac:dyDescent="0.25">
      <c r="A54" s="2" t="s">
        <v>1153</v>
      </c>
      <c r="B54" s="33" t="s">
        <v>213</v>
      </c>
      <c r="C54" s="43" t="s">
        <v>1746</v>
      </c>
      <c r="D54" s="11" t="str">
        <f t="shared" si="14"/>
        <v>N/A</v>
      </c>
      <c r="E54" s="43" t="s">
        <v>1746</v>
      </c>
      <c r="F54" s="11" t="str">
        <f t="shared" si="15"/>
        <v>N/A</v>
      </c>
      <c r="G54" s="43" t="s">
        <v>1746</v>
      </c>
      <c r="H54" s="11" t="str">
        <f t="shared" si="16"/>
        <v>N/A</v>
      </c>
      <c r="I54" s="12" t="s">
        <v>1746</v>
      </c>
      <c r="J54" s="12" t="s">
        <v>1746</v>
      </c>
      <c r="K54" s="41" t="s">
        <v>739</v>
      </c>
      <c r="L54" s="9" t="str">
        <f t="shared" si="13"/>
        <v>N/A</v>
      </c>
    </row>
    <row r="55" spans="1:12" ht="25" x14ac:dyDescent="0.25">
      <c r="A55" s="2" t="s">
        <v>1154</v>
      </c>
      <c r="B55" s="33" t="s">
        <v>213</v>
      </c>
      <c r="C55" s="43">
        <v>63842.807326000002</v>
      </c>
      <c r="D55" s="11" t="str">
        <f t="shared" si="14"/>
        <v>N/A</v>
      </c>
      <c r="E55" s="43">
        <v>62334.81768</v>
      </c>
      <c r="F55" s="11" t="str">
        <f t="shared" si="15"/>
        <v>N/A</v>
      </c>
      <c r="G55" s="43">
        <v>63544.772034000001</v>
      </c>
      <c r="H55" s="11" t="str">
        <f t="shared" si="16"/>
        <v>N/A</v>
      </c>
      <c r="I55" s="12">
        <v>-2.36</v>
      </c>
      <c r="J55" s="12">
        <v>1.9410000000000001</v>
      </c>
      <c r="K55" s="41" t="s">
        <v>739</v>
      </c>
      <c r="L55" s="9" t="str">
        <f t="shared" si="13"/>
        <v>Yes</v>
      </c>
    </row>
    <row r="56" spans="1:12" ht="25" x14ac:dyDescent="0.25">
      <c r="A56" s="2" t="s">
        <v>1155</v>
      </c>
      <c r="B56" s="33" t="s">
        <v>213</v>
      </c>
      <c r="C56" s="43" t="s">
        <v>1746</v>
      </c>
      <c r="D56" s="11" t="str">
        <f t="shared" si="14"/>
        <v>N/A</v>
      </c>
      <c r="E56" s="43" t="s">
        <v>1746</v>
      </c>
      <c r="F56" s="11" t="str">
        <f t="shared" si="15"/>
        <v>N/A</v>
      </c>
      <c r="G56" s="43" t="s">
        <v>1746</v>
      </c>
      <c r="H56" s="11" t="str">
        <f t="shared" si="16"/>
        <v>N/A</v>
      </c>
      <c r="I56" s="12" t="s">
        <v>1746</v>
      </c>
      <c r="J56" s="12" t="s">
        <v>1746</v>
      </c>
      <c r="K56" s="41" t="s">
        <v>739</v>
      </c>
      <c r="L56" s="9" t="str">
        <f t="shared" si="13"/>
        <v>N/A</v>
      </c>
    </row>
    <row r="57" spans="1:12" ht="25" x14ac:dyDescent="0.25">
      <c r="A57" s="2" t="s">
        <v>1156</v>
      </c>
      <c r="B57" s="33" t="s">
        <v>213</v>
      </c>
      <c r="C57" s="43" t="s">
        <v>1746</v>
      </c>
      <c r="D57" s="11" t="str">
        <f t="shared" si="14"/>
        <v>N/A</v>
      </c>
      <c r="E57" s="43" t="s">
        <v>1746</v>
      </c>
      <c r="F57" s="11" t="str">
        <f t="shared" si="15"/>
        <v>N/A</v>
      </c>
      <c r="G57" s="43" t="s">
        <v>1746</v>
      </c>
      <c r="H57" s="11" t="str">
        <f t="shared" si="16"/>
        <v>N/A</v>
      </c>
      <c r="I57" s="12" t="s">
        <v>1746</v>
      </c>
      <c r="J57" s="12" t="s">
        <v>1746</v>
      </c>
      <c r="K57" s="41" t="s">
        <v>739</v>
      </c>
      <c r="L57" s="9" t="str">
        <f t="shared" si="13"/>
        <v>N/A</v>
      </c>
    </row>
    <row r="58" spans="1:12" ht="25" x14ac:dyDescent="0.25">
      <c r="A58" s="2" t="s">
        <v>1157</v>
      </c>
      <c r="B58" s="33" t="s">
        <v>213</v>
      </c>
      <c r="C58" s="43" t="s">
        <v>1746</v>
      </c>
      <c r="D58" s="11" t="str">
        <f t="shared" si="14"/>
        <v>N/A</v>
      </c>
      <c r="E58" s="43" t="s">
        <v>1746</v>
      </c>
      <c r="F58" s="11" t="str">
        <f t="shared" si="15"/>
        <v>N/A</v>
      </c>
      <c r="G58" s="43" t="s">
        <v>1746</v>
      </c>
      <c r="H58" s="11" t="str">
        <f t="shared" si="16"/>
        <v>N/A</v>
      </c>
      <c r="I58" s="12" t="s">
        <v>1746</v>
      </c>
      <c r="J58" s="12" t="s">
        <v>1746</v>
      </c>
      <c r="K58" s="41" t="s">
        <v>739</v>
      </c>
      <c r="L58" s="9" t="str">
        <f t="shared" si="13"/>
        <v>N/A</v>
      </c>
    </row>
    <row r="59" spans="1:12" ht="25" x14ac:dyDescent="0.25">
      <c r="A59" s="2" t="s">
        <v>1158</v>
      </c>
      <c r="B59" s="33" t="s">
        <v>213</v>
      </c>
      <c r="C59" s="43" t="s">
        <v>1746</v>
      </c>
      <c r="D59" s="11" t="str">
        <f t="shared" si="14"/>
        <v>N/A</v>
      </c>
      <c r="E59" s="43" t="s">
        <v>1746</v>
      </c>
      <c r="F59" s="11" t="str">
        <f t="shared" si="15"/>
        <v>N/A</v>
      </c>
      <c r="G59" s="43" t="s">
        <v>1746</v>
      </c>
      <c r="H59" s="11" t="str">
        <f t="shared" si="16"/>
        <v>N/A</v>
      </c>
      <c r="I59" s="12" t="s">
        <v>1746</v>
      </c>
      <c r="J59" s="12" t="s">
        <v>1746</v>
      </c>
      <c r="K59" s="41" t="s">
        <v>739</v>
      </c>
      <c r="L59" s="9" t="str">
        <f t="shared" si="13"/>
        <v>N/A</v>
      </c>
    </row>
    <row r="60" spans="1:12" x14ac:dyDescent="0.25">
      <c r="A60" s="6" t="s">
        <v>356</v>
      </c>
      <c r="B60" s="33" t="s">
        <v>213</v>
      </c>
      <c r="C60" s="43">
        <v>462793691</v>
      </c>
      <c r="D60" s="11" t="str">
        <f t="shared" si="14"/>
        <v>N/A</v>
      </c>
      <c r="E60" s="43">
        <v>445867994</v>
      </c>
      <c r="F60" s="11" t="str">
        <f t="shared" si="15"/>
        <v>N/A</v>
      </c>
      <c r="G60" s="43">
        <v>448908539</v>
      </c>
      <c r="H60" s="11" t="str">
        <f t="shared" si="16"/>
        <v>N/A</v>
      </c>
      <c r="I60" s="12">
        <v>-3.66</v>
      </c>
      <c r="J60" s="12">
        <v>0.68189999999999995</v>
      </c>
      <c r="K60" s="41" t="s">
        <v>739</v>
      </c>
      <c r="L60" s="9" t="str">
        <f t="shared" ref="L60:L70" si="17">IF(J60="Div by 0", "N/A", IF(K60="N/A","N/A", IF(J60&gt;VALUE(MID(K60,1,2)), "No", IF(J60&lt;-1*VALUE(MID(K60,1,2)), "No", "Yes"))))</f>
        <v>Yes</v>
      </c>
    </row>
    <row r="61" spans="1:12" ht="25" x14ac:dyDescent="0.25">
      <c r="A61" s="2" t="s">
        <v>1159</v>
      </c>
      <c r="B61" s="33" t="s">
        <v>213</v>
      </c>
      <c r="C61" s="43">
        <v>191237273</v>
      </c>
      <c r="D61" s="11" t="str">
        <f t="shared" si="14"/>
        <v>N/A</v>
      </c>
      <c r="E61" s="43">
        <v>175007745</v>
      </c>
      <c r="F61" s="11" t="str">
        <f t="shared" si="15"/>
        <v>N/A</v>
      </c>
      <c r="G61" s="43">
        <v>176411718</v>
      </c>
      <c r="H61" s="11" t="str">
        <f t="shared" si="16"/>
        <v>N/A</v>
      </c>
      <c r="I61" s="12">
        <v>-8.49</v>
      </c>
      <c r="J61" s="12">
        <v>0.80220000000000002</v>
      </c>
      <c r="K61" s="41" t="s">
        <v>739</v>
      </c>
      <c r="L61" s="9" t="str">
        <f t="shared" si="17"/>
        <v>Yes</v>
      </c>
    </row>
    <row r="62" spans="1:12" x14ac:dyDescent="0.25">
      <c r="A62" s="2" t="s">
        <v>1160</v>
      </c>
      <c r="B62" s="33" t="s">
        <v>213</v>
      </c>
      <c r="C62" s="43">
        <v>0</v>
      </c>
      <c r="D62" s="11" t="str">
        <f t="shared" si="14"/>
        <v>N/A</v>
      </c>
      <c r="E62" s="43">
        <v>0</v>
      </c>
      <c r="F62" s="11" t="str">
        <f t="shared" si="15"/>
        <v>N/A</v>
      </c>
      <c r="G62" s="43">
        <v>0</v>
      </c>
      <c r="H62" s="11" t="str">
        <f t="shared" si="16"/>
        <v>N/A</v>
      </c>
      <c r="I62" s="12" t="s">
        <v>1746</v>
      </c>
      <c r="J62" s="12" t="s">
        <v>1746</v>
      </c>
      <c r="K62" s="41" t="s">
        <v>739</v>
      </c>
      <c r="L62" s="9" t="str">
        <f t="shared" si="17"/>
        <v>N/A</v>
      </c>
    </row>
    <row r="63" spans="1:12" ht="25" x14ac:dyDescent="0.25">
      <c r="A63" s="2" t="s">
        <v>1161</v>
      </c>
      <c r="B63" s="33" t="s">
        <v>213</v>
      </c>
      <c r="C63" s="43">
        <v>0</v>
      </c>
      <c r="D63" s="11" t="str">
        <f t="shared" si="14"/>
        <v>N/A</v>
      </c>
      <c r="E63" s="43">
        <v>0</v>
      </c>
      <c r="F63" s="11" t="str">
        <f t="shared" si="15"/>
        <v>N/A</v>
      </c>
      <c r="G63" s="43">
        <v>0</v>
      </c>
      <c r="H63" s="11" t="str">
        <f t="shared" si="16"/>
        <v>N/A</v>
      </c>
      <c r="I63" s="12" t="s">
        <v>1746</v>
      </c>
      <c r="J63" s="12" t="s">
        <v>1746</v>
      </c>
      <c r="K63" s="41" t="s">
        <v>739</v>
      </c>
      <c r="L63" s="9" t="str">
        <f t="shared" si="17"/>
        <v>N/A</v>
      </c>
    </row>
    <row r="64" spans="1:12" ht="25" x14ac:dyDescent="0.25">
      <c r="A64" s="2" t="s">
        <v>1162</v>
      </c>
      <c r="B64" s="33" t="s">
        <v>213</v>
      </c>
      <c r="C64" s="43">
        <v>0</v>
      </c>
      <c r="D64" s="11" t="str">
        <f t="shared" si="14"/>
        <v>N/A</v>
      </c>
      <c r="E64" s="43">
        <v>0</v>
      </c>
      <c r="F64" s="11" t="str">
        <f t="shared" si="15"/>
        <v>N/A</v>
      </c>
      <c r="G64" s="43">
        <v>0</v>
      </c>
      <c r="H64" s="11" t="str">
        <f t="shared" si="16"/>
        <v>N/A</v>
      </c>
      <c r="I64" s="12" t="s">
        <v>1746</v>
      </c>
      <c r="J64" s="12" t="s">
        <v>1746</v>
      </c>
      <c r="K64" s="41" t="s">
        <v>739</v>
      </c>
      <c r="L64" s="9" t="str">
        <f t="shared" si="17"/>
        <v>N/A</v>
      </c>
    </row>
    <row r="65" spans="1:12" ht="25" x14ac:dyDescent="0.25">
      <c r="A65" s="2" t="s">
        <v>1163</v>
      </c>
      <c r="B65" s="33" t="s">
        <v>213</v>
      </c>
      <c r="C65" s="43">
        <v>0</v>
      </c>
      <c r="D65" s="11" t="str">
        <f t="shared" si="14"/>
        <v>N/A</v>
      </c>
      <c r="E65" s="43">
        <v>0</v>
      </c>
      <c r="F65" s="11" t="str">
        <f t="shared" si="15"/>
        <v>N/A</v>
      </c>
      <c r="G65" s="43">
        <v>0</v>
      </c>
      <c r="H65" s="11" t="str">
        <f t="shared" si="16"/>
        <v>N/A</v>
      </c>
      <c r="I65" s="12" t="s">
        <v>1746</v>
      </c>
      <c r="J65" s="12" t="s">
        <v>1746</v>
      </c>
      <c r="K65" s="41" t="s">
        <v>739</v>
      </c>
      <c r="L65" s="9" t="str">
        <f t="shared" si="17"/>
        <v>N/A</v>
      </c>
    </row>
    <row r="66" spans="1:12" ht="25" x14ac:dyDescent="0.25">
      <c r="A66" s="2" t="s">
        <v>1164</v>
      </c>
      <c r="B66" s="33" t="s">
        <v>213</v>
      </c>
      <c r="C66" s="43">
        <v>271556418</v>
      </c>
      <c r="D66" s="11" t="str">
        <f t="shared" si="14"/>
        <v>N/A</v>
      </c>
      <c r="E66" s="43">
        <v>270860249</v>
      </c>
      <c r="F66" s="11" t="str">
        <f t="shared" si="15"/>
        <v>N/A</v>
      </c>
      <c r="G66" s="43">
        <v>272496821</v>
      </c>
      <c r="H66" s="11" t="str">
        <f t="shared" si="16"/>
        <v>N/A</v>
      </c>
      <c r="I66" s="12">
        <v>-0.25600000000000001</v>
      </c>
      <c r="J66" s="12">
        <v>0.60419999999999996</v>
      </c>
      <c r="K66" s="41" t="s">
        <v>739</v>
      </c>
      <c r="L66" s="9" t="str">
        <f t="shared" si="17"/>
        <v>Yes</v>
      </c>
    </row>
    <row r="67" spans="1:12" ht="25" x14ac:dyDescent="0.25">
      <c r="A67" s="2" t="s">
        <v>1165</v>
      </c>
      <c r="B67" s="33" t="s">
        <v>213</v>
      </c>
      <c r="C67" s="43">
        <v>0</v>
      </c>
      <c r="D67" s="11" t="str">
        <f t="shared" si="14"/>
        <v>N/A</v>
      </c>
      <c r="E67" s="43">
        <v>0</v>
      </c>
      <c r="F67" s="11" t="str">
        <f t="shared" si="15"/>
        <v>N/A</v>
      </c>
      <c r="G67" s="43">
        <v>0</v>
      </c>
      <c r="H67" s="11" t="str">
        <f t="shared" si="16"/>
        <v>N/A</v>
      </c>
      <c r="I67" s="12" t="s">
        <v>1746</v>
      </c>
      <c r="J67" s="12" t="s">
        <v>1746</v>
      </c>
      <c r="K67" s="41" t="s">
        <v>739</v>
      </c>
      <c r="L67" s="9" t="str">
        <f t="shared" si="17"/>
        <v>N/A</v>
      </c>
    </row>
    <row r="68" spans="1:12" ht="25" x14ac:dyDescent="0.25">
      <c r="A68" s="2" t="s">
        <v>1166</v>
      </c>
      <c r="B68" s="33" t="s">
        <v>213</v>
      </c>
      <c r="C68" s="43">
        <v>0</v>
      </c>
      <c r="D68" s="11" t="str">
        <f t="shared" si="14"/>
        <v>N/A</v>
      </c>
      <c r="E68" s="43">
        <v>0</v>
      </c>
      <c r="F68" s="11" t="str">
        <f t="shared" si="15"/>
        <v>N/A</v>
      </c>
      <c r="G68" s="43">
        <v>0</v>
      </c>
      <c r="H68" s="11" t="str">
        <f t="shared" si="16"/>
        <v>N/A</v>
      </c>
      <c r="I68" s="12" t="s">
        <v>1746</v>
      </c>
      <c r="J68" s="12" t="s">
        <v>1746</v>
      </c>
      <c r="K68" s="41" t="s">
        <v>739</v>
      </c>
      <c r="L68" s="9" t="str">
        <f t="shared" si="17"/>
        <v>N/A</v>
      </c>
    </row>
    <row r="69" spans="1:12" ht="25" x14ac:dyDescent="0.25">
      <c r="A69" s="2" t="s">
        <v>1167</v>
      </c>
      <c r="B69" s="33" t="s">
        <v>213</v>
      </c>
      <c r="C69" s="43">
        <v>0</v>
      </c>
      <c r="D69" s="11" t="str">
        <f t="shared" si="14"/>
        <v>N/A</v>
      </c>
      <c r="E69" s="43">
        <v>0</v>
      </c>
      <c r="F69" s="11" t="str">
        <f t="shared" si="15"/>
        <v>N/A</v>
      </c>
      <c r="G69" s="43">
        <v>0</v>
      </c>
      <c r="H69" s="11" t="str">
        <f t="shared" si="16"/>
        <v>N/A</v>
      </c>
      <c r="I69" s="12" t="s">
        <v>1746</v>
      </c>
      <c r="J69" s="12" t="s">
        <v>1746</v>
      </c>
      <c r="K69" s="41" t="s">
        <v>739</v>
      </c>
      <c r="L69" s="9" t="str">
        <f t="shared" si="17"/>
        <v>N/A</v>
      </c>
    </row>
    <row r="70" spans="1:12" ht="25" x14ac:dyDescent="0.25">
      <c r="A70" s="2" t="s">
        <v>1168</v>
      </c>
      <c r="B70" s="33" t="s">
        <v>213</v>
      </c>
      <c r="C70" s="43">
        <v>0</v>
      </c>
      <c r="D70" s="11" t="str">
        <f t="shared" si="14"/>
        <v>N/A</v>
      </c>
      <c r="E70" s="43">
        <v>0</v>
      </c>
      <c r="F70" s="11" t="str">
        <f t="shared" si="15"/>
        <v>N/A</v>
      </c>
      <c r="G70" s="43">
        <v>0</v>
      </c>
      <c r="H70" s="11" t="str">
        <f t="shared" si="16"/>
        <v>N/A</v>
      </c>
      <c r="I70" s="12" t="s">
        <v>1746</v>
      </c>
      <c r="J70" s="12" t="s">
        <v>1746</v>
      </c>
      <c r="K70" s="41" t="s">
        <v>739</v>
      </c>
      <c r="L70" s="9" t="str">
        <f t="shared" si="17"/>
        <v>N/A</v>
      </c>
    </row>
    <row r="71" spans="1:12" x14ac:dyDescent="0.25">
      <c r="A71" s="6" t="s">
        <v>1169</v>
      </c>
      <c r="B71" s="33" t="s">
        <v>213</v>
      </c>
      <c r="C71" s="43">
        <v>16375.701177999999</v>
      </c>
      <c r="D71" s="11" t="str">
        <f t="shared" si="14"/>
        <v>N/A</v>
      </c>
      <c r="E71" s="43">
        <v>16486.762091000001</v>
      </c>
      <c r="F71" s="11" t="str">
        <f t="shared" si="15"/>
        <v>N/A</v>
      </c>
      <c r="G71" s="43">
        <v>16732.836551</v>
      </c>
      <c r="H71" s="11" t="str">
        <f t="shared" si="16"/>
        <v>N/A</v>
      </c>
      <c r="I71" s="12">
        <v>0.67820000000000003</v>
      </c>
      <c r="J71" s="12">
        <v>1.4930000000000001</v>
      </c>
      <c r="K71" s="41" t="s">
        <v>739</v>
      </c>
      <c r="L71" s="9" t="str">
        <f t="shared" ref="L71:L81" si="18">IF(J71="Div by 0", "N/A", IF(K71="N/A","N/A", IF(J71&gt;VALUE(MID(K71,1,2)), "No", IF(J71&lt;-1*VALUE(MID(K71,1,2)), "No", "Yes"))))</f>
        <v>Yes</v>
      </c>
    </row>
    <row r="72" spans="1:12" ht="25" x14ac:dyDescent="0.25">
      <c r="A72" s="2" t="s">
        <v>1170</v>
      </c>
      <c r="B72" s="33" t="s">
        <v>213</v>
      </c>
      <c r="C72" s="43">
        <v>8347.3274989000001</v>
      </c>
      <c r="D72" s="11" t="str">
        <f t="shared" si="14"/>
        <v>N/A</v>
      </c>
      <c r="E72" s="43">
        <v>8029.7198899000005</v>
      </c>
      <c r="F72" s="11" t="str">
        <f t="shared" si="15"/>
        <v>N/A</v>
      </c>
      <c r="G72" s="43">
        <v>8172.5061613999997</v>
      </c>
      <c r="H72" s="11" t="str">
        <f t="shared" si="16"/>
        <v>N/A</v>
      </c>
      <c r="I72" s="12">
        <v>-3.8</v>
      </c>
      <c r="J72" s="12">
        <v>1.778</v>
      </c>
      <c r="K72" s="41" t="s">
        <v>739</v>
      </c>
      <c r="L72" s="9" t="str">
        <f t="shared" si="18"/>
        <v>Yes</v>
      </c>
    </row>
    <row r="73" spans="1:12" ht="25" x14ac:dyDescent="0.25">
      <c r="A73" s="2" t="s">
        <v>1171</v>
      </c>
      <c r="B73" s="33" t="s">
        <v>213</v>
      </c>
      <c r="C73" s="43" t="s">
        <v>1746</v>
      </c>
      <c r="D73" s="11" t="str">
        <f t="shared" si="14"/>
        <v>N/A</v>
      </c>
      <c r="E73" s="43" t="s">
        <v>1746</v>
      </c>
      <c r="F73" s="11" t="str">
        <f t="shared" si="15"/>
        <v>N/A</v>
      </c>
      <c r="G73" s="43" t="s">
        <v>1746</v>
      </c>
      <c r="H73" s="11" t="str">
        <f t="shared" si="16"/>
        <v>N/A</v>
      </c>
      <c r="I73" s="12" t="s">
        <v>1746</v>
      </c>
      <c r="J73" s="12" t="s">
        <v>1746</v>
      </c>
      <c r="K73" s="41" t="s">
        <v>739</v>
      </c>
      <c r="L73" s="9" t="str">
        <f t="shared" si="18"/>
        <v>N/A</v>
      </c>
    </row>
    <row r="74" spans="1:12" ht="25" x14ac:dyDescent="0.25">
      <c r="A74" s="2" t="s">
        <v>1172</v>
      </c>
      <c r="B74" s="33" t="s">
        <v>213</v>
      </c>
      <c r="C74" s="43" t="s">
        <v>1746</v>
      </c>
      <c r="D74" s="11" t="str">
        <f t="shared" si="14"/>
        <v>N/A</v>
      </c>
      <c r="E74" s="43" t="s">
        <v>1746</v>
      </c>
      <c r="F74" s="11" t="str">
        <f t="shared" si="15"/>
        <v>N/A</v>
      </c>
      <c r="G74" s="43" t="s">
        <v>1746</v>
      </c>
      <c r="H74" s="11" t="str">
        <f t="shared" si="16"/>
        <v>N/A</v>
      </c>
      <c r="I74" s="12" t="s">
        <v>1746</v>
      </c>
      <c r="J74" s="12" t="s">
        <v>1746</v>
      </c>
      <c r="K74" s="41" t="s">
        <v>739</v>
      </c>
      <c r="L74" s="9" t="str">
        <f t="shared" si="18"/>
        <v>N/A</v>
      </c>
    </row>
    <row r="75" spans="1:12" ht="25" x14ac:dyDescent="0.25">
      <c r="A75" s="2" t="s">
        <v>1173</v>
      </c>
      <c r="B75" s="33" t="s">
        <v>213</v>
      </c>
      <c r="C75" s="43" t="s">
        <v>1746</v>
      </c>
      <c r="D75" s="11" t="str">
        <f t="shared" si="14"/>
        <v>N/A</v>
      </c>
      <c r="E75" s="43" t="s">
        <v>1746</v>
      </c>
      <c r="F75" s="11" t="str">
        <f t="shared" si="15"/>
        <v>N/A</v>
      </c>
      <c r="G75" s="43" t="s">
        <v>1746</v>
      </c>
      <c r="H75" s="11" t="str">
        <f t="shared" si="16"/>
        <v>N/A</v>
      </c>
      <c r="I75" s="12" t="s">
        <v>1746</v>
      </c>
      <c r="J75" s="12" t="s">
        <v>1746</v>
      </c>
      <c r="K75" s="41" t="s">
        <v>739</v>
      </c>
      <c r="L75" s="9" t="str">
        <f t="shared" si="18"/>
        <v>N/A</v>
      </c>
    </row>
    <row r="76" spans="1:12" ht="25" x14ac:dyDescent="0.25">
      <c r="A76" s="2" t="s">
        <v>1174</v>
      </c>
      <c r="B76" s="33" t="s">
        <v>213</v>
      </c>
      <c r="C76" s="43" t="s">
        <v>1746</v>
      </c>
      <c r="D76" s="11" t="str">
        <f t="shared" si="14"/>
        <v>N/A</v>
      </c>
      <c r="E76" s="43" t="s">
        <v>1746</v>
      </c>
      <c r="F76" s="11" t="str">
        <f t="shared" si="15"/>
        <v>N/A</v>
      </c>
      <c r="G76" s="43" t="s">
        <v>1746</v>
      </c>
      <c r="H76" s="11" t="str">
        <f t="shared" si="16"/>
        <v>N/A</v>
      </c>
      <c r="I76" s="12" t="s">
        <v>1746</v>
      </c>
      <c r="J76" s="12" t="s">
        <v>1746</v>
      </c>
      <c r="K76" s="41" t="s">
        <v>739</v>
      </c>
      <c r="L76" s="9" t="str">
        <f t="shared" si="18"/>
        <v>N/A</v>
      </c>
    </row>
    <row r="77" spans="1:12" ht="25" x14ac:dyDescent="0.25">
      <c r="A77" s="2" t="s">
        <v>1175</v>
      </c>
      <c r="B77" s="33" t="s">
        <v>213</v>
      </c>
      <c r="C77" s="43">
        <v>50748.723229000003</v>
      </c>
      <c r="D77" s="11" t="str">
        <f t="shared" si="14"/>
        <v>N/A</v>
      </c>
      <c r="E77" s="43">
        <v>51602.257382000003</v>
      </c>
      <c r="F77" s="11" t="str">
        <f t="shared" si="15"/>
        <v>N/A</v>
      </c>
      <c r="G77" s="43">
        <v>51983.369134</v>
      </c>
      <c r="H77" s="11" t="str">
        <f t="shared" si="16"/>
        <v>N/A</v>
      </c>
      <c r="I77" s="12">
        <v>1.6819999999999999</v>
      </c>
      <c r="J77" s="12">
        <v>0.73860000000000003</v>
      </c>
      <c r="K77" s="41" t="s">
        <v>739</v>
      </c>
      <c r="L77" s="9" t="str">
        <f t="shared" si="18"/>
        <v>Yes</v>
      </c>
    </row>
    <row r="78" spans="1:12" ht="25" x14ac:dyDescent="0.25">
      <c r="A78" s="2" t="s">
        <v>1176</v>
      </c>
      <c r="B78" s="33" t="s">
        <v>213</v>
      </c>
      <c r="C78" s="43" t="s">
        <v>1746</v>
      </c>
      <c r="D78" s="11" t="str">
        <f t="shared" si="14"/>
        <v>N/A</v>
      </c>
      <c r="E78" s="43" t="s">
        <v>1746</v>
      </c>
      <c r="F78" s="11" t="str">
        <f t="shared" si="15"/>
        <v>N/A</v>
      </c>
      <c r="G78" s="43" t="s">
        <v>1746</v>
      </c>
      <c r="H78" s="11" t="str">
        <f t="shared" si="16"/>
        <v>N/A</v>
      </c>
      <c r="I78" s="12" t="s">
        <v>1746</v>
      </c>
      <c r="J78" s="12" t="s">
        <v>1746</v>
      </c>
      <c r="K78" s="41" t="s">
        <v>739</v>
      </c>
      <c r="L78" s="9" t="str">
        <f t="shared" si="18"/>
        <v>N/A</v>
      </c>
    </row>
    <row r="79" spans="1:12" ht="25" x14ac:dyDescent="0.25">
      <c r="A79" s="2" t="s">
        <v>1177</v>
      </c>
      <c r="B79" s="33" t="s">
        <v>213</v>
      </c>
      <c r="C79" s="43" t="s">
        <v>1746</v>
      </c>
      <c r="D79" s="11" t="str">
        <f t="shared" si="14"/>
        <v>N/A</v>
      </c>
      <c r="E79" s="43" t="s">
        <v>1746</v>
      </c>
      <c r="F79" s="11" t="str">
        <f t="shared" si="15"/>
        <v>N/A</v>
      </c>
      <c r="G79" s="43" t="s">
        <v>1746</v>
      </c>
      <c r="H79" s="11" t="str">
        <f t="shared" si="16"/>
        <v>N/A</v>
      </c>
      <c r="I79" s="12" t="s">
        <v>1746</v>
      </c>
      <c r="J79" s="12" t="s">
        <v>1746</v>
      </c>
      <c r="K79" s="41" t="s">
        <v>739</v>
      </c>
      <c r="L79" s="9" t="str">
        <f t="shared" si="18"/>
        <v>N/A</v>
      </c>
    </row>
    <row r="80" spans="1:12" ht="25" x14ac:dyDescent="0.25">
      <c r="A80" s="2" t="s">
        <v>1178</v>
      </c>
      <c r="B80" s="33" t="s">
        <v>213</v>
      </c>
      <c r="C80" s="43" t="s">
        <v>1746</v>
      </c>
      <c r="D80" s="11" t="str">
        <f t="shared" si="14"/>
        <v>N/A</v>
      </c>
      <c r="E80" s="43" t="s">
        <v>1746</v>
      </c>
      <c r="F80" s="11" t="str">
        <f t="shared" si="15"/>
        <v>N/A</v>
      </c>
      <c r="G80" s="43" t="s">
        <v>1746</v>
      </c>
      <c r="H80" s="11" t="str">
        <f t="shared" si="16"/>
        <v>N/A</v>
      </c>
      <c r="I80" s="12" t="s">
        <v>1746</v>
      </c>
      <c r="J80" s="12" t="s">
        <v>1746</v>
      </c>
      <c r="K80" s="41" t="s">
        <v>739</v>
      </c>
      <c r="L80" s="9" t="str">
        <f t="shared" si="18"/>
        <v>N/A</v>
      </c>
    </row>
    <row r="81" spans="1:12" ht="25" x14ac:dyDescent="0.25">
      <c r="A81" s="2" t="s">
        <v>1179</v>
      </c>
      <c r="B81" s="33" t="s">
        <v>213</v>
      </c>
      <c r="C81" s="43" t="s">
        <v>1746</v>
      </c>
      <c r="D81" s="11" t="str">
        <f t="shared" si="14"/>
        <v>N/A</v>
      </c>
      <c r="E81" s="43" t="s">
        <v>1746</v>
      </c>
      <c r="F81" s="11" t="str">
        <f t="shared" si="15"/>
        <v>N/A</v>
      </c>
      <c r="G81" s="43" t="s">
        <v>1746</v>
      </c>
      <c r="H81" s="11" t="str">
        <f t="shared" si="16"/>
        <v>N/A</v>
      </c>
      <c r="I81" s="12" t="s">
        <v>1746</v>
      </c>
      <c r="J81" s="12" t="s">
        <v>1746</v>
      </c>
      <c r="K81" s="41" t="s">
        <v>739</v>
      </c>
      <c r="L81" s="9" t="str">
        <f t="shared" si="18"/>
        <v>N/A</v>
      </c>
    </row>
    <row r="82" spans="1:12" x14ac:dyDescent="0.25">
      <c r="A82" s="2" t="s">
        <v>357</v>
      </c>
      <c r="B82" s="33" t="s">
        <v>213</v>
      </c>
      <c r="C82" s="43">
        <v>462983098</v>
      </c>
      <c r="D82" s="11" t="str">
        <f t="shared" si="14"/>
        <v>N/A</v>
      </c>
      <c r="E82" s="43">
        <v>446072709</v>
      </c>
      <c r="F82" s="11" t="str">
        <f t="shared" si="15"/>
        <v>N/A</v>
      </c>
      <c r="G82" s="43">
        <v>448978673</v>
      </c>
      <c r="H82" s="11" t="str">
        <f t="shared" si="16"/>
        <v>N/A</v>
      </c>
      <c r="I82" s="12">
        <v>-3.65</v>
      </c>
      <c r="J82" s="12">
        <v>0.65149999999999997</v>
      </c>
      <c r="K82" s="41" t="s">
        <v>739</v>
      </c>
      <c r="L82" s="9" t="str">
        <f t="shared" ref="L82:L138" si="19">IF(J82="Div by 0", "N/A", IF(K82="N/A","N/A", IF(J82&gt;VALUE(MID(K82,1,2)), "No", IF(J82&lt;-1*VALUE(MID(K82,1,2)), "No", "Yes"))))</f>
        <v>Yes</v>
      </c>
    </row>
    <row r="83" spans="1:12" x14ac:dyDescent="0.25">
      <c r="A83" s="2" t="s">
        <v>363</v>
      </c>
      <c r="B83" s="33" t="s">
        <v>213</v>
      </c>
      <c r="C83" s="43">
        <v>27200</v>
      </c>
      <c r="D83" s="11" t="str">
        <f t="shared" ref="D83:D114" si="20">IF($B83="N/A","N/A",IF(C83&gt;10,"No",IF(C83&lt;-10,"No","Yes")))</f>
        <v>N/A</v>
      </c>
      <c r="E83" s="34">
        <v>26167</v>
      </c>
      <c r="F83" s="11" t="str">
        <f t="shared" ref="F83:F114" si="21">IF($B83="N/A","N/A",IF(E83&gt;10,"No",IF(E83&lt;-10,"No","Yes")))</f>
        <v>N/A</v>
      </c>
      <c r="G83" s="34">
        <v>26004</v>
      </c>
      <c r="H83" s="11" t="str">
        <f t="shared" ref="H83:H114" si="22">IF($B83="N/A","N/A",IF(G83&gt;10,"No",IF(G83&lt;-10,"No","Yes")))</f>
        <v>N/A</v>
      </c>
      <c r="I83" s="12">
        <v>-3.8</v>
      </c>
      <c r="J83" s="12">
        <v>-0.623</v>
      </c>
      <c r="K83" s="41" t="s">
        <v>739</v>
      </c>
      <c r="L83" s="9" t="str">
        <f t="shared" si="19"/>
        <v>Yes</v>
      </c>
    </row>
    <row r="84" spans="1:12" x14ac:dyDescent="0.25">
      <c r="A84" s="2" t="s">
        <v>358</v>
      </c>
      <c r="B84" s="33" t="s">
        <v>213</v>
      </c>
      <c r="C84" s="43">
        <v>17021.437426</v>
      </c>
      <c r="D84" s="11" t="str">
        <f t="shared" si="20"/>
        <v>N/A</v>
      </c>
      <c r="E84" s="43">
        <v>17047.147514</v>
      </c>
      <c r="F84" s="11" t="str">
        <f t="shared" si="21"/>
        <v>N/A</v>
      </c>
      <c r="G84" s="43">
        <v>17265.754229999999</v>
      </c>
      <c r="H84" s="11" t="str">
        <f t="shared" si="22"/>
        <v>N/A</v>
      </c>
      <c r="I84" s="12">
        <v>0.151</v>
      </c>
      <c r="J84" s="12">
        <v>1.282</v>
      </c>
      <c r="K84" s="41" t="s">
        <v>739</v>
      </c>
      <c r="L84" s="9" t="str">
        <f t="shared" si="19"/>
        <v>Yes</v>
      </c>
    </row>
    <row r="85" spans="1:12" ht="25" x14ac:dyDescent="0.25">
      <c r="A85" s="2" t="s">
        <v>1180</v>
      </c>
      <c r="B85" s="33" t="s">
        <v>213</v>
      </c>
      <c r="C85" s="43">
        <v>55067876</v>
      </c>
      <c r="D85" s="11" t="str">
        <f t="shared" si="20"/>
        <v>N/A</v>
      </c>
      <c r="E85" s="43">
        <v>50308807</v>
      </c>
      <c r="F85" s="11" t="str">
        <f t="shared" si="21"/>
        <v>N/A</v>
      </c>
      <c r="G85" s="43">
        <v>50033297</v>
      </c>
      <c r="H85" s="11" t="str">
        <f t="shared" si="22"/>
        <v>N/A</v>
      </c>
      <c r="I85" s="12">
        <v>-8.64</v>
      </c>
      <c r="J85" s="12">
        <v>-0.54800000000000004</v>
      </c>
      <c r="K85" s="41" t="s">
        <v>739</v>
      </c>
      <c r="L85" s="9" t="str">
        <f t="shared" si="19"/>
        <v>Yes</v>
      </c>
    </row>
    <row r="86" spans="1:12" x14ac:dyDescent="0.25">
      <c r="A86" s="2" t="s">
        <v>729</v>
      </c>
      <c r="B86" s="33" t="s">
        <v>213</v>
      </c>
      <c r="C86" s="43">
        <v>21729</v>
      </c>
      <c r="D86" s="11" t="str">
        <f t="shared" si="20"/>
        <v>N/A</v>
      </c>
      <c r="E86" s="34">
        <v>20832</v>
      </c>
      <c r="F86" s="11" t="str">
        <f t="shared" si="21"/>
        <v>N/A</v>
      </c>
      <c r="G86" s="34">
        <v>20700</v>
      </c>
      <c r="H86" s="11" t="str">
        <f t="shared" si="22"/>
        <v>N/A</v>
      </c>
      <c r="I86" s="12">
        <v>-4.13</v>
      </c>
      <c r="J86" s="12">
        <v>-0.63400000000000001</v>
      </c>
      <c r="K86" s="41" t="s">
        <v>739</v>
      </c>
      <c r="L86" s="9" t="str">
        <f t="shared" si="19"/>
        <v>Yes</v>
      </c>
    </row>
    <row r="87" spans="1:12" ht="25" x14ac:dyDescent="0.25">
      <c r="A87" s="2" t="s">
        <v>1181</v>
      </c>
      <c r="B87" s="33" t="s">
        <v>213</v>
      </c>
      <c r="C87" s="43">
        <v>2534.3032813</v>
      </c>
      <c r="D87" s="11" t="str">
        <f t="shared" si="20"/>
        <v>N/A</v>
      </c>
      <c r="E87" s="43">
        <v>2414.9772945</v>
      </c>
      <c r="F87" s="11" t="str">
        <f t="shared" si="21"/>
        <v>N/A</v>
      </c>
      <c r="G87" s="43">
        <v>2417.0674878999998</v>
      </c>
      <c r="H87" s="11" t="str">
        <f t="shared" si="22"/>
        <v>N/A</v>
      </c>
      <c r="I87" s="12">
        <v>-4.71</v>
      </c>
      <c r="J87" s="12">
        <v>8.6599999999999996E-2</v>
      </c>
      <c r="K87" s="41" t="s">
        <v>739</v>
      </c>
      <c r="L87" s="9" t="str">
        <f t="shared" si="19"/>
        <v>Yes</v>
      </c>
    </row>
    <row r="88" spans="1:12" ht="25" x14ac:dyDescent="0.25">
      <c r="A88" s="2" t="s">
        <v>1182</v>
      </c>
      <c r="B88" s="33" t="s">
        <v>213</v>
      </c>
      <c r="C88" s="43">
        <v>186034075</v>
      </c>
      <c r="D88" s="11" t="str">
        <f t="shared" si="20"/>
        <v>N/A</v>
      </c>
      <c r="E88" s="43">
        <v>186236870</v>
      </c>
      <c r="F88" s="11" t="str">
        <f t="shared" si="21"/>
        <v>N/A</v>
      </c>
      <c r="G88" s="43">
        <v>187174810</v>
      </c>
      <c r="H88" s="11" t="str">
        <f t="shared" si="22"/>
        <v>N/A</v>
      </c>
      <c r="I88" s="12">
        <v>0.109</v>
      </c>
      <c r="J88" s="12">
        <v>0.50360000000000005</v>
      </c>
      <c r="K88" s="41" t="s">
        <v>739</v>
      </c>
      <c r="L88" s="9" t="str">
        <f t="shared" si="19"/>
        <v>Yes</v>
      </c>
    </row>
    <row r="89" spans="1:12" x14ac:dyDescent="0.25">
      <c r="A89" s="2" t="s">
        <v>730</v>
      </c>
      <c r="B89" s="33" t="s">
        <v>213</v>
      </c>
      <c r="C89" s="43">
        <v>4520</v>
      </c>
      <c r="D89" s="11" t="str">
        <f t="shared" si="20"/>
        <v>N/A</v>
      </c>
      <c r="E89" s="34">
        <v>4397</v>
      </c>
      <c r="F89" s="11" t="str">
        <f t="shared" si="21"/>
        <v>N/A</v>
      </c>
      <c r="G89" s="34">
        <v>4339</v>
      </c>
      <c r="H89" s="11" t="str">
        <f t="shared" si="22"/>
        <v>N/A</v>
      </c>
      <c r="I89" s="12">
        <v>-2.72</v>
      </c>
      <c r="J89" s="12">
        <v>-1.32</v>
      </c>
      <c r="K89" s="41" t="s">
        <v>739</v>
      </c>
      <c r="L89" s="9" t="str">
        <f t="shared" si="19"/>
        <v>Yes</v>
      </c>
    </row>
    <row r="90" spans="1:12" ht="25" x14ac:dyDescent="0.25">
      <c r="A90" s="2" t="s">
        <v>1183</v>
      </c>
      <c r="B90" s="33" t="s">
        <v>213</v>
      </c>
      <c r="C90" s="43">
        <v>41157.981195</v>
      </c>
      <c r="D90" s="11" t="str">
        <f t="shared" si="20"/>
        <v>N/A</v>
      </c>
      <c r="E90" s="43">
        <v>42355.440072999998</v>
      </c>
      <c r="F90" s="11" t="str">
        <f t="shared" si="21"/>
        <v>N/A</v>
      </c>
      <c r="G90" s="43">
        <v>43137.775985</v>
      </c>
      <c r="H90" s="11" t="str">
        <f t="shared" si="22"/>
        <v>N/A</v>
      </c>
      <c r="I90" s="12">
        <v>2.9089999999999998</v>
      </c>
      <c r="J90" s="12">
        <v>1.847</v>
      </c>
      <c r="K90" s="41" t="s">
        <v>739</v>
      </c>
      <c r="L90" s="9" t="str">
        <f t="shared" si="19"/>
        <v>Yes</v>
      </c>
    </row>
    <row r="91" spans="1:12" ht="25" x14ac:dyDescent="0.25">
      <c r="A91" s="2" t="s">
        <v>1184</v>
      </c>
      <c r="B91" s="33" t="s">
        <v>213</v>
      </c>
      <c r="C91" s="43">
        <v>15568382</v>
      </c>
      <c r="D91" s="11" t="str">
        <f t="shared" si="20"/>
        <v>N/A</v>
      </c>
      <c r="E91" s="43">
        <v>15455355</v>
      </c>
      <c r="F91" s="11" t="str">
        <f t="shared" si="21"/>
        <v>N/A</v>
      </c>
      <c r="G91" s="43">
        <v>16401690</v>
      </c>
      <c r="H91" s="11" t="str">
        <f t="shared" si="22"/>
        <v>N/A</v>
      </c>
      <c r="I91" s="12">
        <v>-0.72599999999999998</v>
      </c>
      <c r="J91" s="12">
        <v>6.1230000000000002</v>
      </c>
      <c r="K91" s="41" t="s">
        <v>739</v>
      </c>
      <c r="L91" s="9" t="str">
        <f t="shared" si="19"/>
        <v>Yes</v>
      </c>
    </row>
    <row r="92" spans="1:12" x14ac:dyDescent="0.25">
      <c r="A92" s="2" t="s">
        <v>731</v>
      </c>
      <c r="B92" s="33" t="s">
        <v>213</v>
      </c>
      <c r="C92" s="43">
        <v>1669</v>
      </c>
      <c r="D92" s="11" t="str">
        <f t="shared" si="20"/>
        <v>N/A</v>
      </c>
      <c r="E92" s="34">
        <v>1699</v>
      </c>
      <c r="F92" s="11" t="str">
        <f t="shared" si="21"/>
        <v>N/A</v>
      </c>
      <c r="G92" s="34">
        <v>1769</v>
      </c>
      <c r="H92" s="11" t="str">
        <f t="shared" si="22"/>
        <v>N/A</v>
      </c>
      <c r="I92" s="12">
        <v>1.7969999999999999</v>
      </c>
      <c r="J92" s="12">
        <v>4.12</v>
      </c>
      <c r="K92" s="41" t="s">
        <v>739</v>
      </c>
      <c r="L92" s="9" t="str">
        <f t="shared" si="19"/>
        <v>Yes</v>
      </c>
    </row>
    <row r="93" spans="1:12" ht="25" x14ac:dyDescent="0.25">
      <c r="A93" s="2" t="s">
        <v>1185</v>
      </c>
      <c r="B93" s="33" t="s">
        <v>213</v>
      </c>
      <c r="C93" s="43">
        <v>9327.9700419000001</v>
      </c>
      <c r="D93" s="11" t="str">
        <f t="shared" si="20"/>
        <v>N/A</v>
      </c>
      <c r="E93" s="43">
        <v>9096.7363155000003</v>
      </c>
      <c r="F93" s="11" t="str">
        <f t="shared" si="21"/>
        <v>N/A</v>
      </c>
      <c r="G93" s="43">
        <v>9271.7297908</v>
      </c>
      <c r="H93" s="11" t="str">
        <f t="shared" si="22"/>
        <v>N/A</v>
      </c>
      <c r="I93" s="12">
        <v>-2.48</v>
      </c>
      <c r="J93" s="12">
        <v>1.9239999999999999</v>
      </c>
      <c r="K93" s="41" t="s">
        <v>739</v>
      </c>
      <c r="L93" s="9" t="str">
        <f t="shared" si="19"/>
        <v>Yes</v>
      </c>
    </row>
    <row r="94" spans="1:12" x14ac:dyDescent="0.25">
      <c r="A94" s="2" t="s">
        <v>1186</v>
      </c>
      <c r="B94" s="33" t="s">
        <v>213</v>
      </c>
      <c r="C94" s="43">
        <v>15315395</v>
      </c>
      <c r="D94" s="11" t="str">
        <f t="shared" si="20"/>
        <v>N/A</v>
      </c>
      <c r="E94" s="43">
        <v>15406876</v>
      </c>
      <c r="F94" s="11" t="str">
        <f t="shared" si="21"/>
        <v>N/A</v>
      </c>
      <c r="G94" s="43">
        <v>15581193</v>
      </c>
      <c r="H94" s="11" t="str">
        <f t="shared" si="22"/>
        <v>N/A</v>
      </c>
      <c r="I94" s="12">
        <v>0.59730000000000005</v>
      </c>
      <c r="J94" s="12">
        <v>1.131</v>
      </c>
      <c r="K94" s="41" t="s">
        <v>739</v>
      </c>
      <c r="L94" s="9" t="str">
        <f t="shared" si="19"/>
        <v>Yes</v>
      </c>
    </row>
    <row r="95" spans="1:12" x14ac:dyDescent="0.25">
      <c r="A95" s="2" t="s">
        <v>732</v>
      </c>
      <c r="B95" s="33" t="s">
        <v>213</v>
      </c>
      <c r="C95" s="43">
        <v>2718</v>
      </c>
      <c r="D95" s="11" t="str">
        <f t="shared" si="20"/>
        <v>N/A</v>
      </c>
      <c r="E95" s="34">
        <v>2774</v>
      </c>
      <c r="F95" s="11" t="str">
        <f t="shared" si="21"/>
        <v>N/A</v>
      </c>
      <c r="G95" s="34">
        <v>2771</v>
      </c>
      <c r="H95" s="11" t="str">
        <f t="shared" si="22"/>
        <v>N/A</v>
      </c>
      <c r="I95" s="12">
        <v>2.06</v>
      </c>
      <c r="J95" s="12">
        <v>-0.108</v>
      </c>
      <c r="K95" s="41" t="s">
        <v>739</v>
      </c>
      <c r="L95" s="9" t="str">
        <f t="shared" si="19"/>
        <v>Yes</v>
      </c>
    </row>
    <row r="96" spans="1:12" x14ac:dyDescent="0.25">
      <c r="A96" s="2" t="s">
        <v>1187</v>
      </c>
      <c r="B96" s="33" t="s">
        <v>213</v>
      </c>
      <c r="C96" s="43">
        <v>5634.8031640999998</v>
      </c>
      <c r="D96" s="11" t="str">
        <f t="shared" si="20"/>
        <v>N/A</v>
      </c>
      <c r="E96" s="43">
        <v>5554.0288392000002</v>
      </c>
      <c r="F96" s="11" t="str">
        <f t="shared" si="21"/>
        <v>N/A</v>
      </c>
      <c r="G96" s="43">
        <v>5622.9494766999997</v>
      </c>
      <c r="H96" s="11" t="str">
        <f t="shared" si="22"/>
        <v>N/A</v>
      </c>
      <c r="I96" s="12">
        <v>-1.43</v>
      </c>
      <c r="J96" s="12">
        <v>1.2410000000000001</v>
      </c>
      <c r="K96" s="41" t="s">
        <v>739</v>
      </c>
      <c r="L96" s="9" t="str">
        <f t="shared" si="19"/>
        <v>Yes</v>
      </c>
    </row>
    <row r="97" spans="1:12" x14ac:dyDescent="0.25">
      <c r="A97" s="2" t="s">
        <v>1188</v>
      </c>
      <c r="B97" s="33" t="s">
        <v>213</v>
      </c>
      <c r="C97" s="43">
        <v>7687804</v>
      </c>
      <c r="D97" s="11" t="str">
        <f t="shared" si="20"/>
        <v>N/A</v>
      </c>
      <c r="E97" s="43">
        <v>7046917</v>
      </c>
      <c r="F97" s="11" t="str">
        <f t="shared" si="21"/>
        <v>N/A</v>
      </c>
      <c r="G97" s="43">
        <v>7283160</v>
      </c>
      <c r="H97" s="11" t="str">
        <f t="shared" si="22"/>
        <v>N/A</v>
      </c>
      <c r="I97" s="12">
        <v>-8.34</v>
      </c>
      <c r="J97" s="12">
        <v>3.3519999999999999</v>
      </c>
      <c r="K97" s="41" t="s">
        <v>739</v>
      </c>
      <c r="L97" s="9" t="str">
        <f t="shared" si="19"/>
        <v>Yes</v>
      </c>
    </row>
    <row r="98" spans="1:12" x14ac:dyDescent="0.25">
      <c r="A98" s="2" t="s">
        <v>520</v>
      </c>
      <c r="B98" s="33" t="s">
        <v>213</v>
      </c>
      <c r="C98" s="43">
        <v>20089</v>
      </c>
      <c r="D98" s="11" t="str">
        <f t="shared" si="20"/>
        <v>N/A</v>
      </c>
      <c r="E98" s="34">
        <v>19350</v>
      </c>
      <c r="F98" s="11" t="str">
        <f t="shared" si="21"/>
        <v>N/A</v>
      </c>
      <c r="G98" s="34">
        <v>18984</v>
      </c>
      <c r="H98" s="11" t="str">
        <f t="shared" si="22"/>
        <v>N/A</v>
      </c>
      <c r="I98" s="12">
        <v>-3.68</v>
      </c>
      <c r="J98" s="12">
        <v>-1.89</v>
      </c>
      <c r="K98" s="41" t="s">
        <v>739</v>
      </c>
      <c r="L98" s="9" t="str">
        <f t="shared" si="19"/>
        <v>Yes</v>
      </c>
    </row>
    <row r="99" spans="1:12" x14ac:dyDescent="0.25">
      <c r="A99" s="2" t="s">
        <v>1189</v>
      </c>
      <c r="B99" s="33" t="s">
        <v>213</v>
      </c>
      <c r="C99" s="43">
        <v>382.68724177000001</v>
      </c>
      <c r="D99" s="11" t="str">
        <f t="shared" si="20"/>
        <v>N/A</v>
      </c>
      <c r="E99" s="43">
        <v>364.18175710999998</v>
      </c>
      <c r="F99" s="11" t="str">
        <f t="shared" si="21"/>
        <v>N/A</v>
      </c>
      <c r="G99" s="43">
        <v>383.64728192000001</v>
      </c>
      <c r="H99" s="11" t="str">
        <f t="shared" si="22"/>
        <v>N/A</v>
      </c>
      <c r="I99" s="12">
        <v>-4.84</v>
      </c>
      <c r="J99" s="12">
        <v>5.3449999999999998</v>
      </c>
      <c r="K99" s="41" t="s">
        <v>739</v>
      </c>
      <c r="L99" s="9" t="str">
        <f t="shared" si="19"/>
        <v>Yes</v>
      </c>
    </row>
    <row r="100" spans="1:12" ht="25" x14ac:dyDescent="0.25">
      <c r="A100" s="2" t="s">
        <v>1190</v>
      </c>
      <c r="B100" s="33" t="s">
        <v>213</v>
      </c>
      <c r="C100" s="43">
        <v>14638480</v>
      </c>
      <c r="D100" s="11" t="str">
        <f t="shared" si="20"/>
        <v>N/A</v>
      </c>
      <c r="E100" s="43">
        <v>14096863</v>
      </c>
      <c r="F100" s="11" t="str">
        <f t="shared" si="21"/>
        <v>N/A</v>
      </c>
      <c r="G100" s="43">
        <v>14676778</v>
      </c>
      <c r="H100" s="11" t="str">
        <f t="shared" si="22"/>
        <v>N/A</v>
      </c>
      <c r="I100" s="12">
        <v>-3.7</v>
      </c>
      <c r="J100" s="12">
        <v>4.1139999999999999</v>
      </c>
      <c r="K100" s="41" t="s">
        <v>739</v>
      </c>
      <c r="L100" s="9" t="str">
        <f t="shared" si="19"/>
        <v>Yes</v>
      </c>
    </row>
    <row r="101" spans="1:12" x14ac:dyDescent="0.25">
      <c r="A101" s="2" t="s">
        <v>521</v>
      </c>
      <c r="B101" s="33" t="s">
        <v>213</v>
      </c>
      <c r="C101" s="43">
        <v>12995</v>
      </c>
      <c r="D101" s="11" t="str">
        <f t="shared" si="20"/>
        <v>N/A</v>
      </c>
      <c r="E101" s="34">
        <v>12313</v>
      </c>
      <c r="F101" s="11" t="str">
        <f t="shared" si="21"/>
        <v>N/A</v>
      </c>
      <c r="G101" s="34">
        <v>13125</v>
      </c>
      <c r="H101" s="11" t="str">
        <f t="shared" si="22"/>
        <v>N/A</v>
      </c>
      <c r="I101" s="12">
        <v>-5.25</v>
      </c>
      <c r="J101" s="12">
        <v>6.5949999999999998</v>
      </c>
      <c r="K101" s="41" t="s">
        <v>739</v>
      </c>
      <c r="L101" s="9" t="str">
        <f t="shared" si="19"/>
        <v>Yes</v>
      </c>
    </row>
    <row r="102" spans="1:12" ht="25" x14ac:dyDescent="0.25">
      <c r="A102" s="2" t="s">
        <v>1191</v>
      </c>
      <c r="B102" s="33" t="s">
        <v>213</v>
      </c>
      <c r="C102" s="43">
        <v>1126.4701808</v>
      </c>
      <c r="D102" s="11" t="str">
        <f t="shared" si="20"/>
        <v>N/A</v>
      </c>
      <c r="E102" s="43">
        <v>1144.8763908000001</v>
      </c>
      <c r="F102" s="11" t="str">
        <f t="shared" si="21"/>
        <v>N/A</v>
      </c>
      <c r="G102" s="43">
        <v>1118.2307048</v>
      </c>
      <c r="H102" s="11" t="str">
        <f t="shared" si="22"/>
        <v>N/A</v>
      </c>
      <c r="I102" s="12">
        <v>1.6339999999999999</v>
      </c>
      <c r="J102" s="12">
        <v>-2.33</v>
      </c>
      <c r="K102" s="41" t="s">
        <v>739</v>
      </c>
      <c r="L102" s="9" t="str">
        <f t="shared" si="19"/>
        <v>Yes</v>
      </c>
    </row>
    <row r="103" spans="1:12" ht="25" x14ac:dyDescent="0.25">
      <c r="A103" s="2" t="s">
        <v>1192</v>
      </c>
      <c r="B103" s="33" t="s">
        <v>213</v>
      </c>
      <c r="C103" s="43">
        <v>0</v>
      </c>
      <c r="D103" s="11" t="str">
        <f t="shared" si="20"/>
        <v>N/A</v>
      </c>
      <c r="E103" s="43">
        <v>0</v>
      </c>
      <c r="F103" s="11" t="str">
        <f t="shared" si="21"/>
        <v>N/A</v>
      </c>
      <c r="G103" s="43">
        <v>0</v>
      </c>
      <c r="H103" s="11" t="str">
        <f t="shared" si="22"/>
        <v>N/A</v>
      </c>
      <c r="I103" s="12" t="s">
        <v>1746</v>
      </c>
      <c r="J103" s="12" t="s">
        <v>1746</v>
      </c>
      <c r="K103" s="41" t="s">
        <v>739</v>
      </c>
      <c r="L103" s="9" t="str">
        <f t="shared" si="19"/>
        <v>N/A</v>
      </c>
    </row>
    <row r="104" spans="1:12" ht="25" x14ac:dyDescent="0.25">
      <c r="A104" s="2" t="s">
        <v>522</v>
      </c>
      <c r="B104" s="33" t="s">
        <v>213</v>
      </c>
      <c r="C104" s="43">
        <v>0</v>
      </c>
      <c r="D104" s="11" t="str">
        <f t="shared" si="20"/>
        <v>N/A</v>
      </c>
      <c r="E104" s="34">
        <v>0</v>
      </c>
      <c r="F104" s="11" t="str">
        <f t="shared" si="21"/>
        <v>N/A</v>
      </c>
      <c r="G104" s="34">
        <v>0</v>
      </c>
      <c r="H104" s="11" t="str">
        <f t="shared" si="22"/>
        <v>N/A</v>
      </c>
      <c r="I104" s="12" t="s">
        <v>1746</v>
      </c>
      <c r="J104" s="12" t="s">
        <v>1746</v>
      </c>
      <c r="K104" s="41" t="s">
        <v>739</v>
      </c>
      <c r="L104" s="9" t="str">
        <f t="shared" si="19"/>
        <v>N/A</v>
      </c>
    </row>
    <row r="105" spans="1:12" ht="25" x14ac:dyDescent="0.25">
      <c r="A105" s="2" t="s">
        <v>1193</v>
      </c>
      <c r="B105" s="33" t="s">
        <v>213</v>
      </c>
      <c r="C105" s="43" t="s">
        <v>1746</v>
      </c>
      <c r="D105" s="11" t="str">
        <f t="shared" si="20"/>
        <v>N/A</v>
      </c>
      <c r="E105" s="43" t="s">
        <v>1746</v>
      </c>
      <c r="F105" s="11" t="str">
        <f t="shared" si="21"/>
        <v>N/A</v>
      </c>
      <c r="G105" s="43" t="s">
        <v>1746</v>
      </c>
      <c r="H105" s="11" t="str">
        <f t="shared" si="22"/>
        <v>N/A</v>
      </c>
      <c r="I105" s="12" t="s">
        <v>1746</v>
      </c>
      <c r="J105" s="12" t="s">
        <v>1746</v>
      </c>
      <c r="K105" s="41" t="s">
        <v>739</v>
      </c>
      <c r="L105" s="9" t="str">
        <f t="shared" si="19"/>
        <v>N/A</v>
      </c>
    </row>
    <row r="106" spans="1:12" ht="25" x14ac:dyDescent="0.25">
      <c r="A106" s="2" t="s">
        <v>1194</v>
      </c>
      <c r="B106" s="33" t="s">
        <v>213</v>
      </c>
      <c r="C106" s="43">
        <v>125985812</v>
      </c>
      <c r="D106" s="11" t="str">
        <f t="shared" si="20"/>
        <v>N/A</v>
      </c>
      <c r="E106" s="43">
        <v>115949128</v>
      </c>
      <c r="F106" s="11" t="str">
        <f t="shared" si="21"/>
        <v>N/A</v>
      </c>
      <c r="G106" s="43">
        <v>115181744</v>
      </c>
      <c r="H106" s="11" t="str">
        <f t="shared" si="22"/>
        <v>N/A</v>
      </c>
      <c r="I106" s="12">
        <v>-7.97</v>
      </c>
      <c r="J106" s="12">
        <v>-0.66200000000000003</v>
      </c>
      <c r="K106" s="41" t="s">
        <v>739</v>
      </c>
      <c r="L106" s="9" t="str">
        <f t="shared" si="19"/>
        <v>Yes</v>
      </c>
    </row>
    <row r="107" spans="1:12" x14ac:dyDescent="0.25">
      <c r="A107" s="2" t="s">
        <v>523</v>
      </c>
      <c r="B107" s="33" t="s">
        <v>213</v>
      </c>
      <c r="C107" s="43">
        <v>20409</v>
      </c>
      <c r="D107" s="11" t="str">
        <f t="shared" si="20"/>
        <v>N/A</v>
      </c>
      <c r="E107" s="34">
        <v>19607</v>
      </c>
      <c r="F107" s="11" t="str">
        <f t="shared" si="21"/>
        <v>N/A</v>
      </c>
      <c r="G107" s="34">
        <v>19337</v>
      </c>
      <c r="H107" s="11" t="str">
        <f t="shared" si="22"/>
        <v>N/A</v>
      </c>
      <c r="I107" s="12">
        <v>-3.93</v>
      </c>
      <c r="J107" s="12">
        <v>-1.38</v>
      </c>
      <c r="K107" s="41" t="s">
        <v>739</v>
      </c>
      <c r="L107" s="9" t="str">
        <f t="shared" si="19"/>
        <v>Yes</v>
      </c>
    </row>
    <row r="108" spans="1:12" ht="25" x14ac:dyDescent="0.25">
      <c r="A108" s="2" t="s">
        <v>1195</v>
      </c>
      <c r="B108" s="33" t="s">
        <v>213</v>
      </c>
      <c r="C108" s="43">
        <v>6173.0516928999996</v>
      </c>
      <c r="D108" s="11" t="str">
        <f t="shared" si="20"/>
        <v>N/A</v>
      </c>
      <c r="E108" s="43">
        <v>5913.6598154000003</v>
      </c>
      <c r="F108" s="11" t="str">
        <f t="shared" si="21"/>
        <v>N/A</v>
      </c>
      <c r="G108" s="43">
        <v>5956.5467239</v>
      </c>
      <c r="H108" s="11" t="str">
        <f t="shared" si="22"/>
        <v>N/A</v>
      </c>
      <c r="I108" s="12">
        <v>-4.2</v>
      </c>
      <c r="J108" s="12">
        <v>0.72519999999999996</v>
      </c>
      <c r="K108" s="41" t="s">
        <v>739</v>
      </c>
      <c r="L108" s="9" t="str">
        <f t="shared" si="19"/>
        <v>Yes</v>
      </c>
    </row>
    <row r="109" spans="1:12" ht="25" x14ac:dyDescent="0.25">
      <c r="A109" s="2" t="s">
        <v>1196</v>
      </c>
      <c r="B109" s="33" t="s">
        <v>213</v>
      </c>
      <c r="C109" s="43">
        <v>4163134</v>
      </c>
      <c r="D109" s="11" t="str">
        <f t="shared" si="20"/>
        <v>N/A</v>
      </c>
      <c r="E109" s="43">
        <v>4479907</v>
      </c>
      <c r="F109" s="11" t="str">
        <f t="shared" si="21"/>
        <v>N/A</v>
      </c>
      <c r="G109" s="43">
        <v>4461641</v>
      </c>
      <c r="H109" s="11" t="str">
        <f t="shared" si="22"/>
        <v>N/A</v>
      </c>
      <c r="I109" s="12">
        <v>7.609</v>
      </c>
      <c r="J109" s="12">
        <v>-0.40799999999999997</v>
      </c>
      <c r="K109" s="41" t="s">
        <v>739</v>
      </c>
      <c r="L109" s="9" t="str">
        <f t="shared" si="19"/>
        <v>Yes</v>
      </c>
    </row>
    <row r="110" spans="1:12" x14ac:dyDescent="0.25">
      <c r="A110" s="2" t="s">
        <v>524</v>
      </c>
      <c r="B110" s="33" t="s">
        <v>213</v>
      </c>
      <c r="C110" s="43">
        <v>1396</v>
      </c>
      <c r="D110" s="11" t="str">
        <f t="shared" si="20"/>
        <v>N/A</v>
      </c>
      <c r="E110" s="34">
        <v>1470</v>
      </c>
      <c r="F110" s="11" t="str">
        <f t="shared" si="21"/>
        <v>N/A</v>
      </c>
      <c r="G110" s="34">
        <v>1444</v>
      </c>
      <c r="H110" s="11" t="str">
        <f t="shared" si="22"/>
        <v>N/A</v>
      </c>
      <c r="I110" s="12">
        <v>5.3010000000000002</v>
      </c>
      <c r="J110" s="12">
        <v>-1.77</v>
      </c>
      <c r="K110" s="41" t="s">
        <v>739</v>
      </c>
      <c r="L110" s="9" t="str">
        <f t="shared" si="19"/>
        <v>Yes</v>
      </c>
    </row>
    <row r="111" spans="1:12" ht="25" x14ac:dyDescent="0.25">
      <c r="A111" s="2" t="s">
        <v>1197</v>
      </c>
      <c r="B111" s="33" t="s">
        <v>213</v>
      </c>
      <c r="C111" s="43">
        <v>2982.1876791</v>
      </c>
      <c r="D111" s="11" t="str">
        <f t="shared" si="20"/>
        <v>N/A</v>
      </c>
      <c r="E111" s="43">
        <v>3047.5557822999999</v>
      </c>
      <c r="F111" s="11" t="str">
        <f t="shared" si="21"/>
        <v>N/A</v>
      </c>
      <c r="G111" s="43">
        <v>3089.7790859000002</v>
      </c>
      <c r="H111" s="11" t="str">
        <f t="shared" si="22"/>
        <v>N/A</v>
      </c>
      <c r="I111" s="12">
        <v>2.1920000000000002</v>
      </c>
      <c r="J111" s="12">
        <v>1.385</v>
      </c>
      <c r="K111" s="41" t="s">
        <v>739</v>
      </c>
      <c r="L111" s="9" t="str">
        <f t="shared" si="19"/>
        <v>Yes</v>
      </c>
    </row>
    <row r="112" spans="1:12" ht="25" x14ac:dyDescent="0.25">
      <c r="A112" s="2" t="s">
        <v>1198</v>
      </c>
      <c r="B112" s="33" t="s">
        <v>213</v>
      </c>
      <c r="C112" s="43">
        <v>2830105</v>
      </c>
      <c r="D112" s="11" t="str">
        <f t="shared" si="20"/>
        <v>N/A</v>
      </c>
      <c r="E112" s="43">
        <v>2948418</v>
      </c>
      <c r="F112" s="11" t="str">
        <f t="shared" si="21"/>
        <v>N/A</v>
      </c>
      <c r="G112" s="43">
        <v>3067370</v>
      </c>
      <c r="H112" s="11" t="str">
        <f t="shared" si="22"/>
        <v>N/A</v>
      </c>
      <c r="I112" s="12">
        <v>4.181</v>
      </c>
      <c r="J112" s="12">
        <v>4.0339999999999998</v>
      </c>
      <c r="K112" s="41" t="s">
        <v>739</v>
      </c>
      <c r="L112" s="9" t="str">
        <f t="shared" si="19"/>
        <v>Yes</v>
      </c>
    </row>
    <row r="113" spans="1:12" x14ac:dyDescent="0.25">
      <c r="A113" s="2" t="s">
        <v>525</v>
      </c>
      <c r="B113" s="33" t="s">
        <v>213</v>
      </c>
      <c r="C113" s="43">
        <v>1144</v>
      </c>
      <c r="D113" s="11" t="str">
        <f t="shared" si="20"/>
        <v>N/A</v>
      </c>
      <c r="E113" s="34">
        <v>1171</v>
      </c>
      <c r="F113" s="11" t="str">
        <f t="shared" si="21"/>
        <v>N/A</v>
      </c>
      <c r="G113" s="34">
        <v>1194</v>
      </c>
      <c r="H113" s="11" t="str">
        <f t="shared" si="22"/>
        <v>N/A</v>
      </c>
      <c r="I113" s="12">
        <v>2.36</v>
      </c>
      <c r="J113" s="12">
        <v>1.964</v>
      </c>
      <c r="K113" s="41" t="s">
        <v>739</v>
      </c>
      <c r="L113" s="9" t="str">
        <f t="shared" si="19"/>
        <v>Yes</v>
      </c>
    </row>
    <row r="114" spans="1:12" ht="25" x14ac:dyDescent="0.25">
      <c r="A114" s="2" t="s">
        <v>1199</v>
      </c>
      <c r="B114" s="33" t="s">
        <v>213</v>
      </c>
      <c r="C114" s="43">
        <v>2473.868007</v>
      </c>
      <c r="D114" s="11" t="str">
        <f t="shared" si="20"/>
        <v>N/A</v>
      </c>
      <c r="E114" s="43">
        <v>2517.8633645999998</v>
      </c>
      <c r="F114" s="11" t="str">
        <f t="shared" si="21"/>
        <v>N/A</v>
      </c>
      <c r="G114" s="43">
        <v>2568.9865997000002</v>
      </c>
      <c r="H114" s="11" t="str">
        <f t="shared" si="22"/>
        <v>N/A</v>
      </c>
      <c r="I114" s="12">
        <v>1.778</v>
      </c>
      <c r="J114" s="12">
        <v>2.0299999999999998</v>
      </c>
      <c r="K114" s="41" t="s">
        <v>739</v>
      </c>
      <c r="L114" s="9" t="str">
        <f t="shared" si="19"/>
        <v>Yes</v>
      </c>
    </row>
    <row r="115" spans="1:12" ht="25" x14ac:dyDescent="0.25">
      <c r="A115" s="2" t="s">
        <v>1200</v>
      </c>
      <c r="B115" s="33" t="s">
        <v>213</v>
      </c>
      <c r="C115" s="43">
        <v>3964607</v>
      </c>
      <c r="D115" s="11" t="str">
        <f t="shared" ref="D115:D146" si="23">IF($B115="N/A","N/A",IF(C115&gt;10,"No",IF(C115&lt;-10,"No","Yes")))</f>
        <v>N/A</v>
      </c>
      <c r="E115" s="43">
        <v>4011868</v>
      </c>
      <c r="F115" s="11" t="str">
        <f t="shared" ref="F115:F146" si="24">IF($B115="N/A","N/A",IF(E115&gt;10,"No",IF(E115&lt;-10,"No","Yes")))</f>
        <v>N/A</v>
      </c>
      <c r="G115" s="43">
        <v>4176063</v>
      </c>
      <c r="H115" s="11" t="str">
        <f t="shared" ref="H115:H146" si="25">IF($B115="N/A","N/A",IF(G115&gt;10,"No",IF(G115&lt;-10,"No","Yes")))</f>
        <v>N/A</v>
      </c>
      <c r="I115" s="12">
        <v>1.1919999999999999</v>
      </c>
      <c r="J115" s="12">
        <v>4.093</v>
      </c>
      <c r="K115" s="41" t="s">
        <v>739</v>
      </c>
      <c r="L115" s="9" t="str">
        <f t="shared" si="19"/>
        <v>Yes</v>
      </c>
    </row>
    <row r="116" spans="1:12" ht="25" x14ac:dyDescent="0.25">
      <c r="A116" s="2" t="s">
        <v>526</v>
      </c>
      <c r="B116" s="33" t="s">
        <v>213</v>
      </c>
      <c r="C116" s="43">
        <v>2712</v>
      </c>
      <c r="D116" s="11" t="str">
        <f t="shared" si="23"/>
        <v>N/A</v>
      </c>
      <c r="E116" s="34">
        <v>2711</v>
      </c>
      <c r="F116" s="11" t="str">
        <f t="shared" si="24"/>
        <v>N/A</v>
      </c>
      <c r="G116" s="34">
        <v>2736</v>
      </c>
      <c r="H116" s="11" t="str">
        <f t="shared" si="25"/>
        <v>N/A</v>
      </c>
      <c r="I116" s="12">
        <v>-3.6999999999999998E-2</v>
      </c>
      <c r="J116" s="12">
        <v>0.92220000000000002</v>
      </c>
      <c r="K116" s="41" t="s">
        <v>739</v>
      </c>
      <c r="L116" s="9" t="str">
        <f t="shared" si="19"/>
        <v>Yes</v>
      </c>
    </row>
    <row r="117" spans="1:12" ht="25" x14ac:dyDescent="0.25">
      <c r="A117" s="2" t="s">
        <v>1201</v>
      </c>
      <c r="B117" s="33" t="s">
        <v>213</v>
      </c>
      <c r="C117" s="43">
        <v>1461.8757375</v>
      </c>
      <c r="D117" s="11" t="str">
        <f t="shared" si="23"/>
        <v>N/A</v>
      </c>
      <c r="E117" s="43">
        <v>1479.8480265999999</v>
      </c>
      <c r="F117" s="11" t="str">
        <f t="shared" si="24"/>
        <v>N/A</v>
      </c>
      <c r="G117" s="43">
        <v>1526.3388158</v>
      </c>
      <c r="H117" s="11" t="str">
        <f t="shared" si="25"/>
        <v>N/A</v>
      </c>
      <c r="I117" s="12">
        <v>1.2290000000000001</v>
      </c>
      <c r="J117" s="12">
        <v>3.1419999999999999</v>
      </c>
      <c r="K117" s="41" t="s">
        <v>739</v>
      </c>
      <c r="L117" s="9" t="str">
        <f t="shared" si="19"/>
        <v>Yes</v>
      </c>
    </row>
    <row r="118" spans="1:12" ht="25" x14ac:dyDescent="0.25">
      <c r="A118" s="2" t="s">
        <v>1202</v>
      </c>
      <c r="B118" s="33" t="s">
        <v>213</v>
      </c>
      <c r="C118" s="43">
        <v>0</v>
      </c>
      <c r="D118" s="11" t="str">
        <f t="shared" si="23"/>
        <v>N/A</v>
      </c>
      <c r="E118" s="43">
        <v>0</v>
      </c>
      <c r="F118" s="11" t="str">
        <f t="shared" si="24"/>
        <v>N/A</v>
      </c>
      <c r="G118" s="43">
        <v>0</v>
      </c>
      <c r="H118" s="11" t="str">
        <f t="shared" si="25"/>
        <v>N/A</v>
      </c>
      <c r="I118" s="12" t="s">
        <v>1746</v>
      </c>
      <c r="J118" s="12" t="s">
        <v>1746</v>
      </c>
      <c r="K118" s="41" t="s">
        <v>739</v>
      </c>
      <c r="L118" s="9" t="str">
        <f t="shared" si="19"/>
        <v>N/A</v>
      </c>
    </row>
    <row r="119" spans="1:12" ht="25" x14ac:dyDescent="0.25">
      <c r="A119" s="2" t="s">
        <v>527</v>
      </c>
      <c r="B119" s="33" t="s">
        <v>213</v>
      </c>
      <c r="C119" s="43">
        <v>0</v>
      </c>
      <c r="D119" s="11" t="str">
        <f t="shared" si="23"/>
        <v>N/A</v>
      </c>
      <c r="E119" s="34">
        <v>0</v>
      </c>
      <c r="F119" s="11" t="str">
        <f t="shared" si="24"/>
        <v>N/A</v>
      </c>
      <c r="G119" s="34">
        <v>0</v>
      </c>
      <c r="H119" s="11" t="str">
        <f t="shared" si="25"/>
        <v>N/A</v>
      </c>
      <c r="I119" s="12" t="s">
        <v>1746</v>
      </c>
      <c r="J119" s="12" t="s">
        <v>1746</v>
      </c>
      <c r="K119" s="41" t="s">
        <v>739</v>
      </c>
      <c r="L119" s="9" t="str">
        <f t="shared" si="19"/>
        <v>N/A</v>
      </c>
    </row>
    <row r="120" spans="1:12" ht="25" x14ac:dyDescent="0.25">
      <c r="A120" s="2" t="s">
        <v>1203</v>
      </c>
      <c r="B120" s="33" t="s">
        <v>213</v>
      </c>
      <c r="C120" s="43" t="s">
        <v>1746</v>
      </c>
      <c r="D120" s="11" t="str">
        <f t="shared" si="23"/>
        <v>N/A</v>
      </c>
      <c r="E120" s="43" t="s">
        <v>1746</v>
      </c>
      <c r="F120" s="11" t="str">
        <f t="shared" si="24"/>
        <v>N/A</v>
      </c>
      <c r="G120" s="43" t="s">
        <v>1746</v>
      </c>
      <c r="H120" s="11" t="str">
        <f t="shared" si="25"/>
        <v>N/A</v>
      </c>
      <c r="I120" s="12" t="s">
        <v>1746</v>
      </c>
      <c r="J120" s="12" t="s">
        <v>1746</v>
      </c>
      <c r="K120" s="41" t="s">
        <v>739</v>
      </c>
      <c r="L120" s="9" t="str">
        <f t="shared" si="19"/>
        <v>N/A</v>
      </c>
    </row>
    <row r="121" spans="1:12" ht="25" x14ac:dyDescent="0.25">
      <c r="A121" s="2" t="s">
        <v>1204</v>
      </c>
      <c r="B121" s="33" t="s">
        <v>213</v>
      </c>
      <c r="C121" s="43">
        <v>0</v>
      </c>
      <c r="D121" s="11" t="str">
        <f t="shared" si="23"/>
        <v>N/A</v>
      </c>
      <c r="E121" s="43">
        <v>0</v>
      </c>
      <c r="F121" s="11" t="str">
        <f t="shared" si="24"/>
        <v>N/A</v>
      </c>
      <c r="G121" s="43">
        <v>0</v>
      </c>
      <c r="H121" s="11" t="str">
        <f t="shared" si="25"/>
        <v>N/A</v>
      </c>
      <c r="I121" s="12" t="s">
        <v>1746</v>
      </c>
      <c r="J121" s="12" t="s">
        <v>1746</v>
      </c>
      <c r="K121" s="41" t="s">
        <v>739</v>
      </c>
      <c r="L121" s="9" t="str">
        <f t="shared" si="19"/>
        <v>N/A</v>
      </c>
    </row>
    <row r="122" spans="1:12" x14ac:dyDescent="0.25">
      <c r="A122" s="2" t="s">
        <v>528</v>
      </c>
      <c r="B122" s="33" t="s">
        <v>213</v>
      </c>
      <c r="C122" s="43">
        <v>0</v>
      </c>
      <c r="D122" s="11" t="str">
        <f t="shared" si="23"/>
        <v>N/A</v>
      </c>
      <c r="E122" s="34">
        <v>0</v>
      </c>
      <c r="F122" s="11" t="str">
        <f t="shared" si="24"/>
        <v>N/A</v>
      </c>
      <c r="G122" s="34">
        <v>0</v>
      </c>
      <c r="H122" s="11" t="str">
        <f t="shared" si="25"/>
        <v>N/A</v>
      </c>
      <c r="I122" s="12" t="s">
        <v>1746</v>
      </c>
      <c r="J122" s="12" t="s">
        <v>1746</v>
      </c>
      <c r="K122" s="41" t="s">
        <v>739</v>
      </c>
      <c r="L122" s="9" t="str">
        <f t="shared" si="19"/>
        <v>N/A</v>
      </c>
    </row>
    <row r="123" spans="1:12" ht="25" x14ac:dyDescent="0.25">
      <c r="A123" s="2" t="s">
        <v>1205</v>
      </c>
      <c r="B123" s="33" t="s">
        <v>213</v>
      </c>
      <c r="C123" s="43" t="s">
        <v>1746</v>
      </c>
      <c r="D123" s="11" t="str">
        <f t="shared" si="23"/>
        <v>N/A</v>
      </c>
      <c r="E123" s="43" t="s">
        <v>1746</v>
      </c>
      <c r="F123" s="11" t="str">
        <f t="shared" si="24"/>
        <v>N/A</v>
      </c>
      <c r="G123" s="43" t="s">
        <v>1746</v>
      </c>
      <c r="H123" s="11" t="str">
        <f t="shared" si="25"/>
        <v>N/A</v>
      </c>
      <c r="I123" s="12" t="s">
        <v>1746</v>
      </c>
      <c r="J123" s="12" t="s">
        <v>1746</v>
      </c>
      <c r="K123" s="41" t="s">
        <v>739</v>
      </c>
      <c r="L123" s="9" t="str">
        <f t="shared" si="19"/>
        <v>N/A</v>
      </c>
    </row>
    <row r="124" spans="1:12" ht="25" x14ac:dyDescent="0.25">
      <c r="A124" s="2" t="s">
        <v>1206</v>
      </c>
      <c r="B124" s="33" t="s">
        <v>213</v>
      </c>
      <c r="C124" s="43">
        <v>20718184</v>
      </c>
      <c r="D124" s="11" t="str">
        <f t="shared" si="23"/>
        <v>N/A</v>
      </c>
      <c r="E124" s="43">
        <v>19877592</v>
      </c>
      <c r="F124" s="11" t="str">
        <f t="shared" si="24"/>
        <v>N/A</v>
      </c>
      <c r="G124" s="43">
        <v>21097191</v>
      </c>
      <c r="H124" s="11" t="str">
        <f t="shared" si="25"/>
        <v>N/A</v>
      </c>
      <c r="I124" s="12">
        <v>-4.0599999999999996</v>
      </c>
      <c r="J124" s="12">
        <v>6.1360000000000001</v>
      </c>
      <c r="K124" s="41" t="s">
        <v>739</v>
      </c>
      <c r="L124" s="9" t="str">
        <f t="shared" si="19"/>
        <v>Yes</v>
      </c>
    </row>
    <row r="125" spans="1:12" ht="25" x14ac:dyDescent="0.25">
      <c r="A125" s="2" t="s">
        <v>529</v>
      </c>
      <c r="B125" s="33" t="s">
        <v>213</v>
      </c>
      <c r="C125" s="43">
        <v>18977</v>
      </c>
      <c r="D125" s="11" t="str">
        <f t="shared" si="23"/>
        <v>N/A</v>
      </c>
      <c r="E125" s="34">
        <v>18630</v>
      </c>
      <c r="F125" s="11" t="str">
        <f t="shared" si="24"/>
        <v>N/A</v>
      </c>
      <c r="G125" s="34">
        <v>18840</v>
      </c>
      <c r="H125" s="11" t="str">
        <f t="shared" si="25"/>
        <v>N/A</v>
      </c>
      <c r="I125" s="12">
        <v>-1.83</v>
      </c>
      <c r="J125" s="12">
        <v>1.127</v>
      </c>
      <c r="K125" s="41" t="s">
        <v>739</v>
      </c>
      <c r="L125" s="9" t="str">
        <f t="shared" si="19"/>
        <v>Yes</v>
      </c>
    </row>
    <row r="126" spans="1:12" ht="25" x14ac:dyDescent="0.25">
      <c r="A126" s="2" t="s">
        <v>1207</v>
      </c>
      <c r="B126" s="33" t="s">
        <v>213</v>
      </c>
      <c r="C126" s="43">
        <v>1091.7523318000001</v>
      </c>
      <c r="D126" s="11" t="str">
        <f t="shared" si="23"/>
        <v>N/A</v>
      </c>
      <c r="E126" s="43">
        <v>1066.9668277000001</v>
      </c>
      <c r="F126" s="11" t="str">
        <f t="shared" si="24"/>
        <v>N/A</v>
      </c>
      <c r="G126" s="43">
        <v>1119.8084395000001</v>
      </c>
      <c r="H126" s="11" t="str">
        <f t="shared" si="25"/>
        <v>N/A</v>
      </c>
      <c r="I126" s="12">
        <v>-2.27</v>
      </c>
      <c r="J126" s="12">
        <v>4.9530000000000003</v>
      </c>
      <c r="K126" s="41" t="s">
        <v>739</v>
      </c>
      <c r="L126" s="9" t="str">
        <f t="shared" si="19"/>
        <v>Yes</v>
      </c>
    </row>
    <row r="127" spans="1:12" ht="25" x14ac:dyDescent="0.25">
      <c r="A127" s="2" t="s">
        <v>1208</v>
      </c>
      <c r="B127" s="33" t="s">
        <v>213</v>
      </c>
      <c r="C127" s="43">
        <v>9249016</v>
      </c>
      <c r="D127" s="11" t="str">
        <f t="shared" si="23"/>
        <v>N/A</v>
      </c>
      <c r="E127" s="43">
        <v>8935958</v>
      </c>
      <c r="F127" s="11" t="str">
        <f t="shared" si="24"/>
        <v>N/A</v>
      </c>
      <c r="G127" s="43">
        <v>8649335</v>
      </c>
      <c r="H127" s="11" t="str">
        <f t="shared" si="25"/>
        <v>N/A</v>
      </c>
      <c r="I127" s="12">
        <v>-3.38</v>
      </c>
      <c r="J127" s="12">
        <v>-3.21</v>
      </c>
      <c r="K127" s="41" t="s">
        <v>739</v>
      </c>
      <c r="L127" s="9" t="str">
        <f t="shared" si="19"/>
        <v>Yes</v>
      </c>
    </row>
    <row r="128" spans="1:12" x14ac:dyDescent="0.25">
      <c r="A128" s="2" t="s">
        <v>530</v>
      </c>
      <c r="B128" s="33" t="s">
        <v>213</v>
      </c>
      <c r="C128" s="43">
        <v>3780</v>
      </c>
      <c r="D128" s="11" t="str">
        <f t="shared" si="23"/>
        <v>N/A</v>
      </c>
      <c r="E128" s="34">
        <v>3764</v>
      </c>
      <c r="F128" s="11" t="str">
        <f t="shared" si="24"/>
        <v>N/A</v>
      </c>
      <c r="G128" s="34">
        <v>3766</v>
      </c>
      <c r="H128" s="11" t="str">
        <f t="shared" si="25"/>
        <v>N/A</v>
      </c>
      <c r="I128" s="12">
        <v>-0.42299999999999999</v>
      </c>
      <c r="J128" s="12">
        <v>5.3100000000000001E-2</v>
      </c>
      <c r="K128" s="41" t="s">
        <v>739</v>
      </c>
      <c r="L128" s="9" t="str">
        <f t="shared" si="19"/>
        <v>Yes</v>
      </c>
    </row>
    <row r="129" spans="1:12" ht="25" x14ac:dyDescent="0.25">
      <c r="A129" s="2" t="s">
        <v>1209</v>
      </c>
      <c r="B129" s="33" t="s">
        <v>213</v>
      </c>
      <c r="C129" s="43">
        <v>2446.8296295999999</v>
      </c>
      <c r="D129" s="11" t="str">
        <f t="shared" si="23"/>
        <v>N/A</v>
      </c>
      <c r="E129" s="43">
        <v>2374.0589798000001</v>
      </c>
      <c r="F129" s="11" t="str">
        <f t="shared" si="24"/>
        <v>N/A</v>
      </c>
      <c r="G129" s="43">
        <v>2296.6901220999998</v>
      </c>
      <c r="H129" s="11" t="str">
        <f t="shared" si="25"/>
        <v>N/A</v>
      </c>
      <c r="I129" s="12">
        <v>-2.97</v>
      </c>
      <c r="J129" s="12">
        <v>-3.26</v>
      </c>
      <c r="K129" s="41" t="s">
        <v>739</v>
      </c>
      <c r="L129" s="9" t="str">
        <f t="shared" si="19"/>
        <v>Yes</v>
      </c>
    </row>
    <row r="130" spans="1:12" ht="25" x14ac:dyDescent="0.25">
      <c r="A130" s="2" t="s">
        <v>1210</v>
      </c>
      <c r="B130" s="33" t="s">
        <v>213</v>
      </c>
      <c r="C130" s="43">
        <v>24143</v>
      </c>
      <c r="D130" s="11" t="str">
        <f t="shared" si="23"/>
        <v>N/A</v>
      </c>
      <c r="E130" s="43">
        <v>33115</v>
      </c>
      <c r="F130" s="11" t="str">
        <f t="shared" si="24"/>
        <v>N/A</v>
      </c>
      <c r="G130" s="43">
        <v>12781</v>
      </c>
      <c r="H130" s="11" t="str">
        <f t="shared" si="25"/>
        <v>N/A</v>
      </c>
      <c r="I130" s="12">
        <v>37.159999999999997</v>
      </c>
      <c r="J130" s="12">
        <v>-61.4</v>
      </c>
      <c r="K130" s="41" t="s">
        <v>739</v>
      </c>
      <c r="L130" s="9" t="str">
        <f t="shared" si="19"/>
        <v>No</v>
      </c>
    </row>
    <row r="131" spans="1:12" x14ac:dyDescent="0.25">
      <c r="A131" s="2" t="s">
        <v>531</v>
      </c>
      <c r="B131" s="33" t="s">
        <v>213</v>
      </c>
      <c r="C131" s="43">
        <v>15</v>
      </c>
      <c r="D131" s="11" t="str">
        <f t="shared" si="23"/>
        <v>N/A</v>
      </c>
      <c r="E131" s="34">
        <v>17</v>
      </c>
      <c r="F131" s="11" t="str">
        <f t="shared" si="24"/>
        <v>N/A</v>
      </c>
      <c r="G131" s="34">
        <v>11</v>
      </c>
      <c r="H131" s="11" t="str">
        <f t="shared" si="25"/>
        <v>N/A</v>
      </c>
      <c r="I131" s="12">
        <v>13.33</v>
      </c>
      <c r="J131" s="12">
        <v>-52.9</v>
      </c>
      <c r="K131" s="41" t="s">
        <v>739</v>
      </c>
      <c r="L131" s="9" t="str">
        <f t="shared" si="19"/>
        <v>No</v>
      </c>
    </row>
    <row r="132" spans="1:12" ht="25" x14ac:dyDescent="0.25">
      <c r="A132" s="2" t="s">
        <v>1211</v>
      </c>
      <c r="B132" s="33" t="s">
        <v>213</v>
      </c>
      <c r="C132" s="43">
        <v>1609.5333333000001</v>
      </c>
      <c r="D132" s="11" t="str">
        <f t="shared" si="23"/>
        <v>N/A</v>
      </c>
      <c r="E132" s="43">
        <v>1947.9411765</v>
      </c>
      <c r="F132" s="11" t="str">
        <f t="shared" si="24"/>
        <v>N/A</v>
      </c>
      <c r="G132" s="43">
        <v>1597.625</v>
      </c>
      <c r="H132" s="11" t="str">
        <f t="shared" si="25"/>
        <v>N/A</v>
      </c>
      <c r="I132" s="12">
        <v>21.03</v>
      </c>
      <c r="J132" s="12">
        <v>-18</v>
      </c>
      <c r="K132" s="41" t="s">
        <v>739</v>
      </c>
      <c r="L132" s="9" t="str">
        <f t="shared" si="19"/>
        <v>Yes</v>
      </c>
    </row>
    <row r="133" spans="1:12" x14ac:dyDescent="0.25">
      <c r="A133" s="2" t="s">
        <v>1212</v>
      </c>
      <c r="B133" s="33" t="s">
        <v>213</v>
      </c>
      <c r="C133" s="43">
        <v>1647354</v>
      </c>
      <c r="D133" s="11" t="str">
        <f t="shared" si="23"/>
        <v>N/A</v>
      </c>
      <c r="E133" s="43">
        <v>1063023</v>
      </c>
      <c r="F133" s="11" t="str">
        <f t="shared" si="24"/>
        <v>N/A</v>
      </c>
      <c r="G133" s="43">
        <v>945555</v>
      </c>
      <c r="H133" s="11" t="str">
        <f t="shared" si="25"/>
        <v>N/A</v>
      </c>
      <c r="I133" s="12">
        <v>-35.5</v>
      </c>
      <c r="J133" s="12">
        <v>-11.1</v>
      </c>
      <c r="K133" s="41" t="s">
        <v>739</v>
      </c>
      <c r="L133" s="9" t="str">
        <f t="shared" si="19"/>
        <v>Yes</v>
      </c>
    </row>
    <row r="134" spans="1:12" x14ac:dyDescent="0.25">
      <c r="A134" s="2" t="s">
        <v>532</v>
      </c>
      <c r="B134" s="33" t="s">
        <v>213</v>
      </c>
      <c r="C134" s="43">
        <v>146</v>
      </c>
      <c r="D134" s="11" t="str">
        <f t="shared" si="23"/>
        <v>N/A</v>
      </c>
      <c r="E134" s="34">
        <v>114</v>
      </c>
      <c r="F134" s="11" t="str">
        <f t="shared" si="24"/>
        <v>N/A</v>
      </c>
      <c r="G134" s="34">
        <v>107</v>
      </c>
      <c r="H134" s="11" t="str">
        <f t="shared" si="25"/>
        <v>N/A</v>
      </c>
      <c r="I134" s="12">
        <v>-21.9</v>
      </c>
      <c r="J134" s="12">
        <v>-6.14</v>
      </c>
      <c r="K134" s="41" t="s">
        <v>739</v>
      </c>
      <c r="L134" s="9" t="str">
        <f t="shared" si="19"/>
        <v>Yes</v>
      </c>
    </row>
    <row r="135" spans="1:12" x14ac:dyDescent="0.25">
      <c r="A135" s="2" t="s">
        <v>1213</v>
      </c>
      <c r="B135" s="33" t="s">
        <v>213</v>
      </c>
      <c r="C135" s="43">
        <v>11283.246574999999</v>
      </c>
      <c r="D135" s="11" t="str">
        <f t="shared" si="23"/>
        <v>N/A</v>
      </c>
      <c r="E135" s="43">
        <v>9324.7631579000008</v>
      </c>
      <c r="F135" s="11" t="str">
        <f t="shared" si="24"/>
        <v>N/A</v>
      </c>
      <c r="G135" s="43">
        <v>8836.9626167999995</v>
      </c>
      <c r="H135" s="11" t="str">
        <f t="shared" si="25"/>
        <v>N/A</v>
      </c>
      <c r="I135" s="12">
        <v>-17.399999999999999</v>
      </c>
      <c r="J135" s="12">
        <v>-5.23</v>
      </c>
      <c r="K135" s="41" t="s">
        <v>739</v>
      </c>
      <c r="L135" s="9" t="str">
        <f t="shared" si="19"/>
        <v>Yes</v>
      </c>
    </row>
    <row r="136" spans="1:12" x14ac:dyDescent="0.25">
      <c r="A136" s="2" t="s">
        <v>1214</v>
      </c>
      <c r="B136" s="33" t="s">
        <v>213</v>
      </c>
      <c r="C136" s="43">
        <v>88731</v>
      </c>
      <c r="D136" s="11" t="str">
        <f t="shared" si="23"/>
        <v>N/A</v>
      </c>
      <c r="E136" s="43">
        <v>222012</v>
      </c>
      <c r="F136" s="11" t="str">
        <f t="shared" si="24"/>
        <v>N/A</v>
      </c>
      <c r="G136" s="43">
        <v>236065</v>
      </c>
      <c r="H136" s="11" t="str">
        <f t="shared" si="25"/>
        <v>N/A</v>
      </c>
      <c r="I136" s="12">
        <v>150.19999999999999</v>
      </c>
      <c r="J136" s="12">
        <v>6.33</v>
      </c>
      <c r="K136" s="41" t="s">
        <v>739</v>
      </c>
      <c r="L136" s="9" t="str">
        <f t="shared" si="19"/>
        <v>Yes</v>
      </c>
    </row>
    <row r="137" spans="1:12" x14ac:dyDescent="0.25">
      <c r="A137" s="2" t="s">
        <v>533</v>
      </c>
      <c r="B137" s="33" t="s">
        <v>213</v>
      </c>
      <c r="C137" s="43">
        <v>416</v>
      </c>
      <c r="D137" s="11" t="str">
        <f t="shared" si="23"/>
        <v>N/A</v>
      </c>
      <c r="E137" s="34">
        <v>673</v>
      </c>
      <c r="F137" s="11" t="str">
        <f t="shared" si="24"/>
        <v>N/A</v>
      </c>
      <c r="G137" s="34">
        <v>708</v>
      </c>
      <c r="H137" s="11" t="str">
        <f t="shared" si="25"/>
        <v>N/A</v>
      </c>
      <c r="I137" s="12">
        <v>61.78</v>
      </c>
      <c r="J137" s="12">
        <v>5.2009999999999996</v>
      </c>
      <c r="K137" s="41" t="s">
        <v>739</v>
      </c>
      <c r="L137" s="9" t="str">
        <f t="shared" si="19"/>
        <v>Yes</v>
      </c>
    </row>
    <row r="138" spans="1:12" x14ac:dyDescent="0.25">
      <c r="A138" s="2" t="s">
        <v>1215</v>
      </c>
      <c r="B138" s="33" t="s">
        <v>213</v>
      </c>
      <c r="C138" s="43">
        <v>213.29567308</v>
      </c>
      <c r="D138" s="11" t="str">
        <f t="shared" si="23"/>
        <v>N/A</v>
      </c>
      <c r="E138" s="43">
        <v>329.88410104000002</v>
      </c>
      <c r="F138" s="11" t="str">
        <f t="shared" si="24"/>
        <v>N/A</v>
      </c>
      <c r="G138" s="43">
        <v>333.42514124000002</v>
      </c>
      <c r="H138" s="11" t="str">
        <f t="shared" si="25"/>
        <v>N/A</v>
      </c>
      <c r="I138" s="12">
        <v>54.66</v>
      </c>
      <c r="J138" s="12">
        <v>1.073</v>
      </c>
      <c r="K138" s="41" t="s">
        <v>739</v>
      </c>
      <c r="L138" s="9" t="str">
        <f t="shared" si="19"/>
        <v>Yes</v>
      </c>
    </row>
    <row r="139" spans="1:12" x14ac:dyDescent="0.25">
      <c r="A139" s="48" t="s">
        <v>406</v>
      </c>
      <c r="B139" s="14" t="s">
        <v>213</v>
      </c>
      <c r="C139" s="14">
        <v>3639852078</v>
      </c>
      <c r="D139" s="11" t="str">
        <f t="shared" si="23"/>
        <v>N/A</v>
      </c>
      <c r="E139" s="14">
        <v>3693874714</v>
      </c>
      <c r="F139" s="11" t="str">
        <f t="shared" si="24"/>
        <v>N/A</v>
      </c>
      <c r="G139" s="14">
        <v>3846814517</v>
      </c>
      <c r="H139" s="11" t="str">
        <f t="shared" si="25"/>
        <v>N/A</v>
      </c>
      <c r="I139" s="12">
        <v>1.484</v>
      </c>
      <c r="J139" s="12">
        <v>4.1399999999999997</v>
      </c>
      <c r="K139" s="14" t="s">
        <v>213</v>
      </c>
      <c r="L139" s="9" t="str">
        <f t="shared" ref="L139:L158" si="26">IF(J139="Div by 0", "N/A", IF(K139="N/A","N/A", IF(J139&gt;VALUE(MID(K139,1,2)), "No", IF(J139&lt;-1*VALUE(MID(K139,1,2)), "No", "Yes"))))</f>
        <v>N/A</v>
      </c>
    </row>
    <row r="140" spans="1:12" x14ac:dyDescent="0.25">
      <c r="A140" s="48" t="s">
        <v>1216</v>
      </c>
      <c r="B140" s="14" t="s">
        <v>213</v>
      </c>
      <c r="C140" s="14">
        <v>4336.2803899999999</v>
      </c>
      <c r="D140" s="11" t="str">
        <f t="shared" si="23"/>
        <v>N/A</v>
      </c>
      <c r="E140" s="14">
        <v>4152.9501269000002</v>
      </c>
      <c r="F140" s="11" t="str">
        <f t="shared" si="24"/>
        <v>N/A</v>
      </c>
      <c r="G140" s="14">
        <v>4172.5306007999998</v>
      </c>
      <c r="H140" s="11" t="str">
        <f t="shared" si="25"/>
        <v>N/A</v>
      </c>
      <c r="I140" s="12">
        <v>-4.2300000000000004</v>
      </c>
      <c r="J140" s="12">
        <v>0.47149999999999997</v>
      </c>
      <c r="K140" s="14" t="s">
        <v>213</v>
      </c>
      <c r="L140" s="9" t="str">
        <f t="shared" si="26"/>
        <v>N/A</v>
      </c>
    </row>
    <row r="141" spans="1:12" x14ac:dyDescent="0.25">
      <c r="A141" s="48" t="s">
        <v>407</v>
      </c>
      <c r="B141" s="14" t="s">
        <v>213</v>
      </c>
      <c r="C141" s="14">
        <v>19205456</v>
      </c>
      <c r="D141" s="11" t="str">
        <f t="shared" si="23"/>
        <v>N/A</v>
      </c>
      <c r="E141" s="14">
        <v>15730458</v>
      </c>
      <c r="F141" s="11" t="str">
        <f t="shared" si="24"/>
        <v>N/A</v>
      </c>
      <c r="G141" s="14">
        <v>16733125</v>
      </c>
      <c r="H141" s="11" t="str">
        <f t="shared" si="25"/>
        <v>N/A</v>
      </c>
      <c r="I141" s="12">
        <v>-18.100000000000001</v>
      </c>
      <c r="J141" s="12">
        <v>6.3739999999999997</v>
      </c>
      <c r="K141" s="14" t="s">
        <v>213</v>
      </c>
      <c r="L141" s="9" t="str">
        <f t="shared" si="26"/>
        <v>N/A</v>
      </c>
    </row>
    <row r="142" spans="1:12" x14ac:dyDescent="0.25">
      <c r="A142" s="48" t="s">
        <v>1217</v>
      </c>
      <c r="B142" s="14" t="s">
        <v>213</v>
      </c>
      <c r="C142" s="14">
        <v>2925.8769043000002</v>
      </c>
      <c r="D142" s="11" t="str">
        <f t="shared" si="23"/>
        <v>N/A</v>
      </c>
      <c r="E142" s="14">
        <v>2834.3167567999999</v>
      </c>
      <c r="F142" s="11" t="str">
        <f t="shared" si="24"/>
        <v>N/A</v>
      </c>
      <c r="G142" s="14">
        <v>2905.0564236</v>
      </c>
      <c r="H142" s="11" t="str">
        <f t="shared" si="25"/>
        <v>N/A</v>
      </c>
      <c r="I142" s="12">
        <v>-3.13</v>
      </c>
      <c r="J142" s="12">
        <v>2.496</v>
      </c>
      <c r="K142" s="14" t="s">
        <v>213</v>
      </c>
      <c r="L142" s="9" t="str">
        <f t="shared" si="26"/>
        <v>N/A</v>
      </c>
    </row>
    <row r="143" spans="1:12" x14ac:dyDescent="0.25">
      <c r="A143" s="48" t="s">
        <v>408</v>
      </c>
      <c r="B143" s="14" t="s">
        <v>213</v>
      </c>
      <c r="C143" s="14">
        <v>701989</v>
      </c>
      <c r="D143" s="11" t="str">
        <f t="shared" si="23"/>
        <v>N/A</v>
      </c>
      <c r="E143" s="14">
        <v>1455532</v>
      </c>
      <c r="F143" s="11" t="str">
        <f t="shared" si="24"/>
        <v>N/A</v>
      </c>
      <c r="G143" s="14">
        <v>1349443</v>
      </c>
      <c r="H143" s="11" t="str">
        <f t="shared" si="25"/>
        <v>N/A</v>
      </c>
      <c r="I143" s="12">
        <v>107.3</v>
      </c>
      <c r="J143" s="12">
        <v>-7.29</v>
      </c>
      <c r="K143" s="14" t="s">
        <v>213</v>
      </c>
      <c r="L143" s="9" t="str">
        <f t="shared" si="26"/>
        <v>N/A</v>
      </c>
    </row>
    <row r="144" spans="1:12" x14ac:dyDescent="0.25">
      <c r="A144" s="48" t="s">
        <v>1218</v>
      </c>
      <c r="B144" s="14" t="s">
        <v>213</v>
      </c>
      <c r="C144" s="14">
        <v>35.650246305000003</v>
      </c>
      <c r="D144" s="11" t="str">
        <f t="shared" si="23"/>
        <v>N/A</v>
      </c>
      <c r="E144" s="14">
        <v>67.913960433</v>
      </c>
      <c r="F144" s="11" t="str">
        <f t="shared" si="24"/>
        <v>N/A</v>
      </c>
      <c r="G144" s="14">
        <v>60.870720374999998</v>
      </c>
      <c r="H144" s="11" t="str">
        <f t="shared" si="25"/>
        <v>N/A</v>
      </c>
      <c r="I144" s="12">
        <v>90.5</v>
      </c>
      <c r="J144" s="12">
        <v>-10.4</v>
      </c>
      <c r="K144" s="14" t="s">
        <v>213</v>
      </c>
      <c r="L144" s="9" t="str">
        <f t="shared" si="26"/>
        <v>N/A</v>
      </c>
    </row>
    <row r="145" spans="1:13" x14ac:dyDescent="0.25">
      <c r="A145" s="48" t="s">
        <v>409</v>
      </c>
      <c r="B145" s="14" t="s">
        <v>213</v>
      </c>
      <c r="C145" s="14">
        <v>88038</v>
      </c>
      <c r="D145" s="11" t="str">
        <f t="shared" si="23"/>
        <v>N/A</v>
      </c>
      <c r="E145" s="14">
        <v>122974</v>
      </c>
      <c r="F145" s="11" t="str">
        <f t="shared" si="24"/>
        <v>N/A</v>
      </c>
      <c r="G145" s="14">
        <v>101694</v>
      </c>
      <c r="H145" s="11" t="str">
        <f t="shared" si="25"/>
        <v>N/A</v>
      </c>
      <c r="I145" s="12">
        <v>39.68</v>
      </c>
      <c r="J145" s="12">
        <v>-17.3</v>
      </c>
      <c r="K145" s="14" t="s">
        <v>213</v>
      </c>
      <c r="L145" s="9" t="str">
        <f t="shared" si="26"/>
        <v>N/A</v>
      </c>
    </row>
    <row r="146" spans="1:13" x14ac:dyDescent="0.25">
      <c r="A146" s="48" t="s">
        <v>1219</v>
      </c>
      <c r="B146" s="14" t="s">
        <v>213</v>
      </c>
      <c r="C146" s="14">
        <v>2445.5</v>
      </c>
      <c r="D146" s="11" t="str">
        <f t="shared" si="23"/>
        <v>N/A</v>
      </c>
      <c r="E146" s="14">
        <v>1983.4516129000001</v>
      </c>
      <c r="F146" s="11" t="str">
        <f t="shared" si="24"/>
        <v>N/A</v>
      </c>
      <c r="G146" s="14">
        <v>1955.6538462000001</v>
      </c>
      <c r="H146" s="11" t="str">
        <f t="shared" si="25"/>
        <v>N/A</v>
      </c>
      <c r="I146" s="12">
        <v>-18.899999999999999</v>
      </c>
      <c r="J146" s="12">
        <v>-1.4</v>
      </c>
      <c r="K146" s="14" t="s">
        <v>213</v>
      </c>
      <c r="L146" s="9" t="str">
        <f t="shared" si="26"/>
        <v>N/A</v>
      </c>
    </row>
    <row r="147" spans="1:13" x14ac:dyDescent="0.25">
      <c r="A147" s="48" t="s">
        <v>410</v>
      </c>
      <c r="B147" s="14" t="s">
        <v>213</v>
      </c>
      <c r="C147" s="14">
        <v>59589</v>
      </c>
      <c r="D147" s="11" t="str">
        <f t="shared" ref="D147:D160" si="27">IF($B147="N/A","N/A",IF(C147&gt;10,"No",IF(C147&lt;-10,"No","Yes")))</f>
        <v>N/A</v>
      </c>
      <c r="E147" s="14">
        <v>64740</v>
      </c>
      <c r="F147" s="11" t="str">
        <f t="shared" ref="F147:F160" si="28">IF($B147="N/A","N/A",IF(E147&gt;10,"No",IF(E147&lt;-10,"No","Yes")))</f>
        <v>N/A</v>
      </c>
      <c r="G147" s="14">
        <v>29050</v>
      </c>
      <c r="H147" s="11" t="str">
        <f t="shared" ref="H147:H160" si="29">IF($B147="N/A","N/A",IF(G147&gt;10,"No",IF(G147&lt;-10,"No","Yes")))</f>
        <v>N/A</v>
      </c>
      <c r="I147" s="12">
        <v>8.6440000000000001</v>
      </c>
      <c r="J147" s="12">
        <v>-55.1</v>
      </c>
      <c r="K147" s="14" t="s">
        <v>213</v>
      </c>
      <c r="L147" s="9" t="str">
        <f t="shared" si="26"/>
        <v>N/A</v>
      </c>
    </row>
    <row r="148" spans="1:13" x14ac:dyDescent="0.25">
      <c r="A148" s="48" t="s">
        <v>1220</v>
      </c>
      <c r="B148" s="14" t="s">
        <v>213</v>
      </c>
      <c r="C148" s="14">
        <v>5417.1818181999997</v>
      </c>
      <c r="D148" s="11" t="str">
        <f t="shared" si="27"/>
        <v>N/A</v>
      </c>
      <c r="E148" s="14">
        <v>12948</v>
      </c>
      <c r="F148" s="11" t="str">
        <f t="shared" si="28"/>
        <v>N/A</v>
      </c>
      <c r="G148" s="14">
        <v>5810</v>
      </c>
      <c r="H148" s="11" t="str">
        <f t="shared" si="29"/>
        <v>N/A</v>
      </c>
      <c r="I148" s="12">
        <v>139</v>
      </c>
      <c r="J148" s="12">
        <v>-55.1</v>
      </c>
      <c r="K148" s="14" t="s">
        <v>213</v>
      </c>
      <c r="L148" s="9" t="str">
        <f t="shared" si="26"/>
        <v>N/A</v>
      </c>
    </row>
    <row r="149" spans="1:13" x14ac:dyDescent="0.25">
      <c r="A149" s="48" t="s">
        <v>411</v>
      </c>
      <c r="B149" s="14" t="s">
        <v>213</v>
      </c>
      <c r="C149" s="14">
        <v>6988705</v>
      </c>
      <c r="D149" s="11" t="str">
        <f t="shared" si="27"/>
        <v>N/A</v>
      </c>
      <c r="E149" s="14">
        <v>8942462</v>
      </c>
      <c r="F149" s="11" t="str">
        <f t="shared" si="28"/>
        <v>N/A</v>
      </c>
      <c r="G149" s="14">
        <v>10807425</v>
      </c>
      <c r="H149" s="11" t="str">
        <f t="shared" si="29"/>
        <v>N/A</v>
      </c>
      <c r="I149" s="12">
        <v>27.96</v>
      </c>
      <c r="J149" s="12">
        <v>20.86</v>
      </c>
      <c r="K149" s="14" t="s">
        <v>213</v>
      </c>
      <c r="L149" s="9" t="str">
        <f t="shared" si="26"/>
        <v>N/A</v>
      </c>
    </row>
    <row r="150" spans="1:13" x14ac:dyDescent="0.25">
      <c r="A150" s="48" t="s">
        <v>1221</v>
      </c>
      <c r="B150" s="14" t="s">
        <v>213</v>
      </c>
      <c r="C150" s="14">
        <v>194.47101873</v>
      </c>
      <c r="D150" s="11" t="str">
        <f t="shared" si="27"/>
        <v>N/A</v>
      </c>
      <c r="E150" s="14">
        <v>178.16863581000001</v>
      </c>
      <c r="F150" s="11" t="str">
        <f t="shared" si="28"/>
        <v>N/A</v>
      </c>
      <c r="G150" s="14">
        <v>179.41803905</v>
      </c>
      <c r="H150" s="11" t="str">
        <f t="shared" si="29"/>
        <v>N/A</v>
      </c>
      <c r="I150" s="12">
        <v>-8.3800000000000008</v>
      </c>
      <c r="J150" s="12">
        <v>0.70120000000000005</v>
      </c>
      <c r="K150" s="14" t="s">
        <v>213</v>
      </c>
      <c r="L150" s="9" t="str">
        <f t="shared" si="26"/>
        <v>N/A</v>
      </c>
    </row>
    <row r="151" spans="1:13" x14ac:dyDescent="0.25">
      <c r="A151" s="48"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48"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48" t="s">
        <v>413</v>
      </c>
      <c r="B153" s="14" t="s">
        <v>213</v>
      </c>
      <c r="C153" s="14">
        <v>7927398</v>
      </c>
      <c r="D153" s="11" t="str">
        <f t="shared" si="27"/>
        <v>N/A</v>
      </c>
      <c r="E153" s="14">
        <v>7879697</v>
      </c>
      <c r="F153" s="11" t="str">
        <f t="shared" si="28"/>
        <v>N/A</v>
      </c>
      <c r="G153" s="14">
        <v>6264024</v>
      </c>
      <c r="H153" s="11" t="str">
        <f t="shared" si="29"/>
        <v>N/A</v>
      </c>
      <c r="I153" s="12">
        <v>-0.60199999999999998</v>
      </c>
      <c r="J153" s="12">
        <v>-20.5</v>
      </c>
      <c r="K153" s="14" t="s">
        <v>213</v>
      </c>
      <c r="L153" s="9" t="str">
        <f t="shared" si="26"/>
        <v>N/A</v>
      </c>
      <c r="M153" s="53"/>
    </row>
    <row r="154" spans="1:13" x14ac:dyDescent="0.25">
      <c r="A154" s="48" t="s">
        <v>1223</v>
      </c>
      <c r="B154" s="14" t="s">
        <v>213</v>
      </c>
      <c r="C154" s="14">
        <v>52153.934211</v>
      </c>
      <c r="D154" s="11" t="str">
        <f t="shared" si="27"/>
        <v>N/A</v>
      </c>
      <c r="E154" s="14">
        <v>35177.21875</v>
      </c>
      <c r="F154" s="11" t="str">
        <f t="shared" si="28"/>
        <v>N/A</v>
      </c>
      <c r="G154" s="14">
        <v>31959.306122000002</v>
      </c>
      <c r="H154" s="11" t="str">
        <f t="shared" si="29"/>
        <v>N/A</v>
      </c>
      <c r="I154" s="12">
        <v>-32.6</v>
      </c>
      <c r="J154" s="12">
        <v>-9.15</v>
      </c>
      <c r="K154" s="14" t="s">
        <v>213</v>
      </c>
      <c r="L154" s="9" t="str">
        <f t="shared" si="26"/>
        <v>N/A</v>
      </c>
      <c r="M154" s="54"/>
    </row>
    <row r="155" spans="1:13" x14ac:dyDescent="0.25">
      <c r="A155" s="48" t="s">
        <v>414</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48" t="s">
        <v>1224</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48"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48"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48" t="s">
        <v>416</v>
      </c>
      <c r="B159" s="14" t="s">
        <v>213</v>
      </c>
      <c r="C159" s="14">
        <v>208480</v>
      </c>
      <c r="D159" s="11" t="str">
        <f t="shared" si="27"/>
        <v>N/A</v>
      </c>
      <c r="E159" s="14">
        <v>328417</v>
      </c>
      <c r="F159" s="11" t="str">
        <f t="shared" si="28"/>
        <v>N/A</v>
      </c>
      <c r="G159" s="14">
        <v>242968</v>
      </c>
      <c r="H159" s="11" t="str">
        <f t="shared" si="29"/>
        <v>N/A</v>
      </c>
      <c r="I159" s="12">
        <v>57.53</v>
      </c>
      <c r="J159" s="12">
        <v>-26</v>
      </c>
      <c r="K159" s="14" t="s">
        <v>213</v>
      </c>
      <c r="L159" s="9" t="str">
        <f t="shared" ref="L159:L160" si="30">IF(J159="Div by 0", "N/A", IF(K159="N/A","N/A", IF(J159&gt;VALUE(MID(K159,1,2)), "No", IF(J159&lt;-1*VALUE(MID(K159,1,2)), "No", "Yes"))))</f>
        <v>N/A</v>
      </c>
    </row>
    <row r="160" spans="1:13" ht="25" x14ac:dyDescent="0.25">
      <c r="A160" s="48" t="s">
        <v>1226</v>
      </c>
      <c r="B160" s="14" t="s">
        <v>213</v>
      </c>
      <c r="C160" s="14">
        <v>7.7986009800999998</v>
      </c>
      <c r="D160" s="11" t="str">
        <f t="shared" si="27"/>
        <v>N/A</v>
      </c>
      <c r="E160" s="14">
        <v>13.164588929000001</v>
      </c>
      <c r="F160" s="11" t="str">
        <f t="shared" si="28"/>
        <v>N/A</v>
      </c>
      <c r="G160" s="14">
        <v>11.114221672999999</v>
      </c>
      <c r="H160" s="11" t="str">
        <f t="shared" si="29"/>
        <v>N/A</v>
      </c>
      <c r="I160" s="12">
        <v>68.81</v>
      </c>
      <c r="J160" s="12">
        <v>-15.6</v>
      </c>
      <c r="K160" s="14" t="s">
        <v>213</v>
      </c>
      <c r="L160" s="9" t="str">
        <f t="shared" si="30"/>
        <v>N/A</v>
      </c>
    </row>
    <row r="161" spans="1:16" x14ac:dyDescent="0.25">
      <c r="A161" s="48"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48"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48"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4"/>
    </row>
    <row r="164" spans="1:16" x14ac:dyDescent="0.25">
      <c r="A164" s="48" t="s">
        <v>1241</v>
      </c>
      <c r="B164" s="115" t="s">
        <v>213</v>
      </c>
      <c r="C164" s="115">
        <v>1929.9605727000001</v>
      </c>
      <c r="D164" s="116" t="str">
        <f t="shared" ref="D164" si="31">IF($B164="N/A","N/A",IF(C164&gt;10,"No",IF(C164&lt;-10,"No","Yes")))</f>
        <v>N/A</v>
      </c>
      <c r="E164" s="115">
        <v>1924.7413790000001</v>
      </c>
      <c r="F164" s="116" t="str">
        <f t="shared" ref="F164" si="32">IF($B164="N/A","N/A",IF(E164&gt;10,"No",IF(E164&lt;-10,"No","Yes")))</f>
        <v>N/A</v>
      </c>
      <c r="G164" s="115">
        <v>1964.0019439</v>
      </c>
      <c r="H164" s="116" t="str">
        <f t="shared" ref="H164" si="33">IF($B164="N/A","N/A",IF(G164&gt;10,"No",IF(G164&lt;-10,"No","Yes")))</f>
        <v>N/A</v>
      </c>
      <c r="I164" s="117">
        <v>-0.27</v>
      </c>
      <c r="J164" s="117">
        <v>2.04</v>
      </c>
      <c r="K164" s="118" t="s">
        <v>739</v>
      </c>
      <c r="L164" s="119" t="str">
        <f>IF(J164="Div by 0", "N/A", IF(OR(J164="N/A",K164="N/A"),"N/A", IF(J164&gt;VALUE(MID(K164,1,2)), "No", IF(J164&lt;-1*VALUE(MID(K164,1,2)), "No", "Yes"))))</f>
        <v>Yes</v>
      </c>
      <c r="N164" s="54"/>
    </row>
    <row r="165" spans="1:16" x14ac:dyDescent="0.25">
      <c r="A165" s="48" t="s">
        <v>1228</v>
      </c>
      <c r="B165" s="14" t="s">
        <v>213</v>
      </c>
      <c r="C165" s="14">
        <v>1929.9395508</v>
      </c>
      <c r="D165" s="11" t="str">
        <f t="shared" ref="D165:D171" si="34">IF($B165="N/A","N/A",IF(C165&gt;10,"No",IF(C165&lt;-10,"No","Yes")))</f>
        <v>N/A</v>
      </c>
      <c r="E165" s="14">
        <v>1908.3057145</v>
      </c>
      <c r="F165" s="11" t="str">
        <f t="shared" ref="F165:F171" si="35">IF($B165="N/A","N/A",IF(E165&gt;10,"No",IF(E165&lt;-10,"No","Yes")))</f>
        <v>N/A</v>
      </c>
      <c r="G165" s="14">
        <v>1968.0088608999999</v>
      </c>
      <c r="H165" s="11" t="str">
        <f t="shared" ref="H165:H171" si="36">IF($B165="N/A","N/A",IF(G165&gt;10,"No",IF(G165&lt;-10,"No","Yes")))</f>
        <v>N/A</v>
      </c>
      <c r="I165" s="12">
        <v>-1.1200000000000001</v>
      </c>
      <c r="J165" s="12">
        <v>3.129</v>
      </c>
      <c r="K165" s="41" t="s">
        <v>739</v>
      </c>
      <c r="L165" s="9" t="str">
        <f>IF(J165="Div by 0", "N/A", IF(OR(J165="N/A",K165="N/A"),"N/A", IF(J165&gt;VALUE(MID(K165,1,2)), "No", IF(J165&lt;-1*VALUE(MID(K165,1,2)), "No", "Yes"))))</f>
        <v>Yes</v>
      </c>
      <c r="N165" s="54"/>
    </row>
    <row r="166" spans="1:16" x14ac:dyDescent="0.25">
      <c r="A166" s="48" t="s">
        <v>1229</v>
      </c>
      <c r="B166" s="14" t="s">
        <v>213</v>
      </c>
      <c r="C166" s="14">
        <v>1933.5578330999999</v>
      </c>
      <c r="D166" s="11" t="str">
        <f t="shared" si="34"/>
        <v>N/A</v>
      </c>
      <c r="E166" s="14">
        <v>2694.5377276999998</v>
      </c>
      <c r="F166" s="11" t="str">
        <f t="shared" si="35"/>
        <v>N/A</v>
      </c>
      <c r="G166" s="14">
        <v>1795.1097686999999</v>
      </c>
      <c r="H166" s="11" t="str">
        <f t="shared" si="36"/>
        <v>N/A</v>
      </c>
      <c r="I166" s="12">
        <v>39.36</v>
      </c>
      <c r="J166" s="12">
        <v>-33.4</v>
      </c>
      <c r="K166" s="41" t="s">
        <v>739</v>
      </c>
      <c r="L166" s="9" t="str">
        <f t="shared" ref="L166" si="37">IF(J166="Div by 0", "N/A", IF(OR(J166="N/A",K166="N/A"),"N/A", IF(J166&gt;VALUE(MID(K166,1,2)), "No", IF(J166&lt;-1*VALUE(MID(K166,1,2)), "No", "Yes"))))</f>
        <v>No</v>
      </c>
      <c r="O166" s="54"/>
      <c r="P166" s="54"/>
    </row>
    <row r="167" spans="1:16" s="54" customFormat="1" x14ac:dyDescent="0.25">
      <c r="A167" s="55" t="s">
        <v>733</v>
      </c>
      <c r="B167" s="14" t="s">
        <v>213</v>
      </c>
      <c r="C167" s="1" t="s">
        <v>213</v>
      </c>
      <c r="D167" s="11" t="str">
        <f t="shared" si="34"/>
        <v>N/A</v>
      </c>
      <c r="E167" s="1">
        <v>14</v>
      </c>
      <c r="F167" s="11" t="str">
        <f t="shared" si="35"/>
        <v>N/A</v>
      </c>
      <c r="G167" s="1">
        <v>0</v>
      </c>
      <c r="H167" s="11" t="str">
        <f t="shared" si="36"/>
        <v>N/A</v>
      </c>
      <c r="I167" s="12" t="s">
        <v>213</v>
      </c>
      <c r="J167" s="12">
        <v>-100</v>
      </c>
      <c r="K167" s="14" t="s">
        <v>213</v>
      </c>
      <c r="L167" s="9" t="str">
        <f>IF(J167="Div by 0", "N/A", IF(K167="N/A","N/A", IF(J167&gt;VALUE(MID(K167,1,2)), "No", IF(J167&lt;-1*VALUE(MID(K167,1,2)), "No", "Yes"))))</f>
        <v>N/A</v>
      </c>
      <c r="M167" s="26"/>
      <c r="N167" s="26"/>
      <c r="O167" s="53"/>
      <c r="P167" s="53"/>
    </row>
    <row r="168" spans="1:16" s="53" customFormat="1" x14ac:dyDescent="0.25">
      <c r="A168" s="55" t="s">
        <v>734</v>
      </c>
      <c r="B168" s="14" t="s">
        <v>213</v>
      </c>
      <c r="C168" s="13" t="s">
        <v>213</v>
      </c>
      <c r="D168" s="11" t="str">
        <f t="shared" si="34"/>
        <v>N/A</v>
      </c>
      <c r="E168" s="13">
        <v>1.4104458E-3</v>
      </c>
      <c r="F168" s="11" t="str">
        <f t="shared" si="35"/>
        <v>N/A</v>
      </c>
      <c r="G168" s="13">
        <v>0</v>
      </c>
      <c r="H168" s="11" t="str">
        <f t="shared" si="36"/>
        <v>N/A</v>
      </c>
      <c r="I168" s="12" t="s">
        <v>213</v>
      </c>
      <c r="J168" s="12">
        <v>-100</v>
      </c>
      <c r="K168" s="14" t="s">
        <v>213</v>
      </c>
      <c r="L168" s="9" t="str">
        <f>IF(J168="Div by 0", "N/A", IF(K168="N/A","N/A", IF(J168&gt;VALUE(MID(K168,1,2)), "No", IF(J168&lt;-1*VALUE(MID(K168,1,2)), "No", "Yes"))))</f>
        <v>N/A</v>
      </c>
      <c r="M168" s="26"/>
      <c r="N168" s="26"/>
      <c r="O168" s="54"/>
      <c r="P168" s="54"/>
    </row>
    <row r="169" spans="1:16" s="54" customFormat="1" x14ac:dyDescent="0.25">
      <c r="A169" s="55" t="s">
        <v>735</v>
      </c>
      <c r="B169" s="14" t="s">
        <v>213</v>
      </c>
      <c r="C169" s="1" t="s">
        <v>213</v>
      </c>
      <c r="D169" s="11" t="str">
        <f t="shared" si="34"/>
        <v>N/A</v>
      </c>
      <c r="E169" s="1">
        <v>42</v>
      </c>
      <c r="F169" s="11" t="str">
        <f t="shared" si="35"/>
        <v>N/A</v>
      </c>
      <c r="G169" s="1">
        <v>0</v>
      </c>
      <c r="H169" s="11" t="str">
        <f t="shared" si="36"/>
        <v>N/A</v>
      </c>
      <c r="I169" s="12" t="s">
        <v>213</v>
      </c>
      <c r="J169" s="12">
        <v>-100</v>
      </c>
      <c r="K169" s="14" t="s">
        <v>213</v>
      </c>
      <c r="L169" s="9" t="str">
        <f t="shared" ref="L169:L171" si="38">IF(J169="Div by 0", "N/A", IF(K169="N/A","N/A", IF(J169&gt;VALUE(MID(K169,1,2)), "No", IF(J169&lt;-1*VALUE(MID(K169,1,2)), "No", "Yes"))))</f>
        <v>N/A</v>
      </c>
      <c r="M169" s="26"/>
      <c r="N169" s="26"/>
      <c r="O169" s="26"/>
      <c r="P169" s="26"/>
    </row>
    <row r="170" spans="1:16" x14ac:dyDescent="0.25">
      <c r="A170" s="55" t="s">
        <v>1230</v>
      </c>
      <c r="B170" s="14" t="s">
        <v>213</v>
      </c>
      <c r="C170" s="14" t="s">
        <v>213</v>
      </c>
      <c r="D170" s="11" t="str">
        <f t="shared" si="34"/>
        <v>N/A</v>
      </c>
      <c r="E170" s="14">
        <v>3</v>
      </c>
      <c r="F170" s="11" t="str">
        <f t="shared" si="35"/>
        <v>N/A</v>
      </c>
      <c r="G170" s="14" t="s">
        <v>1746</v>
      </c>
      <c r="H170" s="11" t="str">
        <f t="shared" si="36"/>
        <v>N/A</v>
      </c>
      <c r="I170" s="12" t="s">
        <v>213</v>
      </c>
      <c r="J170" s="12" t="s">
        <v>1746</v>
      </c>
      <c r="K170" s="14" t="s">
        <v>213</v>
      </c>
      <c r="L170" s="9" t="str">
        <f t="shared" si="38"/>
        <v>N/A</v>
      </c>
    </row>
    <row r="171" spans="1:16" ht="25" x14ac:dyDescent="0.25">
      <c r="A171" s="2" t="s">
        <v>1231</v>
      </c>
      <c r="B171" s="14" t="s">
        <v>213</v>
      </c>
      <c r="C171" s="14" t="s">
        <v>213</v>
      </c>
      <c r="D171" s="11" t="str">
        <f t="shared" si="34"/>
        <v>N/A</v>
      </c>
      <c r="E171" s="14">
        <v>265765734.13999999</v>
      </c>
      <c r="F171" s="11" t="str">
        <f t="shared" si="35"/>
        <v>N/A</v>
      </c>
      <c r="G171" s="14" t="s">
        <v>1746</v>
      </c>
      <c r="H171" s="11" t="str">
        <f t="shared" si="36"/>
        <v>N/A</v>
      </c>
      <c r="I171" s="12" t="s">
        <v>213</v>
      </c>
      <c r="J171" s="12" t="s">
        <v>1746</v>
      </c>
      <c r="K171" s="14" t="s">
        <v>213</v>
      </c>
      <c r="L171" s="9" t="str">
        <f t="shared" si="38"/>
        <v>N/A</v>
      </c>
    </row>
    <row r="172" spans="1:16" s="20" customFormat="1" ht="12" customHeight="1" x14ac:dyDescent="0.25">
      <c r="A172" s="144" t="s">
        <v>1646</v>
      </c>
      <c r="B172" s="145"/>
      <c r="C172" s="145"/>
      <c r="D172" s="145"/>
      <c r="E172" s="145"/>
      <c r="F172" s="145"/>
      <c r="G172" s="145"/>
      <c r="H172" s="145"/>
      <c r="I172" s="145"/>
      <c r="J172" s="145"/>
      <c r="K172" s="145"/>
      <c r="L172" s="146"/>
    </row>
    <row r="173" spans="1:16" s="20" customFormat="1" ht="12.75" customHeight="1" x14ac:dyDescent="0.25">
      <c r="A173" s="134" t="s">
        <v>1644</v>
      </c>
      <c r="B173" s="135"/>
      <c r="C173" s="135"/>
      <c r="D173" s="135"/>
      <c r="E173" s="135"/>
      <c r="F173" s="135"/>
      <c r="G173" s="135"/>
      <c r="H173" s="135"/>
      <c r="I173" s="135"/>
      <c r="J173" s="135"/>
      <c r="K173" s="135"/>
      <c r="L173" s="136"/>
    </row>
    <row r="174" spans="1:16" s="20" customFormat="1" x14ac:dyDescent="0.25">
      <c r="A174" s="137" t="s">
        <v>1742</v>
      </c>
      <c r="B174" s="137"/>
      <c r="C174" s="137"/>
      <c r="D174" s="137"/>
      <c r="E174" s="137"/>
      <c r="F174" s="137"/>
      <c r="G174" s="137"/>
      <c r="H174" s="137"/>
      <c r="I174" s="137"/>
      <c r="J174" s="137"/>
      <c r="K174" s="137"/>
      <c r="L174" s="138"/>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5.5" customHeight="1" x14ac:dyDescent="0.3">
      <c r="A2" s="149" t="s">
        <v>1606</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ht="13" x14ac:dyDescent="0.3">
      <c r="A4" s="152" t="s">
        <v>650</v>
      </c>
      <c r="B4" s="153"/>
      <c r="C4" s="153"/>
      <c r="D4" s="153"/>
      <c r="E4" s="153"/>
      <c r="F4" s="153"/>
      <c r="G4" s="153"/>
      <c r="H4" s="153"/>
      <c r="I4" s="153"/>
      <c r="J4" s="153"/>
      <c r="K4" s="153"/>
      <c r="L4" s="154"/>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18" t="s">
        <v>0</v>
      </c>
      <c r="B6" s="1" t="s">
        <v>213</v>
      </c>
      <c r="C6" s="1">
        <v>839424</v>
      </c>
      <c r="D6" s="11" t="str">
        <f t="shared" ref="D6:D11" si="0">IF($B6="N/A","N/A",IF(C6&gt;10,"No",IF(C6&lt;-10,"No","Yes")))</f>
        <v>N/A</v>
      </c>
      <c r="E6" s="1">
        <v>889508</v>
      </c>
      <c r="F6" s="11" t="str">
        <f t="shared" ref="F6:F11" si="1">IF($B6="N/A","N/A",IF(E6&gt;10,"No",IF(E6&lt;-10,"No","Yes")))</f>
        <v>N/A</v>
      </c>
      <c r="G6" s="1">
        <v>921988</v>
      </c>
      <c r="H6" s="11" t="str">
        <f t="shared" ref="H6:H11" si="2">IF($B6="N/A","N/A",IF(G6&gt;10,"No",IF(G6&lt;-10,"No","Yes")))</f>
        <v>N/A</v>
      </c>
      <c r="I6" s="12">
        <v>5.9660000000000002</v>
      </c>
      <c r="J6" s="12">
        <v>3.6509999999999998</v>
      </c>
      <c r="K6" s="1" t="s">
        <v>739</v>
      </c>
      <c r="L6" s="9" t="str">
        <f t="shared" ref="L6:L14" si="3">IF(J6="Div by 0", "N/A", IF(K6="N/A","N/A", IF(J6&gt;VALUE(MID(K6,1,2)), "No", IF(J6&lt;-1*VALUE(MID(K6,1,2)), "No", "Yes"))))</f>
        <v>Yes</v>
      </c>
    </row>
    <row r="7" spans="1:12" x14ac:dyDescent="0.25">
      <c r="A7" s="18" t="s">
        <v>100</v>
      </c>
      <c r="B7" s="41" t="s">
        <v>213</v>
      </c>
      <c r="C7" s="1">
        <v>54947</v>
      </c>
      <c r="D7" s="11" t="str">
        <f t="shared" si="0"/>
        <v>N/A</v>
      </c>
      <c r="E7" s="1">
        <v>55237</v>
      </c>
      <c r="F7" s="11" t="str">
        <f t="shared" si="1"/>
        <v>N/A</v>
      </c>
      <c r="G7" s="1">
        <v>55615</v>
      </c>
      <c r="H7" s="11" t="str">
        <f t="shared" si="2"/>
        <v>N/A</v>
      </c>
      <c r="I7" s="12">
        <v>0.52780000000000005</v>
      </c>
      <c r="J7" s="12">
        <v>0.68430000000000002</v>
      </c>
      <c r="K7" s="41" t="s">
        <v>739</v>
      </c>
      <c r="L7" s="9" t="str">
        <f t="shared" si="3"/>
        <v>Yes</v>
      </c>
    </row>
    <row r="8" spans="1:12" x14ac:dyDescent="0.25">
      <c r="A8" s="18" t="s">
        <v>101</v>
      </c>
      <c r="B8" s="41" t="s">
        <v>213</v>
      </c>
      <c r="C8" s="1">
        <v>119944</v>
      </c>
      <c r="D8" s="11" t="str">
        <f t="shared" si="0"/>
        <v>N/A</v>
      </c>
      <c r="E8" s="1">
        <v>120633</v>
      </c>
      <c r="F8" s="11" t="str">
        <f t="shared" si="1"/>
        <v>N/A</v>
      </c>
      <c r="G8" s="1">
        <v>121569</v>
      </c>
      <c r="H8" s="11" t="str">
        <f t="shared" si="2"/>
        <v>N/A</v>
      </c>
      <c r="I8" s="12">
        <v>0.57440000000000002</v>
      </c>
      <c r="J8" s="12">
        <v>0.77590000000000003</v>
      </c>
      <c r="K8" s="41" t="s">
        <v>739</v>
      </c>
      <c r="L8" s="9" t="str">
        <f t="shared" si="3"/>
        <v>Yes</v>
      </c>
    </row>
    <row r="9" spans="1:12" x14ac:dyDescent="0.25">
      <c r="A9" s="18" t="s">
        <v>104</v>
      </c>
      <c r="B9" s="41" t="s">
        <v>213</v>
      </c>
      <c r="C9" s="1">
        <v>548988</v>
      </c>
      <c r="D9" s="11" t="str">
        <f t="shared" si="0"/>
        <v>N/A</v>
      </c>
      <c r="E9" s="1">
        <v>572207</v>
      </c>
      <c r="F9" s="11" t="str">
        <f t="shared" si="1"/>
        <v>N/A</v>
      </c>
      <c r="G9" s="1">
        <v>586801</v>
      </c>
      <c r="H9" s="11" t="str">
        <f t="shared" si="2"/>
        <v>N/A</v>
      </c>
      <c r="I9" s="12">
        <v>4.2290000000000001</v>
      </c>
      <c r="J9" s="12">
        <v>2.5499999999999998</v>
      </c>
      <c r="K9" s="41" t="s">
        <v>739</v>
      </c>
      <c r="L9" s="9" t="str">
        <f t="shared" si="3"/>
        <v>Yes</v>
      </c>
    </row>
    <row r="10" spans="1:12" x14ac:dyDescent="0.25">
      <c r="A10" s="18" t="s">
        <v>105</v>
      </c>
      <c r="B10" s="41" t="s">
        <v>213</v>
      </c>
      <c r="C10" s="1">
        <v>115545</v>
      </c>
      <c r="D10" s="11" t="str">
        <f t="shared" si="0"/>
        <v>N/A</v>
      </c>
      <c r="E10" s="1">
        <v>141431</v>
      </c>
      <c r="F10" s="11" t="str">
        <f t="shared" si="1"/>
        <v>N/A</v>
      </c>
      <c r="G10" s="1">
        <v>158003</v>
      </c>
      <c r="H10" s="11" t="str">
        <f t="shared" si="2"/>
        <v>N/A</v>
      </c>
      <c r="I10" s="12">
        <v>22.4</v>
      </c>
      <c r="J10" s="12">
        <v>11.72</v>
      </c>
      <c r="K10" s="41" t="s">
        <v>739</v>
      </c>
      <c r="L10" s="9" t="str">
        <f t="shared" si="3"/>
        <v>Yes</v>
      </c>
    </row>
    <row r="11" spans="1:12" x14ac:dyDescent="0.25">
      <c r="A11" s="18" t="s">
        <v>77</v>
      </c>
      <c r="B11" s="1" t="s">
        <v>213</v>
      </c>
      <c r="C11" s="1">
        <v>680448.44</v>
      </c>
      <c r="D11" s="11" t="str">
        <f t="shared" si="0"/>
        <v>N/A</v>
      </c>
      <c r="E11" s="1">
        <v>696047.78</v>
      </c>
      <c r="F11" s="11" t="str">
        <f t="shared" si="1"/>
        <v>N/A</v>
      </c>
      <c r="G11" s="1">
        <v>727302.16</v>
      </c>
      <c r="H11" s="11" t="str">
        <f t="shared" si="2"/>
        <v>N/A</v>
      </c>
      <c r="I11" s="12">
        <v>2.2930000000000001</v>
      </c>
      <c r="J11" s="12">
        <v>4.49</v>
      </c>
      <c r="K11" s="1" t="s">
        <v>740</v>
      </c>
      <c r="L11" s="9" t="str">
        <f t="shared" si="3"/>
        <v>Yes</v>
      </c>
    </row>
    <row r="12" spans="1:12" x14ac:dyDescent="0.25">
      <c r="A12" s="18" t="s">
        <v>115</v>
      </c>
      <c r="B12" s="1" t="s">
        <v>213</v>
      </c>
      <c r="C12" s="1">
        <v>100226</v>
      </c>
      <c r="D12" s="1" t="s">
        <v>213</v>
      </c>
      <c r="E12" s="1">
        <v>102747</v>
      </c>
      <c r="F12" s="1" t="s">
        <v>213</v>
      </c>
      <c r="G12" s="1">
        <v>104326</v>
      </c>
      <c r="H12" s="1" t="s">
        <v>213</v>
      </c>
      <c r="I12" s="12">
        <v>2.5150000000000001</v>
      </c>
      <c r="J12" s="12">
        <v>1.5369999999999999</v>
      </c>
      <c r="K12" s="1" t="s">
        <v>740</v>
      </c>
      <c r="L12" s="9" t="str">
        <f t="shared" si="3"/>
        <v>Yes</v>
      </c>
    </row>
    <row r="13" spans="1:12" x14ac:dyDescent="0.25">
      <c r="A13" s="18" t="s">
        <v>449</v>
      </c>
      <c r="B13" s="1" t="s">
        <v>213</v>
      </c>
      <c r="C13" s="1">
        <v>53003</v>
      </c>
      <c r="D13" s="1" t="s">
        <v>213</v>
      </c>
      <c r="E13" s="1">
        <v>53127</v>
      </c>
      <c r="F13" s="1" t="s">
        <v>213</v>
      </c>
      <c r="G13" s="1">
        <v>53271</v>
      </c>
      <c r="H13" s="1" t="s">
        <v>213</v>
      </c>
      <c r="I13" s="12">
        <v>0.2339</v>
      </c>
      <c r="J13" s="12">
        <v>0.27100000000000002</v>
      </c>
      <c r="K13" s="1" t="s">
        <v>740</v>
      </c>
      <c r="L13" s="9" t="str">
        <f t="shared" si="3"/>
        <v>Yes</v>
      </c>
    </row>
    <row r="14" spans="1:12" x14ac:dyDescent="0.25">
      <c r="A14" s="18" t="s">
        <v>450</v>
      </c>
      <c r="B14" s="1" t="s">
        <v>213</v>
      </c>
      <c r="C14" s="1">
        <v>46627</v>
      </c>
      <c r="D14" s="1" t="s">
        <v>213</v>
      </c>
      <c r="E14" s="1">
        <v>48802</v>
      </c>
      <c r="F14" s="1" t="s">
        <v>213</v>
      </c>
      <c r="G14" s="1">
        <v>50124</v>
      </c>
      <c r="H14" s="1" t="s">
        <v>213</v>
      </c>
      <c r="I14" s="12">
        <v>4.665</v>
      </c>
      <c r="J14" s="12">
        <v>2.7090000000000001</v>
      </c>
      <c r="K14" s="1" t="s">
        <v>740</v>
      </c>
      <c r="L14" s="9" t="str">
        <f t="shared" si="3"/>
        <v>Yes</v>
      </c>
    </row>
    <row r="15" spans="1:12" x14ac:dyDescent="0.25">
      <c r="A15" s="4" t="s">
        <v>58</v>
      </c>
      <c r="B15" s="41" t="s">
        <v>213</v>
      </c>
      <c r="C15" s="14">
        <v>3639902913</v>
      </c>
      <c r="D15" s="11" t="str">
        <f t="shared" ref="D15:D20" si="4">IF($B15="N/A","N/A",IF(C15&gt;10,"No",IF(C15&lt;-10,"No","Yes")))</f>
        <v>N/A</v>
      </c>
      <c r="E15" s="14">
        <v>3694031114</v>
      </c>
      <c r="F15" s="11" t="str">
        <f t="shared" ref="F15:F20" si="5">IF($B15="N/A","N/A",IF(E15&gt;10,"No",IF(E15&lt;-10,"No","Yes")))</f>
        <v>N/A</v>
      </c>
      <c r="G15" s="14">
        <v>3847143161</v>
      </c>
      <c r="H15" s="11" t="str">
        <f t="shared" ref="H15:H20" si="6">IF($B15="N/A","N/A",IF(G15&gt;10,"No",IF(G15&lt;-10,"No","Yes")))</f>
        <v>N/A</v>
      </c>
      <c r="I15" s="12">
        <v>1.4870000000000001</v>
      </c>
      <c r="J15" s="12">
        <v>4.1449999999999996</v>
      </c>
      <c r="K15" s="41" t="s">
        <v>739</v>
      </c>
      <c r="L15" s="9" t="str">
        <f t="shared" ref="L15:L20" si="7">IF(J15="Div by 0", "N/A", IF(K15="N/A","N/A", IF(J15&gt;VALUE(MID(K15,1,2)), "No", IF(J15&lt;-1*VALUE(MID(K15,1,2)), "No", "Yes"))))</f>
        <v>Yes</v>
      </c>
    </row>
    <row r="16" spans="1:12" x14ac:dyDescent="0.25">
      <c r="A16" s="4" t="s">
        <v>1132</v>
      </c>
      <c r="B16" s="41" t="s">
        <v>213</v>
      </c>
      <c r="C16" s="14">
        <v>4336.1911418</v>
      </c>
      <c r="D16" s="11" t="str">
        <f t="shared" si="4"/>
        <v>N/A</v>
      </c>
      <c r="E16" s="14">
        <v>4152.8925135999998</v>
      </c>
      <c r="F16" s="11" t="str">
        <f t="shared" si="5"/>
        <v>N/A</v>
      </c>
      <c r="G16" s="14">
        <v>4172.6607732000002</v>
      </c>
      <c r="H16" s="11" t="str">
        <f t="shared" si="6"/>
        <v>N/A</v>
      </c>
      <c r="I16" s="12">
        <v>-4.2300000000000004</v>
      </c>
      <c r="J16" s="12">
        <v>0.47599999999999998</v>
      </c>
      <c r="K16" s="41" t="s">
        <v>739</v>
      </c>
      <c r="L16" s="9" t="str">
        <f t="shared" si="7"/>
        <v>Yes</v>
      </c>
    </row>
    <row r="17" spans="1:12" x14ac:dyDescent="0.25">
      <c r="A17" s="4" t="s">
        <v>1232</v>
      </c>
      <c r="B17" s="41" t="s">
        <v>213</v>
      </c>
      <c r="C17" s="14">
        <v>11193.495878</v>
      </c>
      <c r="D17" s="11" t="str">
        <f t="shared" si="4"/>
        <v>N/A</v>
      </c>
      <c r="E17" s="14">
        <v>10904.990387</v>
      </c>
      <c r="F17" s="11" t="str">
        <f t="shared" si="5"/>
        <v>N/A</v>
      </c>
      <c r="G17" s="14">
        <v>11211.123204</v>
      </c>
      <c r="H17" s="11" t="str">
        <f t="shared" si="6"/>
        <v>N/A</v>
      </c>
      <c r="I17" s="12">
        <v>-2.58</v>
      </c>
      <c r="J17" s="12">
        <v>2.8069999999999999</v>
      </c>
      <c r="K17" s="41" t="s">
        <v>739</v>
      </c>
      <c r="L17" s="9" t="str">
        <f t="shared" si="7"/>
        <v>Yes</v>
      </c>
    </row>
    <row r="18" spans="1:12" x14ac:dyDescent="0.25">
      <c r="A18" s="4" t="s">
        <v>1233</v>
      </c>
      <c r="B18" s="41" t="s">
        <v>213</v>
      </c>
      <c r="C18" s="14">
        <v>12455.967618000001</v>
      </c>
      <c r="D18" s="11" t="str">
        <f t="shared" si="4"/>
        <v>N/A</v>
      </c>
      <c r="E18" s="14">
        <v>12186.945065</v>
      </c>
      <c r="F18" s="11" t="str">
        <f t="shared" si="5"/>
        <v>N/A</v>
      </c>
      <c r="G18" s="14">
        <v>12199.84325</v>
      </c>
      <c r="H18" s="11" t="str">
        <f t="shared" si="6"/>
        <v>N/A</v>
      </c>
      <c r="I18" s="12">
        <v>-2.16</v>
      </c>
      <c r="J18" s="12">
        <v>0.10580000000000001</v>
      </c>
      <c r="K18" s="41" t="s">
        <v>739</v>
      </c>
      <c r="L18" s="9" t="str">
        <f t="shared" si="7"/>
        <v>Yes</v>
      </c>
    </row>
    <row r="19" spans="1:12" x14ac:dyDescent="0.25">
      <c r="A19" s="4" t="s">
        <v>1234</v>
      </c>
      <c r="B19" s="41" t="s">
        <v>213</v>
      </c>
      <c r="C19" s="14">
        <v>2050.2954327000002</v>
      </c>
      <c r="D19" s="11" t="str">
        <f t="shared" si="4"/>
        <v>N/A</v>
      </c>
      <c r="E19" s="14">
        <v>2026.0322819999999</v>
      </c>
      <c r="F19" s="11" t="str">
        <f t="shared" si="5"/>
        <v>N/A</v>
      </c>
      <c r="G19" s="14">
        <v>2091.6189900999998</v>
      </c>
      <c r="H19" s="11" t="str">
        <f t="shared" si="6"/>
        <v>N/A</v>
      </c>
      <c r="I19" s="12">
        <v>-1.18</v>
      </c>
      <c r="J19" s="12">
        <v>3.2370000000000001</v>
      </c>
      <c r="K19" s="41" t="s">
        <v>739</v>
      </c>
      <c r="L19" s="9" t="str">
        <f t="shared" si="7"/>
        <v>Yes</v>
      </c>
    </row>
    <row r="20" spans="1:12" x14ac:dyDescent="0.25">
      <c r="A20" s="4" t="s">
        <v>1235</v>
      </c>
      <c r="B20" s="41" t="s">
        <v>213</v>
      </c>
      <c r="C20" s="14">
        <v>3507.2718507999998</v>
      </c>
      <c r="D20" s="11" t="str">
        <f t="shared" si="4"/>
        <v>N/A</v>
      </c>
      <c r="E20" s="14">
        <v>3268.1276524</v>
      </c>
      <c r="F20" s="11" t="str">
        <f t="shared" si="5"/>
        <v>N/A</v>
      </c>
      <c r="G20" s="14">
        <v>3247.7211508999999</v>
      </c>
      <c r="H20" s="11" t="str">
        <f t="shared" si="6"/>
        <v>N/A</v>
      </c>
      <c r="I20" s="12">
        <v>-6.82</v>
      </c>
      <c r="J20" s="12">
        <v>-0.624</v>
      </c>
      <c r="K20" s="41" t="s">
        <v>739</v>
      </c>
      <c r="L20" s="9" t="str">
        <f t="shared" si="7"/>
        <v>Yes</v>
      </c>
    </row>
    <row r="21" spans="1:12" x14ac:dyDescent="0.25">
      <c r="A21" s="2" t="s">
        <v>1136</v>
      </c>
      <c r="B21" s="41" t="s">
        <v>213</v>
      </c>
      <c r="C21" s="14">
        <v>4433.5640653</v>
      </c>
      <c r="D21" s="11" t="str">
        <f t="shared" ref="D21:D22" si="8">IF($B21="N/A","N/A",IF(C21&gt;10,"No",IF(C21&lt;-10,"No","Yes")))</f>
        <v>N/A</v>
      </c>
      <c r="E21" s="14">
        <v>4218.4937044999997</v>
      </c>
      <c r="F21" s="11" t="str">
        <f t="shared" ref="F21:F22" si="9">IF($B21="N/A","N/A",IF(E21&gt;10,"No",IF(E21&lt;-10,"No","Yes")))</f>
        <v>N/A</v>
      </c>
      <c r="G21" s="14">
        <v>4235.2893922000003</v>
      </c>
      <c r="H21" s="11" t="str">
        <f t="shared" ref="H21:H22" si="10">IF($B21="N/A","N/A",IF(G21&gt;10,"No",IF(G21&lt;-10,"No","Yes")))</f>
        <v>N/A</v>
      </c>
      <c r="I21" s="12">
        <v>-4.8499999999999996</v>
      </c>
      <c r="J21" s="12">
        <v>0.39810000000000001</v>
      </c>
      <c r="K21" s="41" t="s">
        <v>739</v>
      </c>
      <c r="L21" s="9" t="str">
        <f>IF(J21="Div by 0", "N/A", IF(OR(J21="N/A",K21="N/A"),"N/A", IF(J21&gt;VALUE(MID(K21,1,2)), "No", IF(J21&lt;-1*VALUE(MID(K21,1,2)), "No", "Yes"))))</f>
        <v>Yes</v>
      </c>
    </row>
    <row r="22" spans="1:12" x14ac:dyDescent="0.25">
      <c r="A22" s="2" t="s">
        <v>1137</v>
      </c>
      <c r="B22" s="41" t="s">
        <v>213</v>
      </c>
      <c r="C22" s="14">
        <v>4210.7048881000001</v>
      </c>
      <c r="D22" s="11" t="str">
        <f t="shared" si="8"/>
        <v>N/A</v>
      </c>
      <c r="E22" s="14">
        <v>4067.6532412000001</v>
      </c>
      <c r="F22" s="11" t="str">
        <f t="shared" si="9"/>
        <v>N/A</v>
      </c>
      <c r="G22" s="14">
        <v>4091.2251150000002</v>
      </c>
      <c r="H22" s="11" t="str">
        <f t="shared" si="10"/>
        <v>N/A</v>
      </c>
      <c r="I22" s="12">
        <v>-3.4</v>
      </c>
      <c r="J22" s="12">
        <v>0.57950000000000002</v>
      </c>
      <c r="K22" s="41" t="s">
        <v>739</v>
      </c>
      <c r="L22" s="9" t="str">
        <f>IF(J22="Div by 0", "N/A", IF(OR(J22="N/A",K22="N/A"),"N/A", IF(J22&gt;VALUE(MID(K22,1,2)), "No", IF(J22&lt;-1*VALUE(MID(K22,1,2)), "No", "Yes"))))</f>
        <v>Yes</v>
      </c>
    </row>
    <row r="23" spans="1:12" x14ac:dyDescent="0.25">
      <c r="A23" s="4" t="s">
        <v>1236</v>
      </c>
      <c r="B23" s="41" t="s">
        <v>213</v>
      </c>
      <c r="C23" s="14">
        <v>10753.003941000001</v>
      </c>
      <c r="D23" s="11" t="str">
        <f>IF($B23="N/A","N/A",IF(C23&gt;10,"No",IF(C23&lt;-10,"No","Yes")))</f>
        <v>N/A</v>
      </c>
      <c r="E23" s="14">
        <v>10371.63343</v>
      </c>
      <c r="F23" s="11" t="str">
        <f>IF($B23="N/A","N/A",IF(E23&gt;10,"No",IF(E23&lt;-10,"No","Yes")))</f>
        <v>N/A</v>
      </c>
      <c r="G23" s="14">
        <v>10500.467429</v>
      </c>
      <c r="H23" s="11" t="str">
        <f>IF($B23="N/A","N/A",IF(G23&gt;10,"No",IF(G23&lt;-10,"No","Yes")))</f>
        <v>N/A</v>
      </c>
      <c r="I23" s="12">
        <v>-3.55</v>
      </c>
      <c r="J23" s="12">
        <v>1.242</v>
      </c>
      <c r="K23" s="41" t="s">
        <v>739</v>
      </c>
      <c r="L23" s="9" t="str">
        <f>IF(J23="Div by 0", "N/A", IF(K23="N/A","N/A", IF(J23&gt;VALUE(MID(K23,1,2)), "No", IF(J23&lt;-1*VALUE(MID(K23,1,2)), "No", "Yes"))))</f>
        <v>Yes</v>
      </c>
    </row>
    <row r="24" spans="1:12" x14ac:dyDescent="0.25">
      <c r="A24" s="4" t="s">
        <v>1237</v>
      </c>
      <c r="B24" s="41" t="s">
        <v>213</v>
      </c>
      <c r="C24" s="14">
        <v>11052.441975</v>
      </c>
      <c r="D24" s="11" t="str">
        <f>IF($B24="N/A","N/A",IF(C24&gt;10,"No",IF(C24&lt;-10,"No","Yes")))</f>
        <v>N/A</v>
      </c>
      <c r="E24" s="14">
        <v>10753.829352000001</v>
      </c>
      <c r="F24" s="11" t="str">
        <f>IF($B24="N/A","N/A",IF(E24&gt;10,"No",IF(E24&lt;-10,"No","Yes")))</f>
        <v>N/A</v>
      </c>
      <c r="G24" s="14">
        <v>11080.816073</v>
      </c>
      <c r="H24" s="11" t="str">
        <f>IF($B24="N/A","N/A",IF(G24&gt;10,"No",IF(G24&lt;-10,"No","Yes")))</f>
        <v>N/A</v>
      </c>
      <c r="I24" s="12">
        <v>-2.7</v>
      </c>
      <c r="J24" s="12">
        <v>3.0409999999999999</v>
      </c>
      <c r="K24" s="41" t="s">
        <v>739</v>
      </c>
      <c r="L24" s="9" t="str">
        <f>IF(J24="Div by 0", "N/A", IF(K24="N/A","N/A", IF(J24&gt;VALUE(MID(K24,1,2)), "No", IF(J24&lt;-1*VALUE(MID(K24,1,2)), "No", "Yes"))))</f>
        <v>Yes</v>
      </c>
    </row>
    <row r="25" spans="1:12" x14ac:dyDescent="0.25">
      <c r="A25" s="4" t="s">
        <v>1238</v>
      </c>
      <c r="B25" s="41" t="s">
        <v>213</v>
      </c>
      <c r="C25" s="14">
        <v>10467.846119</v>
      </c>
      <c r="D25" s="11" t="str">
        <f>IF($B25="N/A","N/A",IF(C25&gt;10,"No",IF(C25&lt;-10,"No","Yes")))</f>
        <v>N/A</v>
      </c>
      <c r="E25" s="14">
        <v>10042.360149</v>
      </c>
      <c r="F25" s="11" t="str">
        <f>IF($B25="N/A","N/A",IF(E25&gt;10,"No",IF(E25&lt;-10,"No","Yes")))</f>
        <v>N/A</v>
      </c>
      <c r="G25" s="14">
        <v>9988.0585348000004</v>
      </c>
      <c r="H25" s="11" t="str">
        <f>IF($B25="N/A","N/A",IF(G25&gt;10,"No",IF(G25&lt;-10,"No","Yes")))</f>
        <v>N/A</v>
      </c>
      <c r="I25" s="12">
        <v>-4.0599999999999996</v>
      </c>
      <c r="J25" s="12">
        <v>-0.54100000000000004</v>
      </c>
      <c r="K25" s="41" t="s">
        <v>739</v>
      </c>
      <c r="L25" s="9" t="str">
        <f>IF(J25="Div by 0", "N/A", IF(K25="N/A","N/A", IF(J25&gt;VALUE(MID(K25,1,2)), "No", IF(J25&lt;-1*VALUE(MID(K25,1,2)), "No", "Yes"))))</f>
        <v>Yes</v>
      </c>
    </row>
    <row r="26" spans="1:12" x14ac:dyDescent="0.25">
      <c r="A26" s="4" t="s">
        <v>1239</v>
      </c>
      <c r="B26" s="41" t="s">
        <v>213</v>
      </c>
      <c r="C26" s="14">
        <v>10480.957903</v>
      </c>
      <c r="D26" s="11" t="str">
        <f t="shared" ref="D26:D27" si="11">IF($B26="N/A","N/A",IF(C26&gt;10,"No",IF(C26&lt;-10,"No","Yes")))</f>
        <v>N/A</v>
      </c>
      <c r="E26" s="14">
        <v>10054.864872</v>
      </c>
      <c r="F26" s="11" t="str">
        <f t="shared" ref="F26:F30" si="12">IF($B26="N/A","N/A",IF(E26&gt;10,"No",IF(E26&lt;-10,"No","Yes")))</f>
        <v>N/A</v>
      </c>
      <c r="G26" s="14">
        <v>10192.840023999999</v>
      </c>
      <c r="H26" s="11" t="str">
        <f t="shared" ref="H26:H27" si="13">IF($B26="N/A","N/A",IF(G26&gt;10,"No",IF(G26&lt;-10,"No","Yes")))</f>
        <v>N/A</v>
      </c>
      <c r="I26" s="12">
        <v>-4.07</v>
      </c>
      <c r="J26" s="12">
        <v>1.3720000000000001</v>
      </c>
      <c r="K26" s="41" t="s">
        <v>739</v>
      </c>
      <c r="L26" s="9" t="str">
        <f>IF(J26="Div by 0", "N/A", IF(OR(J26="N/A",K26="N/A"),"N/A", IF(J26&gt;VALUE(MID(K26,1,2)), "No", IF(J26&lt;-1*VALUE(MID(K26,1,2)), "No", "Yes"))))</f>
        <v>Yes</v>
      </c>
    </row>
    <row r="27" spans="1:12" x14ac:dyDescent="0.25">
      <c r="A27" s="4" t="s">
        <v>1240</v>
      </c>
      <c r="B27" s="41" t="s">
        <v>213</v>
      </c>
      <c r="C27" s="14">
        <v>11240.501226</v>
      </c>
      <c r="D27" s="11" t="str">
        <f t="shared" si="11"/>
        <v>N/A</v>
      </c>
      <c r="E27" s="14">
        <v>10933.94382</v>
      </c>
      <c r="F27" s="11" t="str">
        <f t="shared" si="12"/>
        <v>N/A</v>
      </c>
      <c r="G27" s="14">
        <v>11042.077585000001</v>
      </c>
      <c r="H27" s="11" t="str">
        <f t="shared" si="13"/>
        <v>N/A</v>
      </c>
      <c r="I27" s="12">
        <v>-2.73</v>
      </c>
      <c r="J27" s="12">
        <v>0.98899999999999999</v>
      </c>
      <c r="K27" s="41" t="s">
        <v>739</v>
      </c>
      <c r="L27" s="9" t="str">
        <f>IF(J27="Div by 0", "N/A", IF(OR(J27="N/A",K27="N/A"),"N/A", IF(J27&gt;VALUE(MID(K27,1,2)), "No", IF(J27&lt;-1*VALUE(MID(K27,1,2)), "No", "Yes"))))</f>
        <v>Yes</v>
      </c>
    </row>
    <row r="28" spans="1:12" x14ac:dyDescent="0.25">
      <c r="A28" s="48" t="s">
        <v>1241</v>
      </c>
      <c r="B28" s="14" t="s">
        <v>213</v>
      </c>
      <c r="C28" s="14">
        <v>1929.9769899</v>
      </c>
      <c r="D28" s="11" t="str">
        <f t="shared" ref="D28:D30" si="14">IF($B28="N/A","N/A",IF(C28&gt;10,"No",IF(C28&lt;-10,"No","Yes")))</f>
        <v>N/A</v>
      </c>
      <c r="E28" s="14">
        <v>1924.7588272999999</v>
      </c>
      <c r="F28" s="11" t="str">
        <f t="shared" si="12"/>
        <v>N/A</v>
      </c>
      <c r="G28" s="14">
        <v>1964.0019439</v>
      </c>
      <c r="H28" s="11" t="str">
        <f t="shared" ref="H28:H30" si="15">IF($B28="N/A","N/A",IF(G28&gt;10,"No",IF(G28&lt;-10,"No","Yes")))</f>
        <v>N/A</v>
      </c>
      <c r="I28" s="12">
        <v>-0.27</v>
      </c>
      <c r="J28" s="12">
        <v>2.0390000000000001</v>
      </c>
      <c r="K28" s="41" t="s">
        <v>739</v>
      </c>
      <c r="L28" s="9" t="str">
        <f>IF(J28="Div by 0", "N/A", IF(OR(J28="N/A",K28="N/A"),"N/A", IF(J28&gt;VALUE(MID(K28,1,2)), "No", IF(J28&lt;-1*VALUE(MID(K28,1,2)), "No", "Yes"))))</f>
        <v>Yes</v>
      </c>
    </row>
    <row r="29" spans="1:12" x14ac:dyDescent="0.25">
      <c r="A29" s="48" t="s">
        <v>1242</v>
      </c>
      <c r="B29" s="14" t="s">
        <v>213</v>
      </c>
      <c r="C29" s="14">
        <v>1929.9560638</v>
      </c>
      <c r="D29" s="11" t="str">
        <f t="shared" si="14"/>
        <v>N/A</v>
      </c>
      <c r="E29" s="14">
        <v>1908.3233832000001</v>
      </c>
      <c r="F29" s="11" t="str">
        <f t="shared" si="12"/>
        <v>N/A</v>
      </c>
      <c r="G29" s="14">
        <v>1968.0088608999999</v>
      </c>
      <c r="H29" s="11" t="str">
        <f t="shared" si="15"/>
        <v>N/A</v>
      </c>
      <c r="I29" s="12">
        <v>-1.1200000000000001</v>
      </c>
      <c r="J29" s="12">
        <v>3.1280000000000001</v>
      </c>
      <c r="K29" s="41" t="s">
        <v>739</v>
      </c>
      <c r="L29" s="9" t="str">
        <f t="shared" ref="L29:L30" si="16">IF(J29="Div by 0", "N/A", IF(OR(J29="N/A",K29="N/A"),"N/A", IF(J29&gt;VALUE(MID(K29,1,2)), "No", IF(J29&lt;-1*VALUE(MID(K29,1,2)), "No", "Yes"))))</f>
        <v>Yes</v>
      </c>
    </row>
    <row r="30" spans="1:12" x14ac:dyDescent="0.25">
      <c r="A30" s="48" t="s">
        <v>1243</v>
      </c>
      <c r="B30" s="14" t="s">
        <v>213</v>
      </c>
      <c r="C30" s="14">
        <v>1933.5578330999999</v>
      </c>
      <c r="D30" s="11" t="str">
        <f t="shared" si="14"/>
        <v>N/A</v>
      </c>
      <c r="E30" s="14">
        <v>2694.5377276999998</v>
      </c>
      <c r="F30" s="11" t="str">
        <f t="shared" si="12"/>
        <v>N/A</v>
      </c>
      <c r="G30" s="14">
        <v>1795.1097686999999</v>
      </c>
      <c r="H30" s="11" t="str">
        <f t="shared" si="15"/>
        <v>N/A</v>
      </c>
      <c r="I30" s="12">
        <v>39.36</v>
      </c>
      <c r="J30" s="12">
        <v>-33.4</v>
      </c>
      <c r="K30" s="41" t="s">
        <v>739</v>
      </c>
      <c r="L30" s="9" t="str">
        <f t="shared" si="16"/>
        <v>No</v>
      </c>
    </row>
    <row r="31" spans="1:12" x14ac:dyDescent="0.25">
      <c r="A31" s="42" t="s">
        <v>2</v>
      </c>
      <c r="B31" s="33" t="s">
        <v>213</v>
      </c>
      <c r="C31" s="13">
        <v>92.490207570999999</v>
      </c>
      <c r="D31" s="11" t="str">
        <f t="shared" ref="D31:D69" si="17">IF($B31="N/A","N/A",IF(C31&gt;10,"No",IF(C31&lt;-10,"No","Yes")))</f>
        <v>N/A</v>
      </c>
      <c r="E31" s="13">
        <v>95.967883369000006</v>
      </c>
      <c r="F31" s="11" t="str">
        <f t="shared" ref="F31:F69" si="18">IF($B31="N/A","N/A",IF(E31&gt;10,"No",IF(E31&lt;-10,"No","Yes")))</f>
        <v>N/A</v>
      </c>
      <c r="G31" s="13">
        <v>96.941934168000003</v>
      </c>
      <c r="H31" s="11" t="str">
        <f t="shared" ref="H31:H69" si="19">IF($B31="N/A","N/A",IF(G31&gt;10,"No",IF(G31&lt;-10,"No","Yes")))</f>
        <v>N/A</v>
      </c>
      <c r="I31" s="12">
        <v>3.76</v>
      </c>
      <c r="J31" s="12">
        <v>1.0149999999999999</v>
      </c>
      <c r="K31" s="41" t="s">
        <v>739</v>
      </c>
      <c r="L31" s="9" t="str">
        <f t="shared" ref="L31:L99" si="20">IF(J31="Div by 0", "N/A", IF(K31="N/A","N/A", IF(J31&gt;VALUE(MID(K31,1,2)), "No", IF(J31&lt;-1*VALUE(MID(K31,1,2)), "No", "Yes"))))</f>
        <v>Yes</v>
      </c>
    </row>
    <row r="32" spans="1:12" x14ac:dyDescent="0.25">
      <c r="A32" s="42" t="s">
        <v>22</v>
      </c>
      <c r="B32" s="33" t="s">
        <v>213</v>
      </c>
      <c r="C32" s="1">
        <v>776385</v>
      </c>
      <c r="D32" s="11" t="str">
        <f t="shared" si="17"/>
        <v>N/A</v>
      </c>
      <c r="E32" s="1">
        <v>853642</v>
      </c>
      <c r="F32" s="11" t="str">
        <f t="shared" si="18"/>
        <v>N/A</v>
      </c>
      <c r="G32" s="1">
        <v>893793</v>
      </c>
      <c r="H32" s="11" t="str">
        <f t="shared" si="19"/>
        <v>N/A</v>
      </c>
      <c r="I32" s="12">
        <v>9.9510000000000005</v>
      </c>
      <c r="J32" s="12">
        <v>4.7030000000000003</v>
      </c>
      <c r="K32" s="41" t="s">
        <v>739</v>
      </c>
      <c r="L32" s="9" t="str">
        <f t="shared" si="20"/>
        <v>Yes</v>
      </c>
    </row>
    <row r="33" spans="1:12" x14ac:dyDescent="0.25">
      <c r="A33" s="42" t="s">
        <v>451</v>
      </c>
      <c r="B33" s="41" t="s">
        <v>213</v>
      </c>
      <c r="C33" s="1">
        <v>49292</v>
      </c>
      <c r="D33" s="1" t="str">
        <f t="shared" si="17"/>
        <v>N/A</v>
      </c>
      <c r="E33" s="1">
        <v>52492</v>
      </c>
      <c r="F33" s="1" t="str">
        <f t="shared" si="18"/>
        <v>N/A</v>
      </c>
      <c r="G33" s="1">
        <v>53212</v>
      </c>
      <c r="H33" s="11" t="str">
        <f t="shared" si="19"/>
        <v>N/A</v>
      </c>
      <c r="I33" s="12">
        <v>6.492</v>
      </c>
      <c r="J33" s="12">
        <v>1.3720000000000001</v>
      </c>
      <c r="K33" s="41" t="s">
        <v>739</v>
      </c>
      <c r="L33" s="9" t="str">
        <f t="shared" si="20"/>
        <v>Yes</v>
      </c>
    </row>
    <row r="34" spans="1:12" x14ac:dyDescent="0.25">
      <c r="A34" s="42" t="s">
        <v>1244</v>
      </c>
      <c r="B34" s="5" t="s">
        <v>213</v>
      </c>
      <c r="C34" s="1">
        <v>15434</v>
      </c>
      <c r="D34" s="9" t="str">
        <f t="shared" ref="D34:D38" si="21">IF($B34="N/A","N/A",IF(C34&lt;0,"No","Yes"))</f>
        <v>N/A</v>
      </c>
      <c r="E34" s="1">
        <v>15090</v>
      </c>
      <c r="F34" s="9" t="str">
        <f t="shared" ref="F34:F38" si="22">IF($B34="N/A","N/A",IF(E34&lt;0,"No","Yes"))</f>
        <v>N/A</v>
      </c>
      <c r="G34" s="1">
        <v>15014</v>
      </c>
      <c r="H34" s="9" t="str">
        <f t="shared" ref="H34:H38" si="23">IF($B34="N/A","N/A",IF(G34&lt;0,"No","Yes"))</f>
        <v>N/A</v>
      </c>
      <c r="I34" s="12">
        <v>-2.23</v>
      </c>
      <c r="J34" s="12">
        <v>-0.504</v>
      </c>
      <c r="K34" s="1" t="s">
        <v>739</v>
      </c>
      <c r="L34" s="9" t="str">
        <f t="shared" si="20"/>
        <v>Yes</v>
      </c>
    </row>
    <row r="35" spans="1:12" x14ac:dyDescent="0.25">
      <c r="A35" s="42" t="s">
        <v>1245</v>
      </c>
      <c r="B35" s="5" t="s">
        <v>213</v>
      </c>
      <c r="C35" s="1">
        <v>0</v>
      </c>
      <c r="D35" s="9" t="str">
        <f t="shared" si="21"/>
        <v>N/A</v>
      </c>
      <c r="E35" s="1">
        <v>0</v>
      </c>
      <c r="F35" s="9" t="str">
        <f t="shared" si="22"/>
        <v>N/A</v>
      </c>
      <c r="G35" s="1">
        <v>0</v>
      </c>
      <c r="H35" s="9" t="str">
        <f t="shared" si="23"/>
        <v>N/A</v>
      </c>
      <c r="I35" s="12" t="s">
        <v>1746</v>
      </c>
      <c r="J35" s="12" t="s">
        <v>1746</v>
      </c>
      <c r="K35" s="1" t="s">
        <v>739</v>
      </c>
      <c r="L35" s="9" t="str">
        <f t="shared" si="20"/>
        <v>N/A</v>
      </c>
    </row>
    <row r="36" spans="1:12" x14ac:dyDescent="0.25">
      <c r="A36" s="42" t="s">
        <v>1246</v>
      </c>
      <c r="B36" s="5" t="s">
        <v>213</v>
      </c>
      <c r="C36" s="1">
        <v>14749</v>
      </c>
      <c r="D36" s="9" t="str">
        <f t="shared" si="21"/>
        <v>N/A</v>
      </c>
      <c r="E36" s="1">
        <v>15794</v>
      </c>
      <c r="F36" s="9" t="str">
        <f t="shared" si="22"/>
        <v>N/A</v>
      </c>
      <c r="G36" s="1">
        <v>16681</v>
      </c>
      <c r="H36" s="9" t="str">
        <f t="shared" si="23"/>
        <v>N/A</v>
      </c>
      <c r="I36" s="12">
        <v>7.085</v>
      </c>
      <c r="J36" s="12">
        <v>5.6159999999999997</v>
      </c>
      <c r="K36" s="1" t="s">
        <v>739</v>
      </c>
      <c r="L36" s="9" t="str">
        <f t="shared" si="20"/>
        <v>Yes</v>
      </c>
    </row>
    <row r="37" spans="1:12" x14ac:dyDescent="0.25">
      <c r="A37" s="42" t="s">
        <v>1247</v>
      </c>
      <c r="B37" s="5" t="s">
        <v>213</v>
      </c>
      <c r="C37" s="1">
        <v>19109</v>
      </c>
      <c r="D37" s="9" t="str">
        <f t="shared" si="21"/>
        <v>N/A</v>
      </c>
      <c r="E37" s="1">
        <v>21608</v>
      </c>
      <c r="F37" s="9" t="str">
        <f t="shared" si="22"/>
        <v>N/A</v>
      </c>
      <c r="G37" s="1">
        <v>21517</v>
      </c>
      <c r="H37" s="9" t="str">
        <f t="shared" si="23"/>
        <v>N/A</v>
      </c>
      <c r="I37" s="12">
        <v>13.08</v>
      </c>
      <c r="J37" s="12">
        <v>-0.42099999999999999</v>
      </c>
      <c r="K37" s="1" t="s">
        <v>739</v>
      </c>
      <c r="L37" s="9" t="str">
        <f t="shared" si="20"/>
        <v>Yes</v>
      </c>
    </row>
    <row r="38" spans="1:12" x14ac:dyDescent="0.25">
      <c r="A38" s="42" t="s">
        <v>1248</v>
      </c>
      <c r="B38" s="5" t="s">
        <v>213</v>
      </c>
      <c r="C38" s="1">
        <v>0</v>
      </c>
      <c r="D38" s="9" t="str">
        <f t="shared" si="21"/>
        <v>N/A</v>
      </c>
      <c r="E38" s="1">
        <v>0</v>
      </c>
      <c r="F38" s="9" t="str">
        <f t="shared" si="22"/>
        <v>N/A</v>
      </c>
      <c r="G38" s="1">
        <v>0</v>
      </c>
      <c r="H38" s="9" t="str">
        <f t="shared" si="23"/>
        <v>N/A</v>
      </c>
      <c r="I38" s="12" t="s">
        <v>1746</v>
      </c>
      <c r="J38" s="12" t="s">
        <v>1746</v>
      </c>
      <c r="K38" s="1" t="s">
        <v>739</v>
      </c>
      <c r="L38" s="9" t="str">
        <f t="shared" si="20"/>
        <v>N/A</v>
      </c>
    </row>
    <row r="39" spans="1:12" x14ac:dyDescent="0.25">
      <c r="A39" s="42" t="s">
        <v>452</v>
      </c>
      <c r="B39" s="41" t="s">
        <v>213</v>
      </c>
      <c r="C39" s="1">
        <v>108484</v>
      </c>
      <c r="D39" s="1" t="str">
        <f t="shared" si="17"/>
        <v>N/A</v>
      </c>
      <c r="E39" s="1">
        <v>111296</v>
      </c>
      <c r="F39" s="1" t="str">
        <f t="shared" si="18"/>
        <v>N/A</v>
      </c>
      <c r="G39" s="1">
        <v>112518</v>
      </c>
      <c r="H39" s="11" t="str">
        <f t="shared" si="19"/>
        <v>N/A</v>
      </c>
      <c r="I39" s="12">
        <v>2.5920000000000001</v>
      </c>
      <c r="J39" s="12">
        <v>1.0980000000000001</v>
      </c>
      <c r="K39" s="41" t="s">
        <v>739</v>
      </c>
      <c r="L39" s="9" t="str">
        <f t="shared" si="20"/>
        <v>Yes</v>
      </c>
    </row>
    <row r="40" spans="1:12" x14ac:dyDescent="0.25">
      <c r="A40" s="42" t="s">
        <v>1249</v>
      </c>
      <c r="B40" s="5" t="s">
        <v>213</v>
      </c>
      <c r="C40" s="1">
        <v>74648</v>
      </c>
      <c r="D40" s="9" t="str">
        <f t="shared" ref="D40:D45" si="24">IF($B40="N/A","N/A",IF(C40&lt;0,"No","Yes"))</f>
        <v>N/A</v>
      </c>
      <c r="E40" s="1">
        <v>75955</v>
      </c>
      <c r="F40" s="9" t="str">
        <f t="shared" ref="F40:F45" si="25">IF($B40="N/A","N/A",IF(E40&lt;0,"No","Yes"))</f>
        <v>N/A</v>
      </c>
      <c r="G40" s="1">
        <v>77252</v>
      </c>
      <c r="H40" s="9" t="str">
        <f t="shared" ref="H40:H45" si="26">IF($B40="N/A","N/A",IF(G40&lt;0,"No","Yes"))</f>
        <v>N/A</v>
      </c>
      <c r="I40" s="12">
        <v>1.7509999999999999</v>
      </c>
      <c r="J40" s="12">
        <v>1.708</v>
      </c>
      <c r="K40" s="1" t="s">
        <v>739</v>
      </c>
      <c r="L40" s="9" t="str">
        <f t="shared" si="20"/>
        <v>Yes</v>
      </c>
    </row>
    <row r="41" spans="1:12" x14ac:dyDescent="0.25">
      <c r="A41" s="42" t="s">
        <v>1250</v>
      </c>
      <c r="B41" s="5" t="s">
        <v>213</v>
      </c>
      <c r="C41" s="1">
        <v>0</v>
      </c>
      <c r="D41" s="9" t="str">
        <f t="shared" si="24"/>
        <v>N/A</v>
      </c>
      <c r="E41" s="1">
        <v>0</v>
      </c>
      <c r="F41" s="9" t="str">
        <f t="shared" si="25"/>
        <v>N/A</v>
      </c>
      <c r="G41" s="1">
        <v>0</v>
      </c>
      <c r="H41" s="9" t="str">
        <f t="shared" si="26"/>
        <v>N/A</v>
      </c>
      <c r="I41" s="12" t="s">
        <v>1746</v>
      </c>
      <c r="J41" s="12" t="s">
        <v>1746</v>
      </c>
      <c r="K41" s="1" t="s">
        <v>739</v>
      </c>
      <c r="L41" s="9" t="str">
        <f t="shared" si="20"/>
        <v>N/A</v>
      </c>
    </row>
    <row r="42" spans="1:12" x14ac:dyDescent="0.25">
      <c r="A42" s="42" t="s">
        <v>1251</v>
      </c>
      <c r="B42" s="5" t="s">
        <v>213</v>
      </c>
      <c r="C42" s="1">
        <v>21807</v>
      </c>
      <c r="D42" s="9" t="str">
        <f t="shared" si="24"/>
        <v>N/A</v>
      </c>
      <c r="E42" s="1">
        <v>23619</v>
      </c>
      <c r="F42" s="9" t="str">
        <f t="shared" si="25"/>
        <v>N/A</v>
      </c>
      <c r="G42" s="1">
        <v>24761</v>
      </c>
      <c r="H42" s="9" t="str">
        <f t="shared" si="26"/>
        <v>N/A</v>
      </c>
      <c r="I42" s="12">
        <v>8.3089999999999993</v>
      </c>
      <c r="J42" s="12">
        <v>4.835</v>
      </c>
      <c r="K42" s="1" t="s">
        <v>739</v>
      </c>
      <c r="L42" s="9" t="str">
        <f t="shared" si="20"/>
        <v>Yes</v>
      </c>
    </row>
    <row r="43" spans="1:12" x14ac:dyDescent="0.25">
      <c r="A43" s="42" t="s">
        <v>1252</v>
      </c>
      <c r="B43" s="5" t="s">
        <v>213</v>
      </c>
      <c r="C43" s="1">
        <v>4286</v>
      </c>
      <c r="D43" s="9" t="str">
        <f t="shared" si="24"/>
        <v>N/A</v>
      </c>
      <c r="E43" s="1">
        <v>2991</v>
      </c>
      <c r="F43" s="9" t="str">
        <f t="shared" si="25"/>
        <v>N/A</v>
      </c>
      <c r="G43" s="1">
        <v>1689</v>
      </c>
      <c r="H43" s="9" t="str">
        <f t="shared" si="26"/>
        <v>N/A</v>
      </c>
      <c r="I43" s="12">
        <v>-30.2</v>
      </c>
      <c r="J43" s="12">
        <v>-43.5</v>
      </c>
      <c r="K43" s="1" t="s">
        <v>739</v>
      </c>
      <c r="L43" s="9" t="str">
        <f t="shared" si="20"/>
        <v>No</v>
      </c>
    </row>
    <row r="44" spans="1:12" x14ac:dyDescent="0.25">
      <c r="A44" s="42" t="s">
        <v>1253</v>
      </c>
      <c r="B44" s="5" t="s">
        <v>213</v>
      </c>
      <c r="C44" s="1">
        <v>7736</v>
      </c>
      <c r="D44" s="9" t="str">
        <f t="shared" si="24"/>
        <v>N/A</v>
      </c>
      <c r="E44" s="1">
        <v>8685</v>
      </c>
      <c r="F44" s="9" t="str">
        <f t="shared" si="25"/>
        <v>N/A</v>
      </c>
      <c r="G44" s="1">
        <v>8781</v>
      </c>
      <c r="H44" s="9" t="str">
        <f t="shared" si="26"/>
        <v>N/A</v>
      </c>
      <c r="I44" s="12">
        <v>12.27</v>
      </c>
      <c r="J44" s="12">
        <v>1.105</v>
      </c>
      <c r="K44" s="1" t="s">
        <v>739</v>
      </c>
      <c r="L44" s="9" t="str">
        <f t="shared" si="20"/>
        <v>Yes</v>
      </c>
    </row>
    <row r="45" spans="1:12" x14ac:dyDescent="0.25">
      <c r="A45" s="42" t="s">
        <v>1254</v>
      </c>
      <c r="B45" s="5" t="s">
        <v>213</v>
      </c>
      <c r="C45" s="1">
        <v>11</v>
      </c>
      <c r="D45" s="9" t="str">
        <f t="shared" si="24"/>
        <v>N/A</v>
      </c>
      <c r="E45" s="1">
        <v>46</v>
      </c>
      <c r="F45" s="9" t="str">
        <f t="shared" si="25"/>
        <v>N/A</v>
      </c>
      <c r="G45" s="1">
        <v>35</v>
      </c>
      <c r="H45" s="9" t="str">
        <f t="shared" si="26"/>
        <v>N/A</v>
      </c>
      <c r="I45" s="12">
        <v>557.1</v>
      </c>
      <c r="J45" s="12">
        <v>-23.9</v>
      </c>
      <c r="K45" s="1" t="s">
        <v>739</v>
      </c>
      <c r="L45" s="9" t="str">
        <f t="shared" si="20"/>
        <v>Yes</v>
      </c>
    </row>
    <row r="46" spans="1:12" x14ac:dyDescent="0.25">
      <c r="A46" s="42" t="s">
        <v>453</v>
      </c>
      <c r="B46" s="41" t="s">
        <v>213</v>
      </c>
      <c r="C46" s="1">
        <v>532677</v>
      </c>
      <c r="D46" s="1" t="str">
        <f t="shared" si="17"/>
        <v>N/A</v>
      </c>
      <c r="E46" s="1">
        <v>558863</v>
      </c>
      <c r="F46" s="1" t="str">
        <f t="shared" si="18"/>
        <v>N/A</v>
      </c>
      <c r="G46" s="1">
        <v>576125</v>
      </c>
      <c r="H46" s="11" t="str">
        <f t="shared" si="19"/>
        <v>N/A</v>
      </c>
      <c r="I46" s="12">
        <v>4.9160000000000004</v>
      </c>
      <c r="J46" s="12">
        <v>3.089</v>
      </c>
      <c r="K46" s="41" t="s">
        <v>739</v>
      </c>
      <c r="L46" s="9" t="str">
        <f t="shared" si="20"/>
        <v>Yes</v>
      </c>
    </row>
    <row r="47" spans="1:12" x14ac:dyDescent="0.25">
      <c r="A47" s="42" t="s">
        <v>1255</v>
      </c>
      <c r="B47" s="5" t="s">
        <v>213</v>
      </c>
      <c r="C47" s="1">
        <v>92737</v>
      </c>
      <c r="D47" s="9" t="str">
        <f t="shared" ref="D47:D53" si="27">IF($B47="N/A","N/A",IF(C47&lt;0,"No","Yes"))</f>
        <v>N/A</v>
      </c>
      <c r="E47" s="1">
        <v>48184</v>
      </c>
      <c r="F47" s="9" t="str">
        <f t="shared" ref="F47:F53" si="28">IF($B47="N/A","N/A",IF(E47&lt;0,"No","Yes"))</f>
        <v>N/A</v>
      </c>
      <c r="G47" s="1">
        <v>53080</v>
      </c>
      <c r="H47" s="9" t="str">
        <f t="shared" ref="H47:H53" si="29">IF($B47="N/A","N/A",IF(G47&lt;0,"No","Yes"))</f>
        <v>N/A</v>
      </c>
      <c r="I47" s="12">
        <v>-48</v>
      </c>
      <c r="J47" s="12">
        <v>10.16</v>
      </c>
      <c r="K47" s="1" t="s">
        <v>739</v>
      </c>
      <c r="L47" s="9" t="str">
        <f t="shared" si="20"/>
        <v>Yes</v>
      </c>
    </row>
    <row r="48" spans="1:12" x14ac:dyDescent="0.25">
      <c r="A48" s="42" t="s">
        <v>1256</v>
      </c>
      <c r="B48" s="5" t="s">
        <v>213</v>
      </c>
      <c r="C48" s="1">
        <v>0</v>
      </c>
      <c r="D48" s="9" t="str">
        <f t="shared" si="27"/>
        <v>N/A</v>
      </c>
      <c r="E48" s="1">
        <v>0</v>
      </c>
      <c r="F48" s="9" t="str">
        <f t="shared" si="28"/>
        <v>N/A</v>
      </c>
      <c r="G48" s="1">
        <v>0</v>
      </c>
      <c r="H48" s="9" t="str">
        <f t="shared" si="29"/>
        <v>N/A</v>
      </c>
      <c r="I48" s="12" t="s">
        <v>1746</v>
      </c>
      <c r="J48" s="12" t="s">
        <v>1746</v>
      </c>
      <c r="K48" s="1" t="s">
        <v>739</v>
      </c>
      <c r="L48" s="9" t="str">
        <f t="shared" si="20"/>
        <v>N/A</v>
      </c>
    </row>
    <row r="49" spans="1:12" x14ac:dyDescent="0.25">
      <c r="A49" s="42" t="s">
        <v>1257</v>
      </c>
      <c r="B49" s="5" t="s">
        <v>213</v>
      </c>
      <c r="C49" s="1">
        <v>0</v>
      </c>
      <c r="D49" s="9" t="str">
        <f t="shared" si="27"/>
        <v>N/A</v>
      </c>
      <c r="E49" s="1">
        <v>0</v>
      </c>
      <c r="F49" s="9" t="str">
        <f t="shared" si="28"/>
        <v>N/A</v>
      </c>
      <c r="G49" s="1">
        <v>0</v>
      </c>
      <c r="H49" s="9" t="str">
        <f t="shared" si="29"/>
        <v>N/A</v>
      </c>
      <c r="I49" s="12" t="s">
        <v>1746</v>
      </c>
      <c r="J49" s="12" t="s">
        <v>1746</v>
      </c>
      <c r="K49" s="1" t="s">
        <v>739</v>
      </c>
      <c r="L49" s="9" t="str">
        <f t="shared" si="20"/>
        <v>N/A</v>
      </c>
    </row>
    <row r="50" spans="1:12" x14ac:dyDescent="0.25">
      <c r="A50" s="42" t="s">
        <v>1258</v>
      </c>
      <c r="B50" s="5" t="s">
        <v>213</v>
      </c>
      <c r="C50" s="1">
        <v>428517</v>
      </c>
      <c r="D50" s="9" t="str">
        <f t="shared" si="27"/>
        <v>N/A</v>
      </c>
      <c r="E50" s="1">
        <v>499888</v>
      </c>
      <c r="F50" s="9" t="str">
        <f t="shared" si="28"/>
        <v>N/A</v>
      </c>
      <c r="G50" s="1">
        <v>512267</v>
      </c>
      <c r="H50" s="9" t="str">
        <f t="shared" si="29"/>
        <v>N/A</v>
      </c>
      <c r="I50" s="12">
        <v>16.66</v>
      </c>
      <c r="J50" s="12">
        <v>2.476</v>
      </c>
      <c r="K50" s="1" t="s">
        <v>739</v>
      </c>
      <c r="L50" s="9" t="str">
        <f t="shared" si="20"/>
        <v>Yes</v>
      </c>
    </row>
    <row r="51" spans="1:12" x14ac:dyDescent="0.25">
      <c r="A51" s="42" t="s">
        <v>1259</v>
      </c>
      <c r="B51" s="5" t="s">
        <v>213</v>
      </c>
      <c r="C51" s="1">
        <v>2295</v>
      </c>
      <c r="D51" s="9" t="str">
        <f t="shared" si="27"/>
        <v>N/A</v>
      </c>
      <c r="E51" s="1">
        <v>2060</v>
      </c>
      <c r="F51" s="9" t="str">
        <f t="shared" si="28"/>
        <v>N/A</v>
      </c>
      <c r="G51" s="1">
        <v>1835</v>
      </c>
      <c r="H51" s="9" t="str">
        <f t="shared" si="29"/>
        <v>N/A</v>
      </c>
      <c r="I51" s="12">
        <v>-10.199999999999999</v>
      </c>
      <c r="J51" s="12">
        <v>-10.9</v>
      </c>
      <c r="K51" s="1" t="s">
        <v>739</v>
      </c>
      <c r="L51" s="9" t="str">
        <f t="shared" si="20"/>
        <v>Yes</v>
      </c>
    </row>
    <row r="52" spans="1:12" x14ac:dyDescent="0.25">
      <c r="A52" s="42" t="s">
        <v>1260</v>
      </c>
      <c r="B52" s="5" t="s">
        <v>213</v>
      </c>
      <c r="C52" s="1">
        <v>9121</v>
      </c>
      <c r="D52" s="9" t="str">
        <f t="shared" si="27"/>
        <v>N/A</v>
      </c>
      <c r="E52" s="1">
        <v>8730</v>
      </c>
      <c r="F52" s="9" t="str">
        <f t="shared" si="28"/>
        <v>N/A</v>
      </c>
      <c r="G52" s="1">
        <v>8940</v>
      </c>
      <c r="H52" s="9" t="str">
        <f t="shared" si="29"/>
        <v>N/A</v>
      </c>
      <c r="I52" s="12">
        <v>-4.29</v>
      </c>
      <c r="J52" s="12">
        <v>2.4049999999999998</v>
      </c>
      <c r="K52" s="1" t="s">
        <v>739</v>
      </c>
      <c r="L52" s="9" t="str">
        <f t="shared" si="20"/>
        <v>Yes</v>
      </c>
    </row>
    <row r="53" spans="1:12" x14ac:dyDescent="0.25">
      <c r="A53" s="42" t="s">
        <v>1261</v>
      </c>
      <c r="B53" s="5" t="s">
        <v>213</v>
      </c>
      <c r="C53" s="1">
        <v>11</v>
      </c>
      <c r="D53" s="9" t="str">
        <f t="shared" si="27"/>
        <v>N/A</v>
      </c>
      <c r="E53" s="1">
        <v>11</v>
      </c>
      <c r="F53" s="9" t="str">
        <f t="shared" si="28"/>
        <v>N/A</v>
      </c>
      <c r="G53" s="1">
        <v>11</v>
      </c>
      <c r="H53" s="9" t="str">
        <f t="shared" si="29"/>
        <v>N/A</v>
      </c>
      <c r="I53" s="12">
        <v>-85.7</v>
      </c>
      <c r="J53" s="12">
        <v>200</v>
      </c>
      <c r="K53" s="1" t="s">
        <v>739</v>
      </c>
      <c r="L53" s="9" t="str">
        <f t="shared" si="20"/>
        <v>No</v>
      </c>
    </row>
    <row r="54" spans="1:12" x14ac:dyDescent="0.25">
      <c r="A54" s="42" t="s">
        <v>454</v>
      </c>
      <c r="B54" s="41" t="s">
        <v>213</v>
      </c>
      <c r="C54" s="1">
        <v>85932</v>
      </c>
      <c r="D54" s="1" t="str">
        <f t="shared" si="17"/>
        <v>N/A</v>
      </c>
      <c r="E54" s="1">
        <v>130991</v>
      </c>
      <c r="F54" s="1" t="str">
        <f t="shared" si="18"/>
        <v>N/A</v>
      </c>
      <c r="G54" s="1">
        <v>151938</v>
      </c>
      <c r="H54" s="11" t="str">
        <f t="shared" si="19"/>
        <v>N/A</v>
      </c>
      <c r="I54" s="12">
        <v>52.44</v>
      </c>
      <c r="J54" s="12">
        <v>15.99</v>
      </c>
      <c r="K54" s="41" t="s">
        <v>739</v>
      </c>
      <c r="L54" s="9" t="str">
        <f t="shared" si="20"/>
        <v>Yes</v>
      </c>
    </row>
    <row r="55" spans="1:12" x14ac:dyDescent="0.25">
      <c r="A55" s="42" t="s">
        <v>1262</v>
      </c>
      <c r="B55" s="5" t="s">
        <v>213</v>
      </c>
      <c r="C55" s="1">
        <v>43483</v>
      </c>
      <c r="D55" s="9" t="str">
        <f t="shared" ref="D55:D60" si="30">IF($B55="N/A","N/A",IF(C55&lt;0,"No","Yes"))</f>
        <v>N/A</v>
      </c>
      <c r="E55" s="1">
        <v>67557</v>
      </c>
      <c r="F55" s="9" t="str">
        <f t="shared" ref="F55:F60" si="31">IF($B55="N/A","N/A",IF(E55&lt;0,"No","Yes"))</f>
        <v>N/A</v>
      </c>
      <c r="G55" s="1">
        <v>83159</v>
      </c>
      <c r="H55" s="9" t="str">
        <f t="shared" ref="H55:H60" si="32">IF($B55="N/A","N/A",IF(G55&lt;0,"No","Yes"))</f>
        <v>N/A</v>
      </c>
      <c r="I55" s="12">
        <v>55.36</v>
      </c>
      <c r="J55" s="12">
        <v>23.09</v>
      </c>
      <c r="K55" s="1" t="s">
        <v>739</v>
      </c>
      <c r="L55" s="9" t="str">
        <f t="shared" si="20"/>
        <v>Yes</v>
      </c>
    </row>
    <row r="56" spans="1:12" x14ac:dyDescent="0.25">
      <c r="A56" s="42" t="s">
        <v>1263</v>
      </c>
      <c r="B56" s="5" t="s">
        <v>213</v>
      </c>
      <c r="C56" s="1">
        <v>0</v>
      </c>
      <c r="D56" s="9" t="str">
        <f t="shared" si="30"/>
        <v>N/A</v>
      </c>
      <c r="E56" s="1">
        <v>0</v>
      </c>
      <c r="F56" s="9" t="str">
        <f t="shared" si="31"/>
        <v>N/A</v>
      </c>
      <c r="G56" s="1">
        <v>0</v>
      </c>
      <c r="H56" s="9" t="str">
        <f t="shared" si="32"/>
        <v>N/A</v>
      </c>
      <c r="I56" s="12" t="s">
        <v>1746</v>
      </c>
      <c r="J56" s="12" t="s">
        <v>1746</v>
      </c>
      <c r="K56" s="1" t="s">
        <v>739</v>
      </c>
      <c r="L56" s="9" t="str">
        <f t="shared" si="20"/>
        <v>N/A</v>
      </c>
    </row>
    <row r="57" spans="1:12" x14ac:dyDescent="0.25">
      <c r="A57" s="42" t="s">
        <v>1264</v>
      </c>
      <c r="B57" s="5" t="s">
        <v>213</v>
      </c>
      <c r="C57" s="1">
        <v>0</v>
      </c>
      <c r="D57" s="9" t="str">
        <f t="shared" si="30"/>
        <v>N/A</v>
      </c>
      <c r="E57" s="1">
        <v>0</v>
      </c>
      <c r="F57" s="9" t="str">
        <f t="shared" si="31"/>
        <v>N/A</v>
      </c>
      <c r="G57" s="1">
        <v>0</v>
      </c>
      <c r="H57" s="9" t="str">
        <f t="shared" si="32"/>
        <v>N/A</v>
      </c>
      <c r="I57" s="12" t="s">
        <v>1746</v>
      </c>
      <c r="J57" s="12" t="s">
        <v>1746</v>
      </c>
      <c r="K57" s="1" t="s">
        <v>739</v>
      </c>
      <c r="L57" s="9" t="str">
        <f t="shared" si="20"/>
        <v>N/A</v>
      </c>
    </row>
    <row r="58" spans="1:12" x14ac:dyDescent="0.25">
      <c r="A58" s="42" t="s">
        <v>1265</v>
      </c>
      <c r="B58" s="5" t="s">
        <v>213</v>
      </c>
      <c r="C58" s="1">
        <v>35601</v>
      </c>
      <c r="D58" s="9" t="str">
        <f t="shared" si="30"/>
        <v>N/A</v>
      </c>
      <c r="E58" s="1">
        <v>40549</v>
      </c>
      <c r="F58" s="9" t="str">
        <f t="shared" si="31"/>
        <v>N/A</v>
      </c>
      <c r="G58" s="1">
        <v>45479</v>
      </c>
      <c r="H58" s="9" t="str">
        <f t="shared" si="32"/>
        <v>N/A</v>
      </c>
      <c r="I58" s="12">
        <v>13.9</v>
      </c>
      <c r="J58" s="12">
        <v>12.16</v>
      </c>
      <c r="K58" s="1" t="s">
        <v>739</v>
      </c>
      <c r="L58" s="9" t="str">
        <f t="shared" si="20"/>
        <v>Yes</v>
      </c>
    </row>
    <row r="59" spans="1:12" x14ac:dyDescent="0.25">
      <c r="A59" s="42" t="s">
        <v>1266</v>
      </c>
      <c r="B59" s="5" t="s">
        <v>213</v>
      </c>
      <c r="C59" s="1">
        <v>1275</v>
      </c>
      <c r="D59" s="9" t="str">
        <f t="shared" si="30"/>
        <v>N/A</v>
      </c>
      <c r="E59" s="1">
        <v>1248</v>
      </c>
      <c r="F59" s="9" t="str">
        <f t="shared" si="31"/>
        <v>N/A</v>
      </c>
      <c r="G59" s="1">
        <v>1162</v>
      </c>
      <c r="H59" s="9" t="str">
        <f t="shared" si="32"/>
        <v>N/A</v>
      </c>
      <c r="I59" s="12">
        <v>-2.12</v>
      </c>
      <c r="J59" s="12">
        <v>-6.89</v>
      </c>
      <c r="K59" s="1" t="s">
        <v>739</v>
      </c>
      <c r="L59" s="9" t="str">
        <f t="shared" si="20"/>
        <v>Yes</v>
      </c>
    </row>
    <row r="60" spans="1:12" x14ac:dyDescent="0.25">
      <c r="A60" s="42" t="s">
        <v>1267</v>
      </c>
      <c r="B60" s="5" t="s">
        <v>213</v>
      </c>
      <c r="C60" s="1">
        <v>5573</v>
      </c>
      <c r="D60" s="9" t="str">
        <f t="shared" si="30"/>
        <v>N/A</v>
      </c>
      <c r="E60" s="1">
        <v>21637</v>
      </c>
      <c r="F60" s="9" t="str">
        <f t="shared" si="31"/>
        <v>N/A</v>
      </c>
      <c r="G60" s="1">
        <v>22138</v>
      </c>
      <c r="H60" s="9" t="str">
        <f t="shared" si="32"/>
        <v>N/A</v>
      </c>
      <c r="I60" s="12">
        <v>288.2</v>
      </c>
      <c r="J60" s="12">
        <v>2.3149999999999999</v>
      </c>
      <c r="K60" s="1" t="s">
        <v>739</v>
      </c>
      <c r="L60" s="9" t="str">
        <f t="shared" si="20"/>
        <v>Yes</v>
      </c>
    </row>
    <row r="61" spans="1:12" x14ac:dyDescent="0.25">
      <c r="A61" s="3" t="s">
        <v>186</v>
      </c>
      <c r="B61" s="33" t="s">
        <v>213</v>
      </c>
      <c r="C61" s="1">
        <v>0</v>
      </c>
      <c r="D61" s="1" t="str">
        <f t="shared" si="17"/>
        <v>N/A</v>
      </c>
      <c r="E61" s="1">
        <v>0</v>
      </c>
      <c r="F61" s="1" t="str">
        <f t="shared" si="18"/>
        <v>N/A</v>
      </c>
      <c r="G61" s="1">
        <v>0</v>
      </c>
      <c r="H61" s="11" t="str">
        <f t="shared" si="19"/>
        <v>N/A</v>
      </c>
      <c r="I61" s="12" t="s">
        <v>1746</v>
      </c>
      <c r="J61" s="12" t="s">
        <v>1746</v>
      </c>
      <c r="K61" s="41" t="s">
        <v>739</v>
      </c>
      <c r="L61" s="9" t="str">
        <f>IF(J61="Div by 0", "N/A", IF(OR(J61="N/A",K61="N/A"),"N/A", IF(J61&gt;VALUE(MID(K61,1,2)), "No", IF(J61&lt;-1*VALUE(MID(K61,1,2)), "No", "Yes"))))</f>
        <v>N/A</v>
      </c>
    </row>
    <row r="62" spans="1:12" x14ac:dyDescent="0.25">
      <c r="A62" s="3" t="s">
        <v>187</v>
      </c>
      <c r="B62" s="33" t="s">
        <v>213</v>
      </c>
      <c r="C62" s="1">
        <v>0</v>
      </c>
      <c r="D62" s="1" t="str">
        <f t="shared" si="17"/>
        <v>N/A</v>
      </c>
      <c r="E62" s="1">
        <v>0</v>
      </c>
      <c r="F62" s="1" t="str">
        <f t="shared" si="18"/>
        <v>N/A</v>
      </c>
      <c r="G62" s="1">
        <v>0</v>
      </c>
      <c r="H62" s="11" t="str">
        <f t="shared" si="19"/>
        <v>N/A</v>
      </c>
      <c r="I62" s="12" t="s">
        <v>1746</v>
      </c>
      <c r="J62" s="12" t="s">
        <v>1746</v>
      </c>
      <c r="K62" s="41" t="s">
        <v>739</v>
      </c>
      <c r="L62" s="9" t="str">
        <f t="shared" ref="L62:L69" si="33">IF(J62="Div by 0", "N/A", IF(OR(J62="N/A",K62="N/A"),"N/A", IF(J62&gt;VALUE(MID(K62,1,2)), "No", IF(J62&lt;-1*VALUE(MID(K62,1,2)), "No", "Yes"))))</f>
        <v>N/A</v>
      </c>
    </row>
    <row r="63" spans="1:12" x14ac:dyDescent="0.25">
      <c r="A63" s="3" t="s">
        <v>188</v>
      </c>
      <c r="B63" s="33" t="s">
        <v>213</v>
      </c>
      <c r="C63" s="1">
        <v>0</v>
      </c>
      <c r="D63" s="1" t="str">
        <f t="shared" si="17"/>
        <v>N/A</v>
      </c>
      <c r="E63" s="1">
        <v>0</v>
      </c>
      <c r="F63" s="1" t="str">
        <f t="shared" si="18"/>
        <v>N/A</v>
      </c>
      <c r="G63" s="1">
        <v>0</v>
      </c>
      <c r="H63" s="11" t="str">
        <f t="shared" si="19"/>
        <v>N/A</v>
      </c>
      <c r="I63" s="12" t="s">
        <v>1746</v>
      </c>
      <c r="J63" s="12" t="s">
        <v>1746</v>
      </c>
      <c r="K63" s="41" t="s">
        <v>739</v>
      </c>
      <c r="L63" s="9" t="str">
        <f t="shared" si="33"/>
        <v>N/A</v>
      </c>
    </row>
    <row r="64" spans="1:12" x14ac:dyDescent="0.25">
      <c r="A64" s="3" t="s">
        <v>189</v>
      </c>
      <c r="B64" s="33" t="s">
        <v>213</v>
      </c>
      <c r="C64" s="1">
        <v>0</v>
      </c>
      <c r="D64" s="1" t="str">
        <f t="shared" si="17"/>
        <v>N/A</v>
      </c>
      <c r="E64" s="1">
        <v>0</v>
      </c>
      <c r="F64" s="1" t="str">
        <f t="shared" si="18"/>
        <v>N/A</v>
      </c>
      <c r="G64" s="1">
        <v>0</v>
      </c>
      <c r="H64" s="11" t="str">
        <f t="shared" si="19"/>
        <v>N/A</v>
      </c>
      <c r="I64" s="12" t="s">
        <v>1746</v>
      </c>
      <c r="J64" s="12" t="s">
        <v>1746</v>
      </c>
      <c r="K64" s="41" t="s">
        <v>739</v>
      </c>
      <c r="L64" s="9" t="str">
        <f t="shared" si="33"/>
        <v>N/A</v>
      </c>
    </row>
    <row r="65" spans="1:12" x14ac:dyDescent="0.25">
      <c r="A65" s="3" t="s">
        <v>190</v>
      </c>
      <c r="B65" s="33" t="s">
        <v>213</v>
      </c>
      <c r="C65" s="1">
        <v>0</v>
      </c>
      <c r="D65" s="1" t="str">
        <f t="shared" si="17"/>
        <v>N/A</v>
      </c>
      <c r="E65" s="1">
        <v>0</v>
      </c>
      <c r="F65" s="1" t="str">
        <f t="shared" si="18"/>
        <v>N/A</v>
      </c>
      <c r="G65" s="1">
        <v>0</v>
      </c>
      <c r="H65" s="11" t="str">
        <f t="shared" si="19"/>
        <v>N/A</v>
      </c>
      <c r="I65" s="12" t="s">
        <v>1746</v>
      </c>
      <c r="J65" s="12" t="s">
        <v>1746</v>
      </c>
      <c r="K65" s="41" t="s">
        <v>739</v>
      </c>
      <c r="L65" s="9" t="str">
        <f t="shared" si="33"/>
        <v>N/A</v>
      </c>
    </row>
    <row r="66" spans="1:12" x14ac:dyDescent="0.25">
      <c r="A66" s="3" t="s">
        <v>191</v>
      </c>
      <c r="B66" s="33" t="s">
        <v>213</v>
      </c>
      <c r="C66" s="1">
        <v>75</v>
      </c>
      <c r="D66" s="1" t="str">
        <f t="shared" si="17"/>
        <v>N/A</v>
      </c>
      <c r="E66" s="1">
        <v>98</v>
      </c>
      <c r="F66" s="1" t="str">
        <f t="shared" si="18"/>
        <v>N/A</v>
      </c>
      <c r="G66" s="1">
        <v>130</v>
      </c>
      <c r="H66" s="11" t="str">
        <f t="shared" si="19"/>
        <v>N/A</v>
      </c>
      <c r="I66" s="12">
        <v>30.67</v>
      </c>
      <c r="J66" s="12">
        <v>32.65</v>
      </c>
      <c r="K66" s="41" t="s">
        <v>739</v>
      </c>
      <c r="L66" s="9" t="str">
        <f t="shared" si="33"/>
        <v>No</v>
      </c>
    </row>
    <row r="67" spans="1:12" x14ac:dyDescent="0.25">
      <c r="A67" s="3" t="s">
        <v>192</v>
      </c>
      <c r="B67" s="33" t="s">
        <v>213</v>
      </c>
      <c r="C67" s="1">
        <v>585564</v>
      </c>
      <c r="D67" s="1" t="str">
        <f t="shared" si="17"/>
        <v>N/A</v>
      </c>
      <c r="E67" s="1">
        <v>669067</v>
      </c>
      <c r="F67" s="1" t="str">
        <f t="shared" si="18"/>
        <v>N/A</v>
      </c>
      <c r="G67" s="1">
        <v>715760</v>
      </c>
      <c r="H67" s="11" t="str">
        <f t="shared" si="19"/>
        <v>N/A</v>
      </c>
      <c r="I67" s="12">
        <v>14.26</v>
      </c>
      <c r="J67" s="12">
        <v>6.9790000000000001</v>
      </c>
      <c r="K67" s="41" t="s">
        <v>739</v>
      </c>
      <c r="L67" s="9" t="str">
        <f t="shared" si="33"/>
        <v>Yes</v>
      </c>
    </row>
    <row r="68" spans="1:12" x14ac:dyDescent="0.25">
      <c r="A68" s="2" t="s">
        <v>193</v>
      </c>
      <c r="B68" s="41" t="s">
        <v>213</v>
      </c>
      <c r="C68" s="1">
        <v>773351</v>
      </c>
      <c r="D68" s="1" t="str">
        <f t="shared" si="17"/>
        <v>N/A</v>
      </c>
      <c r="E68" s="1">
        <v>827167</v>
      </c>
      <c r="F68" s="1" t="str">
        <f t="shared" si="18"/>
        <v>N/A</v>
      </c>
      <c r="G68" s="1">
        <v>859207</v>
      </c>
      <c r="H68" s="11" t="str">
        <f t="shared" si="19"/>
        <v>N/A</v>
      </c>
      <c r="I68" s="12">
        <v>6.9589999999999996</v>
      </c>
      <c r="J68" s="12">
        <v>3.8730000000000002</v>
      </c>
      <c r="K68" s="41" t="s">
        <v>739</v>
      </c>
      <c r="L68" s="9" t="str">
        <f t="shared" si="33"/>
        <v>Yes</v>
      </c>
    </row>
    <row r="69" spans="1:12" x14ac:dyDescent="0.25">
      <c r="A69" s="2" t="s">
        <v>194</v>
      </c>
      <c r="B69" s="41" t="s">
        <v>213</v>
      </c>
      <c r="C69" s="1">
        <v>773351</v>
      </c>
      <c r="D69" s="1" t="str">
        <f t="shared" si="17"/>
        <v>N/A</v>
      </c>
      <c r="E69" s="1">
        <v>827167</v>
      </c>
      <c r="F69" s="1" t="str">
        <f t="shared" si="18"/>
        <v>N/A</v>
      </c>
      <c r="G69" s="1">
        <v>859207</v>
      </c>
      <c r="H69" s="11" t="str">
        <f t="shared" si="19"/>
        <v>N/A</v>
      </c>
      <c r="I69" s="12">
        <v>6.9589999999999996</v>
      </c>
      <c r="J69" s="12">
        <v>3.8730000000000002</v>
      </c>
      <c r="K69" s="41" t="s">
        <v>739</v>
      </c>
      <c r="L69" s="9" t="str">
        <f t="shared" si="33"/>
        <v>Yes</v>
      </c>
    </row>
    <row r="70" spans="1:12" x14ac:dyDescent="0.25">
      <c r="A70" s="42" t="s">
        <v>78</v>
      </c>
      <c r="B70" s="41" t="s">
        <v>294</v>
      </c>
      <c r="C70" s="13">
        <v>7.0839901799999994E-2</v>
      </c>
      <c r="D70" s="11" t="str">
        <f>IF($B70="N/A","N/A",IF(C70&gt;=20,"No",IF(C70&lt;0,"No","Yes")))</f>
        <v>Yes</v>
      </c>
      <c r="E70" s="13">
        <v>8.7593798400000006E-2</v>
      </c>
      <c r="F70" s="11" t="str">
        <f>IF($B70="N/A","N/A",IF(E70&gt;=20,"No",IF(E70&lt;0,"No","Yes")))</f>
        <v>Yes</v>
      </c>
      <c r="G70" s="13">
        <v>0.1111899239</v>
      </c>
      <c r="H70" s="11" t="str">
        <f>IF($B70="N/A","N/A",IF(G70&gt;=20,"No",IF(G70&lt;0,"No","Yes")))</f>
        <v>Yes</v>
      </c>
      <c r="I70" s="12">
        <v>23.65</v>
      </c>
      <c r="J70" s="12">
        <v>26.94</v>
      </c>
      <c r="K70" s="41" t="s">
        <v>739</v>
      </c>
      <c r="L70" s="9" t="str">
        <f t="shared" si="20"/>
        <v>Yes</v>
      </c>
    </row>
    <row r="71" spans="1:12" x14ac:dyDescent="0.25">
      <c r="A71" s="42" t="s">
        <v>79</v>
      </c>
      <c r="B71" s="33" t="s">
        <v>213</v>
      </c>
      <c r="C71" s="13">
        <v>89.392971884000005</v>
      </c>
      <c r="D71" s="11" t="str">
        <f>IF($B71="N/A","N/A",IF(C71&gt;10,"No",IF(C71&lt;-10,"No","Yes")))</f>
        <v>N/A</v>
      </c>
      <c r="E71" s="13">
        <v>93.099555218000006</v>
      </c>
      <c r="F71" s="11" t="str">
        <f>IF($B71="N/A","N/A",IF(E71&gt;10,"No",IF(E71&lt;-10,"No","Yes")))</f>
        <v>N/A</v>
      </c>
      <c r="G71" s="13">
        <v>93.485804114000004</v>
      </c>
      <c r="H71" s="11" t="str">
        <f>IF($B71="N/A","N/A",IF(G71&gt;10,"No",IF(G71&lt;-10,"No","Yes")))</f>
        <v>N/A</v>
      </c>
      <c r="I71" s="12">
        <v>4.1459999999999999</v>
      </c>
      <c r="J71" s="12">
        <v>0.41489999999999999</v>
      </c>
      <c r="K71" s="41" t="s">
        <v>739</v>
      </c>
      <c r="L71" s="9" t="str">
        <f t="shared" si="20"/>
        <v>Yes</v>
      </c>
    </row>
    <row r="72" spans="1:12" x14ac:dyDescent="0.25">
      <c r="A72" s="42" t="s">
        <v>80</v>
      </c>
      <c r="B72" s="33" t="s">
        <v>213</v>
      </c>
      <c r="C72" s="13">
        <v>4.9887255E-3</v>
      </c>
      <c r="D72" s="11" t="str">
        <f>IF($B72="N/A","N/A",IF(C72&gt;10,"No",IF(C72&lt;-10,"No","Yes")))</f>
        <v>N/A</v>
      </c>
      <c r="E72" s="13">
        <v>0.16934801020000001</v>
      </c>
      <c r="F72" s="11" t="str">
        <f>IF($B72="N/A","N/A",IF(E72&gt;10,"No",IF(E72&lt;-10,"No","Yes")))</f>
        <v>N/A</v>
      </c>
      <c r="G72" s="13">
        <v>0.1763702241</v>
      </c>
      <c r="H72" s="11" t="str">
        <f>IF($B72="N/A","N/A",IF(G72&gt;10,"No",IF(G72&lt;-10,"No","Yes")))</f>
        <v>N/A</v>
      </c>
      <c r="I72" s="12">
        <v>3295</v>
      </c>
      <c r="J72" s="12">
        <v>4.1470000000000002</v>
      </c>
      <c r="K72" s="41" t="s">
        <v>739</v>
      </c>
      <c r="L72" s="9" t="str">
        <f t="shared" si="20"/>
        <v>Yes</v>
      </c>
    </row>
    <row r="73" spans="1:12" x14ac:dyDescent="0.25">
      <c r="A73" s="42" t="s">
        <v>81</v>
      </c>
      <c r="B73" s="33" t="s">
        <v>213</v>
      </c>
      <c r="C73" s="13">
        <v>4.95382329E-2</v>
      </c>
      <c r="D73" s="11" t="str">
        <f>IF($B73="N/A","N/A",IF(C73&gt;10,"No",IF(C73&lt;-10,"No","Yes")))</f>
        <v>N/A</v>
      </c>
      <c r="E73" s="13">
        <v>9.6143179400000001E-2</v>
      </c>
      <c r="F73" s="11" t="str">
        <f>IF($B73="N/A","N/A",IF(E73&gt;10,"No",IF(E73&lt;-10,"No","Yes")))</f>
        <v>N/A</v>
      </c>
      <c r="G73" s="13">
        <v>4.8456836099999998E-2</v>
      </c>
      <c r="H73" s="11" t="str">
        <f>IF($B73="N/A","N/A",IF(G73&gt;10,"No",IF(G73&lt;-10,"No","Yes")))</f>
        <v>N/A</v>
      </c>
      <c r="I73" s="12">
        <v>94.08</v>
      </c>
      <c r="J73" s="12">
        <v>-49.6</v>
      </c>
      <c r="K73" s="41" t="s">
        <v>739</v>
      </c>
      <c r="L73" s="9" t="str">
        <f t="shared" si="20"/>
        <v>No</v>
      </c>
    </row>
    <row r="74" spans="1:12" x14ac:dyDescent="0.25">
      <c r="A74" s="42" t="s">
        <v>121</v>
      </c>
      <c r="B74" s="33" t="s">
        <v>213</v>
      </c>
      <c r="C74" s="13">
        <v>81.568238915999999</v>
      </c>
      <c r="D74" s="11" t="str">
        <f>IF($B74="N/A","N/A",IF(C74&gt;10,"No",IF(C74&lt;-10,"No","Yes")))</f>
        <v>N/A</v>
      </c>
      <c r="E74" s="13">
        <v>80.660429686000001</v>
      </c>
      <c r="F74" s="11" t="str">
        <f>IF($B74="N/A","N/A",IF(E74&gt;10,"No",IF(E74&lt;-10,"No","Yes")))</f>
        <v>N/A</v>
      </c>
      <c r="G74" s="13">
        <v>80.483077382000005</v>
      </c>
      <c r="H74" s="11" t="str">
        <f>IF($B74="N/A","N/A",IF(G74&gt;10,"No",IF(G74&lt;-10,"No","Yes")))</f>
        <v>N/A</v>
      </c>
      <c r="I74" s="12">
        <v>-1.1100000000000001</v>
      </c>
      <c r="J74" s="12">
        <v>-0.22</v>
      </c>
      <c r="K74" s="41" t="s">
        <v>739</v>
      </c>
      <c r="L74" s="9" t="str">
        <f t="shared" si="20"/>
        <v>Yes</v>
      </c>
    </row>
    <row r="75" spans="1:12" x14ac:dyDescent="0.25">
      <c r="A75" s="42" t="s">
        <v>82</v>
      </c>
      <c r="B75" s="33" t="s">
        <v>213</v>
      </c>
      <c r="C75" s="13">
        <v>3.5384451999999999E-3</v>
      </c>
      <c r="D75" s="11" t="str">
        <f>IF($B75="N/A","N/A",IF(C75&gt;10,"No",IF(C75&lt;-10,"No","Yes")))</f>
        <v>N/A</v>
      </c>
      <c r="E75" s="13">
        <v>1.10934438E-2</v>
      </c>
      <c r="F75" s="11" t="str">
        <f>IF($B75="N/A","N/A",IF(E75&gt;10,"No",IF(E75&lt;-10,"No","Yes")))</f>
        <v>N/A</v>
      </c>
      <c r="G75" s="13">
        <v>2.2364693599999999E-2</v>
      </c>
      <c r="H75" s="11" t="str">
        <f>IF($B75="N/A","N/A",IF(G75&gt;10,"No",IF(G75&lt;-10,"No","Yes")))</f>
        <v>N/A</v>
      </c>
      <c r="I75" s="12">
        <v>213.5</v>
      </c>
      <c r="J75" s="12">
        <v>101.6</v>
      </c>
      <c r="K75" s="41" t="s">
        <v>739</v>
      </c>
      <c r="L75" s="9" t="str">
        <f t="shared" si="20"/>
        <v>No</v>
      </c>
    </row>
    <row r="76" spans="1:12" x14ac:dyDescent="0.25">
      <c r="A76" s="42" t="s">
        <v>195</v>
      </c>
      <c r="B76" s="33" t="s">
        <v>213</v>
      </c>
      <c r="C76" s="13">
        <v>0</v>
      </c>
      <c r="D76" s="11" t="str">
        <f t="shared" ref="D76:D98" si="34">IF($B76="N/A","N/A",IF(C76&gt;10,"No",IF(C76&lt;-10,"No","Yes")))</f>
        <v>N/A</v>
      </c>
      <c r="E76" s="13">
        <v>0</v>
      </c>
      <c r="F76" s="11" t="str">
        <f t="shared" ref="F76:F98" si="35">IF($B76="N/A","N/A",IF(E76&gt;10,"No",IF(E76&lt;-10,"No","Yes")))</f>
        <v>N/A</v>
      </c>
      <c r="G76" s="13">
        <v>0</v>
      </c>
      <c r="H76" s="11" t="str">
        <f t="shared" ref="H76:H98" si="36">IF($B76="N/A","N/A",IF(G76&gt;10,"No",IF(G76&lt;-10,"No","Yes")))</f>
        <v>N/A</v>
      </c>
      <c r="I76" s="12" t="s">
        <v>1746</v>
      </c>
      <c r="J76" s="12" t="s">
        <v>1746</v>
      </c>
      <c r="K76" s="41" t="s">
        <v>739</v>
      </c>
      <c r="L76" s="9" t="str">
        <f>IF(J76="Div by 0", "N/A", IF(OR(J76="N/A",K76="N/A"),"N/A", IF(J76&gt;VALUE(MID(K76,1,2)), "No", IF(J76&lt;-1*VALUE(MID(K76,1,2)), "No", "Yes"))))</f>
        <v>N/A</v>
      </c>
    </row>
    <row r="77" spans="1:12" x14ac:dyDescent="0.25">
      <c r="A77" s="42" t="s">
        <v>196</v>
      </c>
      <c r="B77" s="33" t="s">
        <v>213</v>
      </c>
      <c r="C77" s="13">
        <v>97.805328815999999</v>
      </c>
      <c r="D77" s="11" t="str">
        <f t="shared" si="34"/>
        <v>N/A</v>
      </c>
      <c r="E77" s="13">
        <v>98.190824499000001</v>
      </c>
      <c r="F77" s="11" t="str">
        <f t="shared" si="35"/>
        <v>N/A</v>
      </c>
      <c r="G77" s="13">
        <v>98.259751532999999</v>
      </c>
      <c r="H77" s="11" t="str">
        <f t="shared" si="36"/>
        <v>N/A</v>
      </c>
      <c r="I77" s="12">
        <v>0.39410000000000001</v>
      </c>
      <c r="J77" s="12">
        <v>7.0199999999999999E-2</v>
      </c>
      <c r="K77" s="41" t="s">
        <v>739</v>
      </c>
      <c r="L77" s="9" t="str">
        <f t="shared" ref="L77:L81" si="37">IF(J77="Div by 0", "N/A", IF(OR(J77="N/A",K77="N/A"),"N/A", IF(J77&gt;VALUE(MID(K77,1,2)), "No", IF(J77&lt;-1*VALUE(MID(K77,1,2)), "No", "Yes"))))</f>
        <v>Yes</v>
      </c>
    </row>
    <row r="78" spans="1:12" x14ac:dyDescent="0.25">
      <c r="A78" s="42" t="s">
        <v>197</v>
      </c>
      <c r="B78" s="33" t="s">
        <v>213</v>
      </c>
      <c r="C78" s="13">
        <v>0.2378629978</v>
      </c>
      <c r="D78" s="11" t="str">
        <f t="shared" si="34"/>
        <v>N/A</v>
      </c>
      <c r="E78" s="13">
        <v>0.25554372479999998</v>
      </c>
      <c r="F78" s="11" t="str">
        <f t="shared" si="35"/>
        <v>N/A</v>
      </c>
      <c r="G78" s="13">
        <v>0.8287677403</v>
      </c>
      <c r="H78" s="11" t="str">
        <f t="shared" si="36"/>
        <v>N/A</v>
      </c>
      <c r="I78" s="12">
        <v>7.4329999999999998</v>
      </c>
      <c r="J78" s="12">
        <v>224.3</v>
      </c>
      <c r="K78" s="41" t="s">
        <v>739</v>
      </c>
      <c r="L78" s="9" t="str">
        <f t="shared" si="37"/>
        <v>No</v>
      </c>
    </row>
    <row r="79" spans="1:12" x14ac:dyDescent="0.25">
      <c r="A79" s="42" t="s">
        <v>198</v>
      </c>
      <c r="B79" s="33" t="s">
        <v>213</v>
      </c>
      <c r="C79" s="13">
        <v>0</v>
      </c>
      <c r="D79" s="11" t="str">
        <f t="shared" si="34"/>
        <v>N/A</v>
      </c>
      <c r="E79" s="13">
        <v>0</v>
      </c>
      <c r="F79" s="11" t="str">
        <f t="shared" si="35"/>
        <v>N/A</v>
      </c>
      <c r="G79" s="13">
        <v>0</v>
      </c>
      <c r="H79" s="11" t="str">
        <f t="shared" si="36"/>
        <v>N/A</v>
      </c>
      <c r="I79" s="12" t="s">
        <v>1746</v>
      </c>
      <c r="J79" s="12" t="s">
        <v>1746</v>
      </c>
      <c r="K79" s="41" t="s">
        <v>739</v>
      </c>
      <c r="L79" s="9" t="str">
        <f t="shared" si="37"/>
        <v>N/A</v>
      </c>
    </row>
    <row r="80" spans="1:12" x14ac:dyDescent="0.25">
      <c r="A80" s="42" t="s">
        <v>199</v>
      </c>
      <c r="B80" s="33" t="s">
        <v>213</v>
      </c>
      <c r="C80" s="13">
        <v>99.267935578000007</v>
      </c>
      <c r="D80" s="11" t="str">
        <f t="shared" si="34"/>
        <v>N/A</v>
      </c>
      <c r="E80" s="13">
        <v>98.655680833000005</v>
      </c>
      <c r="F80" s="11" t="str">
        <f t="shared" si="35"/>
        <v>N/A</v>
      </c>
      <c r="G80" s="13">
        <v>98.826372109000005</v>
      </c>
      <c r="H80" s="11" t="str">
        <f t="shared" si="36"/>
        <v>N/A</v>
      </c>
      <c r="I80" s="12">
        <v>-0.61699999999999999</v>
      </c>
      <c r="J80" s="12">
        <v>0.17299999999999999</v>
      </c>
      <c r="K80" s="41" t="s">
        <v>739</v>
      </c>
      <c r="L80" s="9" t="str">
        <f t="shared" si="37"/>
        <v>Yes</v>
      </c>
    </row>
    <row r="81" spans="1:12" x14ac:dyDescent="0.25">
      <c r="A81" s="42" t="s">
        <v>200</v>
      </c>
      <c r="B81" s="41" t="s">
        <v>213</v>
      </c>
      <c r="C81" s="13">
        <v>0</v>
      </c>
      <c r="D81" s="11" t="str">
        <f t="shared" si="34"/>
        <v>N/A</v>
      </c>
      <c r="E81" s="13">
        <v>8.6730268900000004E-2</v>
      </c>
      <c r="F81" s="11" t="str">
        <f t="shared" si="35"/>
        <v>N/A</v>
      </c>
      <c r="G81" s="13">
        <v>0.1380738695</v>
      </c>
      <c r="H81" s="11" t="str">
        <f t="shared" si="36"/>
        <v>N/A</v>
      </c>
      <c r="I81" s="12" t="s">
        <v>1746</v>
      </c>
      <c r="J81" s="12">
        <v>59.2</v>
      </c>
      <c r="K81" s="41" t="s">
        <v>739</v>
      </c>
      <c r="L81" s="9" t="str">
        <f t="shared" si="37"/>
        <v>No</v>
      </c>
    </row>
    <row r="82" spans="1:12" x14ac:dyDescent="0.25">
      <c r="A82" s="42" t="s">
        <v>73</v>
      </c>
      <c r="B82" s="33" t="s">
        <v>213</v>
      </c>
      <c r="C82" s="34">
        <v>675733</v>
      </c>
      <c r="D82" s="11" t="str">
        <f t="shared" si="34"/>
        <v>N/A</v>
      </c>
      <c r="E82" s="34">
        <v>685607</v>
      </c>
      <c r="F82" s="11" t="str">
        <f t="shared" si="35"/>
        <v>N/A</v>
      </c>
      <c r="G82" s="34">
        <v>723062</v>
      </c>
      <c r="H82" s="11" t="str">
        <f t="shared" si="36"/>
        <v>N/A</v>
      </c>
      <c r="I82" s="12">
        <v>1.4610000000000001</v>
      </c>
      <c r="J82" s="12">
        <v>5.4630000000000001</v>
      </c>
      <c r="K82" s="41" t="s">
        <v>739</v>
      </c>
      <c r="L82" s="9" t="str">
        <f t="shared" si="20"/>
        <v>Yes</v>
      </c>
    </row>
    <row r="83" spans="1:12" x14ac:dyDescent="0.25">
      <c r="A83" s="42" t="s">
        <v>1268</v>
      </c>
      <c r="B83" s="33" t="s">
        <v>213</v>
      </c>
      <c r="C83" s="8">
        <v>0</v>
      </c>
      <c r="D83" s="11" t="str">
        <f t="shared" si="34"/>
        <v>N/A</v>
      </c>
      <c r="E83" s="8">
        <v>0</v>
      </c>
      <c r="F83" s="11" t="str">
        <f t="shared" si="35"/>
        <v>N/A</v>
      </c>
      <c r="G83" s="8">
        <v>0</v>
      </c>
      <c r="H83" s="11" t="str">
        <f t="shared" si="36"/>
        <v>N/A</v>
      </c>
      <c r="I83" s="12" t="s">
        <v>1746</v>
      </c>
      <c r="J83" s="12" t="s">
        <v>1746</v>
      </c>
      <c r="K83" s="41" t="s">
        <v>739</v>
      </c>
      <c r="L83" s="9" t="str">
        <f t="shared" si="20"/>
        <v>N/A</v>
      </c>
    </row>
    <row r="84" spans="1:12" x14ac:dyDescent="0.25">
      <c r="A84" s="42" t="s">
        <v>1269</v>
      </c>
      <c r="B84" s="33" t="s">
        <v>213</v>
      </c>
      <c r="C84" s="8">
        <v>0</v>
      </c>
      <c r="D84" s="11" t="str">
        <f t="shared" si="34"/>
        <v>N/A</v>
      </c>
      <c r="E84" s="8">
        <v>0</v>
      </c>
      <c r="F84" s="11" t="str">
        <f t="shared" si="35"/>
        <v>N/A</v>
      </c>
      <c r="G84" s="8">
        <v>0</v>
      </c>
      <c r="H84" s="11" t="str">
        <f t="shared" si="36"/>
        <v>N/A</v>
      </c>
      <c r="I84" s="12" t="s">
        <v>1746</v>
      </c>
      <c r="J84" s="12" t="s">
        <v>1746</v>
      </c>
      <c r="K84" s="41" t="s">
        <v>739</v>
      </c>
      <c r="L84" s="9" t="str">
        <f t="shared" si="20"/>
        <v>N/A</v>
      </c>
    </row>
    <row r="85" spans="1:12" x14ac:dyDescent="0.25">
      <c r="A85" s="42" t="s">
        <v>1270</v>
      </c>
      <c r="B85" s="33" t="s">
        <v>213</v>
      </c>
      <c r="C85" s="8">
        <v>0</v>
      </c>
      <c r="D85" s="11" t="str">
        <f t="shared" si="34"/>
        <v>N/A</v>
      </c>
      <c r="E85" s="8">
        <v>0</v>
      </c>
      <c r="F85" s="11" t="str">
        <f t="shared" si="35"/>
        <v>N/A</v>
      </c>
      <c r="G85" s="8">
        <v>0</v>
      </c>
      <c r="H85" s="11" t="str">
        <f t="shared" si="36"/>
        <v>N/A</v>
      </c>
      <c r="I85" s="12" t="s">
        <v>1746</v>
      </c>
      <c r="J85" s="12" t="s">
        <v>1746</v>
      </c>
      <c r="K85" s="41" t="s">
        <v>739</v>
      </c>
      <c r="L85" s="9" t="str">
        <f t="shared" si="20"/>
        <v>N/A</v>
      </c>
    </row>
    <row r="86" spans="1:12" x14ac:dyDescent="0.25">
      <c r="A86" s="42" t="s">
        <v>1271</v>
      </c>
      <c r="B86" s="33" t="s">
        <v>213</v>
      </c>
      <c r="C86" s="8">
        <v>0.70397627470000002</v>
      </c>
      <c r="D86" s="11" t="str">
        <f t="shared" si="34"/>
        <v>N/A</v>
      </c>
      <c r="E86" s="8">
        <v>2.9810080702000001</v>
      </c>
      <c r="F86" s="11" t="str">
        <f t="shared" si="35"/>
        <v>N/A</v>
      </c>
      <c r="G86" s="8">
        <v>3.1572672882999999</v>
      </c>
      <c r="H86" s="11" t="str">
        <f t="shared" si="36"/>
        <v>N/A</v>
      </c>
      <c r="I86" s="12">
        <v>323.5</v>
      </c>
      <c r="J86" s="12">
        <v>5.9130000000000003</v>
      </c>
      <c r="K86" s="41" t="s">
        <v>739</v>
      </c>
      <c r="L86" s="9" t="str">
        <f t="shared" si="20"/>
        <v>Yes</v>
      </c>
    </row>
    <row r="87" spans="1:12" x14ac:dyDescent="0.25">
      <c r="A87" s="42" t="s">
        <v>1272</v>
      </c>
      <c r="B87" s="33" t="s">
        <v>213</v>
      </c>
      <c r="C87" s="8">
        <v>21.775316581999999</v>
      </c>
      <c r="D87" s="11" t="str">
        <f t="shared" si="34"/>
        <v>N/A</v>
      </c>
      <c r="E87" s="8">
        <v>22.116022736000001</v>
      </c>
      <c r="F87" s="11" t="str">
        <f t="shared" si="35"/>
        <v>N/A</v>
      </c>
      <c r="G87" s="8">
        <v>20.524242734000001</v>
      </c>
      <c r="H87" s="11" t="str">
        <f t="shared" si="36"/>
        <v>N/A</v>
      </c>
      <c r="I87" s="12">
        <v>1.5649999999999999</v>
      </c>
      <c r="J87" s="12">
        <v>-7.2</v>
      </c>
      <c r="K87" s="41" t="s">
        <v>739</v>
      </c>
      <c r="L87" s="9" t="str">
        <f t="shared" si="20"/>
        <v>Yes</v>
      </c>
    </row>
    <row r="88" spans="1:12" x14ac:dyDescent="0.25">
      <c r="A88" s="42" t="s">
        <v>1273</v>
      </c>
      <c r="B88" s="33" t="s">
        <v>213</v>
      </c>
      <c r="C88" s="8">
        <v>0</v>
      </c>
      <c r="D88" s="11" t="str">
        <f t="shared" si="34"/>
        <v>N/A</v>
      </c>
      <c r="E88" s="8">
        <v>0</v>
      </c>
      <c r="F88" s="11" t="str">
        <f t="shared" si="35"/>
        <v>N/A</v>
      </c>
      <c r="G88" s="8">
        <v>0</v>
      </c>
      <c r="H88" s="11" t="str">
        <f t="shared" si="36"/>
        <v>N/A</v>
      </c>
      <c r="I88" s="12" t="s">
        <v>1746</v>
      </c>
      <c r="J88" s="12" t="s">
        <v>1746</v>
      </c>
      <c r="K88" s="41" t="s">
        <v>739</v>
      </c>
      <c r="L88" s="9" t="str">
        <f t="shared" si="20"/>
        <v>N/A</v>
      </c>
    </row>
    <row r="89" spans="1:12" x14ac:dyDescent="0.25">
      <c r="A89" s="42" t="s">
        <v>1274</v>
      </c>
      <c r="B89" s="33" t="s">
        <v>213</v>
      </c>
      <c r="C89" s="8">
        <v>0</v>
      </c>
      <c r="D89" s="11" t="str">
        <f t="shared" si="34"/>
        <v>N/A</v>
      </c>
      <c r="E89" s="8">
        <v>0</v>
      </c>
      <c r="F89" s="11" t="str">
        <f t="shared" si="35"/>
        <v>N/A</v>
      </c>
      <c r="G89" s="8">
        <v>0</v>
      </c>
      <c r="H89" s="11" t="str">
        <f t="shared" si="36"/>
        <v>N/A</v>
      </c>
      <c r="I89" s="12" t="s">
        <v>1746</v>
      </c>
      <c r="J89" s="12" t="s">
        <v>1746</v>
      </c>
      <c r="K89" s="41" t="s">
        <v>739</v>
      </c>
      <c r="L89" s="9" t="str">
        <f t="shared" si="20"/>
        <v>N/A</v>
      </c>
    </row>
    <row r="90" spans="1:12" x14ac:dyDescent="0.25">
      <c r="A90" s="42" t="s">
        <v>1275</v>
      </c>
      <c r="B90" s="33" t="s">
        <v>213</v>
      </c>
      <c r="C90" s="8">
        <v>0</v>
      </c>
      <c r="D90" s="11" t="str">
        <f t="shared" si="34"/>
        <v>N/A</v>
      </c>
      <c r="E90" s="8">
        <v>0</v>
      </c>
      <c r="F90" s="11" t="str">
        <f t="shared" si="35"/>
        <v>N/A</v>
      </c>
      <c r="G90" s="8">
        <v>0</v>
      </c>
      <c r="H90" s="11" t="str">
        <f t="shared" si="36"/>
        <v>N/A</v>
      </c>
      <c r="I90" s="12" t="s">
        <v>1746</v>
      </c>
      <c r="J90" s="12" t="s">
        <v>1746</v>
      </c>
      <c r="K90" s="41" t="s">
        <v>739</v>
      </c>
      <c r="L90" s="9" t="str">
        <f t="shared" si="20"/>
        <v>N/A</v>
      </c>
    </row>
    <row r="91" spans="1:12" x14ac:dyDescent="0.25">
      <c r="A91" s="42" t="s">
        <v>1276</v>
      </c>
      <c r="B91" s="33" t="s">
        <v>213</v>
      </c>
      <c r="C91" s="8">
        <v>0</v>
      </c>
      <c r="D91" s="11" t="str">
        <f t="shared" si="34"/>
        <v>N/A</v>
      </c>
      <c r="E91" s="8">
        <v>0</v>
      </c>
      <c r="F91" s="11" t="str">
        <f t="shared" si="35"/>
        <v>N/A</v>
      </c>
      <c r="G91" s="8">
        <v>0</v>
      </c>
      <c r="H91" s="11" t="str">
        <f t="shared" si="36"/>
        <v>N/A</v>
      </c>
      <c r="I91" s="12" t="s">
        <v>1746</v>
      </c>
      <c r="J91" s="12" t="s">
        <v>1746</v>
      </c>
      <c r="K91" s="41" t="s">
        <v>739</v>
      </c>
      <c r="L91" s="9" t="str">
        <f t="shared" si="20"/>
        <v>N/A</v>
      </c>
    </row>
    <row r="92" spans="1:12" x14ac:dyDescent="0.25">
      <c r="A92" s="42" t="s">
        <v>1277</v>
      </c>
      <c r="B92" s="33" t="s">
        <v>213</v>
      </c>
      <c r="C92" s="8">
        <v>0</v>
      </c>
      <c r="D92" s="11" t="str">
        <f t="shared" si="34"/>
        <v>N/A</v>
      </c>
      <c r="E92" s="8">
        <v>0</v>
      </c>
      <c r="F92" s="11" t="str">
        <f t="shared" si="35"/>
        <v>N/A</v>
      </c>
      <c r="G92" s="8">
        <v>0</v>
      </c>
      <c r="H92" s="11" t="str">
        <f t="shared" si="36"/>
        <v>N/A</v>
      </c>
      <c r="I92" s="12" t="s">
        <v>1746</v>
      </c>
      <c r="J92" s="12" t="s">
        <v>1746</v>
      </c>
      <c r="K92" s="41" t="s">
        <v>739</v>
      </c>
      <c r="L92" s="9" t="str">
        <f t="shared" si="20"/>
        <v>N/A</v>
      </c>
    </row>
    <row r="93" spans="1:12" x14ac:dyDescent="0.25">
      <c r="A93" s="42" t="s">
        <v>1278</v>
      </c>
      <c r="B93" s="33" t="s">
        <v>213</v>
      </c>
      <c r="C93" s="8">
        <v>0</v>
      </c>
      <c r="D93" s="11" t="str">
        <f t="shared" si="34"/>
        <v>N/A</v>
      </c>
      <c r="E93" s="8">
        <v>0</v>
      </c>
      <c r="F93" s="11" t="str">
        <f t="shared" si="35"/>
        <v>N/A</v>
      </c>
      <c r="G93" s="8">
        <v>0</v>
      </c>
      <c r="H93" s="11" t="str">
        <f t="shared" si="36"/>
        <v>N/A</v>
      </c>
      <c r="I93" s="12" t="s">
        <v>1746</v>
      </c>
      <c r="J93" s="12" t="s">
        <v>1746</v>
      </c>
      <c r="K93" s="41" t="s">
        <v>739</v>
      </c>
      <c r="L93" s="9" t="str">
        <f t="shared" si="20"/>
        <v>N/A</v>
      </c>
    </row>
    <row r="94" spans="1:12" x14ac:dyDescent="0.25">
      <c r="A94" s="42" t="s">
        <v>1279</v>
      </c>
      <c r="B94" s="33" t="s">
        <v>213</v>
      </c>
      <c r="C94" s="8">
        <v>65.454994798000001</v>
      </c>
      <c r="D94" s="11" t="str">
        <f t="shared" si="34"/>
        <v>N/A</v>
      </c>
      <c r="E94" s="8">
        <v>62.653094265</v>
      </c>
      <c r="F94" s="11" t="str">
        <f t="shared" si="35"/>
        <v>N/A</v>
      </c>
      <c r="G94" s="8">
        <v>64.688920175999996</v>
      </c>
      <c r="H94" s="11" t="str">
        <f t="shared" si="36"/>
        <v>N/A</v>
      </c>
      <c r="I94" s="12">
        <v>-4.28</v>
      </c>
      <c r="J94" s="12">
        <v>3.2490000000000001</v>
      </c>
      <c r="K94" s="41" t="s">
        <v>739</v>
      </c>
      <c r="L94" s="9" t="str">
        <f t="shared" si="20"/>
        <v>Yes</v>
      </c>
    </row>
    <row r="95" spans="1:12" x14ac:dyDescent="0.25">
      <c r="A95" s="42" t="s">
        <v>1280</v>
      </c>
      <c r="B95" s="41" t="s">
        <v>213</v>
      </c>
      <c r="C95" s="13">
        <v>0</v>
      </c>
      <c r="D95" s="11" t="str">
        <f t="shared" si="34"/>
        <v>N/A</v>
      </c>
      <c r="E95" s="13">
        <v>0</v>
      </c>
      <c r="F95" s="11" t="str">
        <f t="shared" si="35"/>
        <v>N/A</v>
      </c>
      <c r="G95" s="13">
        <v>0</v>
      </c>
      <c r="H95" s="11" t="str">
        <f t="shared" si="36"/>
        <v>N/A</v>
      </c>
      <c r="I95" s="12" t="s">
        <v>1746</v>
      </c>
      <c r="J95" s="12" t="s">
        <v>1746</v>
      </c>
      <c r="K95" s="41" t="s">
        <v>739</v>
      </c>
      <c r="L95" s="9" t="str">
        <f t="shared" si="20"/>
        <v>N/A</v>
      </c>
    </row>
    <row r="96" spans="1:12" x14ac:dyDescent="0.25">
      <c r="A96" s="42" t="s">
        <v>1281</v>
      </c>
      <c r="B96" s="41" t="s">
        <v>213</v>
      </c>
      <c r="C96" s="13">
        <v>0</v>
      </c>
      <c r="D96" s="11" t="str">
        <f t="shared" si="34"/>
        <v>N/A</v>
      </c>
      <c r="E96" s="13">
        <v>0</v>
      </c>
      <c r="F96" s="11" t="str">
        <f t="shared" si="35"/>
        <v>N/A</v>
      </c>
      <c r="G96" s="13">
        <v>0</v>
      </c>
      <c r="H96" s="11" t="str">
        <f t="shared" si="36"/>
        <v>N/A</v>
      </c>
      <c r="I96" s="12" t="s">
        <v>1746</v>
      </c>
      <c r="J96" s="12" t="s">
        <v>1746</v>
      </c>
      <c r="K96" s="41" t="s">
        <v>739</v>
      </c>
      <c r="L96" s="9" t="str">
        <f t="shared" si="20"/>
        <v>N/A</v>
      </c>
    </row>
    <row r="97" spans="1:12" x14ac:dyDescent="0.25">
      <c r="A97" s="42" t="s">
        <v>1282</v>
      </c>
      <c r="B97" s="33" t="s">
        <v>213</v>
      </c>
      <c r="C97" s="8">
        <v>0</v>
      </c>
      <c r="D97" s="11" t="str">
        <f t="shared" si="34"/>
        <v>N/A</v>
      </c>
      <c r="E97" s="8">
        <v>0</v>
      </c>
      <c r="F97" s="11" t="str">
        <f t="shared" si="35"/>
        <v>N/A</v>
      </c>
      <c r="G97" s="8">
        <v>0</v>
      </c>
      <c r="H97" s="11" t="str">
        <f t="shared" si="36"/>
        <v>N/A</v>
      </c>
      <c r="I97" s="12" t="s">
        <v>1746</v>
      </c>
      <c r="J97" s="12" t="s">
        <v>1746</v>
      </c>
      <c r="K97" s="41" t="s">
        <v>739</v>
      </c>
      <c r="L97" s="9" t="str">
        <f t="shared" si="20"/>
        <v>N/A</v>
      </c>
    </row>
    <row r="98" spans="1:12" x14ac:dyDescent="0.25">
      <c r="A98" s="42" t="s">
        <v>1283</v>
      </c>
      <c r="B98" s="33" t="s">
        <v>213</v>
      </c>
      <c r="C98" s="8">
        <v>12.065712345</v>
      </c>
      <c r="D98" s="11" t="str">
        <f t="shared" si="34"/>
        <v>N/A</v>
      </c>
      <c r="E98" s="8">
        <v>12.249874928000001</v>
      </c>
      <c r="F98" s="11" t="str">
        <f t="shared" si="35"/>
        <v>N/A</v>
      </c>
      <c r="G98" s="8">
        <v>11.629569802000001</v>
      </c>
      <c r="H98" s="11" t="str">
        <f t="shared" si="36"/>
        <v>N/A</v>
      </c>
      <c r="I98" s="12">
        <v>1.526</v>
      </c>
      <c r="J98" s="12">
        <v>-5.0599999999999996</v>
      </c>
      <c r="K98" s="41" t="s">
        <v>739</v>
      </c>
      <c r="L98" s="9" t="str">
        <f t="shared" si="20"/>
        <v>Yes</v>
      </c>
    </row>
    <row r="99" spans="1:12" x14ac:dyDescent="0.25">
      <c r="A99" s="42" t="s">
        <v>1284</v>
      </c>
      <c r="B99" s="49"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1" t="s">
        <v>739</v>
      </c>
      <c r="L99" s="9" t="str">
        <f t="shared" si="20"/>
        <v>N/A</v>
      </c>
    </row>
    <row r="100" spans="1:12" x14ac:dyDescent="0.25">
      <c r="A100" s="42" t="s">
        <v>107</v>
      </c>
      <c r="B100" s="33" t="s">
        <v>213</v>
      </c>
      <c r="C100" s="43">
        <v>51010477</v>
      </c>
      <c r="D100" s="11" t="str">
        <f>IF($B100="N/A","N/A",IF(C100&gt;10,"No",IF(C100&lt;-10,"No","Yes")))</f>
        <v>N/A</v>
      </c>
      <c r="E100" s="43">
        <v>54426857</v>
      </c>
      <c r="F100" s="11" t="str">
        <f>IF($B100="N/A","N/A",IF(E100&gt;10,"No",IF(E100&lt;-10,"No","Yes")))</f>
        <v>N/A</v>
      </c>
      <c r="G100" s="43">
        <v>59132629</v>
      </c>
      <c r="H100" s="11" t="str">
        <f>IF($B100="N/A","N/A",IF(G100&gt;10,"No",IF(G100&lt;-10,"No","Yes")))</f>
        <v>N/A</v>
      </c>
      <c r="I100" s="12">
        <v>6.6970000000000001</v>
      </c>
      <c r="J100" s="12">
        <v>8.6460000000000008</v>
      </c>
      <c r="K100" s="41" t="s">
        <v>739</v>
      </c>
      <c r="L100" s="9" t="str">
        <f t="shared" ref="L100:L111" si="38">IF(J100="Div by 0", "N/A", IF(K100="N/A","N/A", IF(J100&gt;VALUE(MID(K100,1,2)), "No", IF(J100&lt;-1*VALUE(MID(K100,1,2)), "No", "Yes"))))</f>
        <v>Yes</v>
      </c>
    </row>
    <row r="101" spans="1:12" x14ac:dyDescent="0.25">
      <c r="A101" s="42" t="s">
        <v>455</v>
      </c>
      <c r="B101" s="33" t="s">
        <v>213</v>
      </c>
      <c r="C101" s="43">
        <v>1855359</v>
      </c>
      <c r="D101" s="11" t="str">
        <f>IF($B101="N/A","N/A",IF(C101&gt;10,"No",IF(C101&lt;-10,"No","Yes")))</f>
        <v>N/A</v>
      </c>
      <c r="E101" s="43">
        <v>2669975</v>
      </c>
      <c r="F101" s="11" t="str">
        <f>IF($B101="N/A","N/A",IF(E101&gt;10,"No",IF(E101&lt;-10,"No","Yes")))</f>
        <v>N/A</v>
      </c>
      <c r="G101" s="43">
        <v>3593908</v>
      </c>
      <c r="H101" s="11" t="str">
        <f>IF($B101="N/A","N/A",IF(G101&gt;10,"No",IF(G101&lt;-10,"No","Yes")))</f>
        <v>N/A</v>
      </c>
      <c r="I101" s="12">
        <v>43.91</v>
      </c>
      <c r="J101" s="12">
        <v>34.6</v>
      </c>
      <c r="K101" s="41" t="s">
        <v>739</v>
      </c>
      <c r="L101" s="9" t="str">
        <f t="shared" si="38"/>
        <v>No</v>
      </c>
    </row>
    <row r="102" spans="1:12" x14ac:dyDescent="0.25">
      <c r="A102" s="42" t="s">
        <v>456</v>
      </c>
      <c r="B102" s="33" t="s">
        <v>213</v>
      </c>
      <c r="C102" s="43">
        <v>27429190</v>
      </c>
      <c r="D102" s="11" t="str">
        <f>IF($B102="N/A","N/A",IF(C102&gt;10,"No",IF(C102&lt;-10,"No","Yes")))</f>
        <v>N/A</v>
      </c>
      <c r="E102" s="43">
        <v>30097721</v>
      </c>
      <c r="F102" s="11" t="str">
        <f>IF($B102="N/A","N/A",IF(E102&gt;10,"No",IF(E102&lt;-10,"No","Yes")))</f>
        <v>N/A</v>
      </c>
      <c r="G102" s="43">
        <v>32273184</v>
      </c>
      <c r="H102" s="11" t="str">
        <f>IF($B102="N/A","N/A",IF(G102&gt;10,"No",IF(G102&lt;-10,"No","Yes")))</f>
        <v>N/A</v>
      </c>
      <c r="I102" s="12">
        <v>9.7289999999999992</v>
      </c>
      <c r="J102" s="12">
        <v>7.2279999999999998</v>
      </c>
      <c r="K102" s="41" t="s">
        <v>739</v>
      </c>
      <c r="L102" s="9" t="str">
        <f t="shared" si="38"/>
        <v>Yes</v>
      </c>
    </row>
    <row r="103" spans="1:12" x14ac:dyDescent="0.25">
      <c r="A103" s="42" t="s">
        <v>457</v>
      </c>
      <c r="B103" s="33" t="s">
        <v>213</v>
      </c>
      <c r="C103" s="43">
        <v>21725928</v>
      </c>
      <c r="D103" s="11" t="str">
        <f>IF($B103="N/A","N/A",IF(C103&gt;10,"No",IF(C103&lt;-10,"No","Yes")))</f>
        <v>N/A</v>
      </c>
      <c r="E103" s="43">
        <v>21659161</v>
      </c>
      <c r="F103" s="11" t="str">
        <f>IF($B103="N/A","N/A",IF(E103&gt;10,"No",IF(E103&lt;-10,"No","Yes")))</f>
        <v>N/A</v>
      </c>
      <c r="G103" s="43">
        <v>23265537</v>
      </c>
      <c r="H103" s="11" t="str">
        <f>IF($B103="N/A","N/A",IF(G103&gt;10,"No",IF(G103&lt;-10,"No","Yes")))</f>
        <v>N/A</v>
      </c>
      <c r="I103" s="12">
        <v>-0.307</v>
      </c>
      <c r="J103" s="12">
        <v>7.4169999999999998</v>
      </c>
      <c r="K103" s="41" t="s">
        <v>739</v>
      </c>
      <c r="L103" s="9" t="str">
        <f t="shared" si="38"/>
        <v>Yes</v>
      </c>
    </row>
    <row r="104" spans="1:12" x14ac:dyDescent="0.25">
      <c r="A104" s="42" t="s">
        <v>108</v>
      </c>
      <c r="B104" s="50" t="s">
        <v>295</v>
      </c>
      <c r="C104" s="8">
        <v>1.6534801798000001</v>
      </c>
      <c r="D104" s="11" t="str">
        <f>IF($B104="N/A","N/A",IF(C104&gt;2,"No",IF(C104&lt;0.9,"No","Yes")))</f>
        <v>Yes</v>
      </c>
      <c r="E104" s="8">
        <v>1.6265301622999999</v>
      </c>
      <c r="F104" s="11" t="str">
        <f>IF($B104="N/A","N/A",IF(E104&gt;2,"No",IF(E104&lt;0.9,"No","Yes")))</f>
        <v>Yes</v>
      </c>
      <c r="G104" s="8">
        <v>1.5009938242</v>
      </c>
      <c r="H104" s="11" t="str">
        <f>IF($B104="N/A","N/A",IF(G104&gt;2,"No",IF(G104&lt;0.9,"No","Yes")))</f>
        <v>Yes</v>
      </c>
      <c r="I104" s="12">
        <v>-1.63</v>
      </c>
      <c r="J104" s="12">
        <v>-7.72</v>
      </c>
      <c r="K104" s="41" t="s">
        <v>739</v>
      </c>
      <c r="L104" s="9" t="str">
        <f t="shared" si="38"/>
        <v>Yes</v>
      </c>
    </row>
    <row r="105" spans="1:12" x14ac:dyDescent="0.25">
      <c r="A105" s="42" t="s">
        <v>458</v>
      </c>
      <c r="B105" s="50" t="s">
        <v>295</v>
      </c>
      <c r="C105" s="8">
        <v>1.0030120482</v>
      </c>
      <c r="D105" s="11" t="str">
        <f>IF($B105="N/A","N/A",IF(C105&gt;2,"No",IF(C105&lt;0.9,"No","Yes")))</f>
        <v>Yes</v>
      </c>
      <c r="E105" s="8">
        <v>4.0757238307000003</v>
      </c>
      <c r="F105" s="11" t="str">
        <f>IF($B105="N/A","N/A",IF(E105&gt;2,"No",IF(E105&lt;0.9,"No","Yes")))</f>
        <v>No</v>
      </c>
      <c r="G105" s="8">
        <v>1.0172265289</v>
      </c>
      <c r="H105" s="11" t="str">
        <f>IF($B105="N/A","N/A",IF(G105&gt;2,"No",IF(G105&lt;0.9,"No","Yes")))</f>
        <v>Yes</v>
      </c>
      <c r="I105" s="12">
        <v>306.3</v>
      </c>
      <c r="J105" s="12">
        <v>-75</v>
      </c>
      <c r="K105" s="41" t="s">
        <v>739</v>
      </c>
      <c r="L105" s="9" t="str">
        <f t="shared" si="38"/>
        <v>No</v>
      </c>
    </row>
    <row r="106" spans="1:12" x14ac:dyDescent="0.25">
      <c r="A106" s="42" t="s">
        <v>459</v>
      </c>
      <c r="B106" s="50" t="s">
        <v>295</v>
      </c>
      <c r="C106" s="8">
        <v>1.0067550297000001</v>
      </c>
      <c r="D106" s="11" t="str">
        <f>IF($B106="N/A","N/A",IF(C106&gt;2,"No",IF(C106&lt;0.9,"No","Yes")))</f>
        <v>Yes</v>
      </c>
      <c r="E106" s="8">
        <v>1.0157699985999999</v>
      </c>
      <c r="F106" s="11" t="str">
        <f>IF($B106="N/A","N/A",IF(E106&gt;2,"No",IF(E106&lt;0.9,"No","Yes")))</f>
        <v>Yes</v>
      </c>
      <c r="G106" s="8">
        <v>0.89071261570000004</v>
      </c>
      <c r="H106" s="11" t="str">
        <f>IF($B106="N/A","N/A",IF(G106&gt;2,"No",IF(G106&lt;0.9,"No","Yes")))</f>
        <v>No</v>
      </c>
      <c r="I106" s="12">
        <v>0.89539999999999997</v>
      </c>
      <c r="J106" s="12">
        <v>-12.3</v>
      </c>
      <c r="K106" s="41" t="s">
        <v>739</v>
      </c>
      <c r="L106" s="9" t="str">
        <f t="shared" si="38"/>
        <v>Yes</v>
      </c>
    </row>
    <row r="107" spans="1:12" x14ac:dyDescent="0.25">
      <c r="A107" s="42" t="s">
        <v>460</v>
      </c>
      <c r="B107" s="50" t="s">
        <v>295</v>
      </c>
      <c r="C107" s="8">
        <v>0.87497332459999999</v>
      </c>
      <c r="D107" s="11" t="str">
        <f>IF($B107="N/A","N/A",IF(C107&gt;2,"No",IF(C107&lt;0.9,"No","Yes")))</f>
        <v>No</v>
      </c>
      <c r="E107" s="8">
        <v>0.85598296480000002</v>
      </c>
      <c r="F107" s="11" t="str">
        <f>IF($B107="N/A","N/A",IF(E107&gt;2,"No",IF(E107&lt;0.9,"No","Yes")))</f>
        <v>No</v>
      </c>
      <c r="G107" s="8">
        <v>0.84333458139999995</v>
      </c>
      <c r="H107" s="11" t="str">
        <f>IF($B107="N/A","N/A",IF(G107&gt;2,"No",IF(G107&lt;0.9,"No","Yes")))</f>
        <v>No</v>
      </c>
      <c r="I107" s="12">
        <v>-2.17</v>
      </c>
      <c r="J107" s="12">
        <v>-1.48</v>
      </c>
      <c r="K107" s="41" t="s">
        <v>739</v>
      </c>
      <c r="L107" s="9" t="str">
        <f t="shared" si="38"/>
        <v>Yes</v>
      </c>
    </row>
    <row r="108" spans="1:12" x14ac:dyDescent="0.25">
      <c r="A108" s="42" t="s">
        <v>1285</v>
      </c>
      <c r="B108" s="33" t="s">
        <v>213</v>
      </c>
      <c r="C108" s="43">
        <v>7.1335542415999997</v>
      </c>
      <c r="D108" s="11" t="str">
        <f>IF($B108="N/A","N/A",IF(C108&gt;10,"No",IF(C108&lt;-10,"No","Yes")))</f>
        <v>N/A</v>
      </c>
      <c r="E108" s="43">
        <v>7.3657635563000001</v>
      </c>
      <c r="F108" s="11" t="str">
        <f>IF($B108="N/A","N/A",IF(E108&gt;10,"No",IF(E108&lt;-10,"No","Yes")))</f>
        <v>N/A</v>
      </c>
      <c r="G108" s="43">
        <v>7.6286671093000002</v>
      </c>
      <c r="H108" s="11" t="str">
        <f>IF($B108="N/A","N/A",IF(G108&gt;10,"No",IF(G108&lt;-10,"No","Yes")))</f>
        <v>N/A</v>
      </c>
      <c r="I108" s="12">
        <v>3.2549999999999999</v>
      </c>
      <c r="J108" s="12">
        <v>3.569</v>
      </c>
      <c r="K108" s="41" t="s">
        <v>739</v>
      </c>
      <c r="L108" s="9" t="str">
        <f t="shared" si="38"/>
        <v>Yes</v>
      </c>
    </row>
    <row r="109" spans="1:12" x14ac:dyDescent="0.25">
      <c r="A109" s="42" t="s">
        <v>1286</v>
      </c>
      <c r="B109" s="33" t="s">
        <v>213</v>
      </c>
      <c r="C109" s="43">
        <v>2794.2153613999999</v>
      </c>
      <c r="D109" s="11" t="str">
        <f>IF($B109="N/A","N/A",IF(C109&gt;10,"No",IF(C109&lt;-10,"No","Yes")))</f>
        <v>N/A</v>
      </c>
      <c r="E109" s="43">
        <v>2973.2461023999999</v>
      </c>
      <c r="F109" s="11" t="str">
        <f>IF($B109="N/A","N/A",IF(E109&gt;10,"No",IF(E109&lt;-10,"No","Yes")))</f>
        <v>N/A</v>
      </c>
      <c r="G109" s="43">
        <v>3095.5279931</v>
      </c>
      <c r="H109" s="11" t="str">
        <f>IF($B109="N/A","N/A",IF(G109&gt;10,"No",IF(G109&lt;-10,"No","Yes")))</f>
        <v>N/A</v>
      </c>
      <c r="I109" s="12">
        <v>6.407</v>
      </c>
      <c r="J109" s="12">
        <v>4.1130000000000004</v>
      </c>
      <c r="K109" s="41" t="s">
        <v>739</v>
      </c>
      <c r="L109" s="9" t="str">
        <f t="shared" si="38"/>
        <v>Yes</v>
      </c>
    </row>
    <row r="110" spans="1:12" x14ac:dyDescent="0.25">
      <c r="A110" s="42" t="s">
        <v>1287</v>
      </c>
      <c r="B110" s="33" t="s">
        <v>213</v>
      </c>
      <c r="C110" s="43">
        <v>3.86719385</v>
      </c>
      <c r="D110" s="11" t="str">
        <f>IF($B110="N/A","N/A",IF(C110&gt;10,"No",IF(C110&lt;-10,"No","Yes")))</f>
        <v>N/A</v>
      </c>
      <c r="E110" s="43">
        <v>4.2124785301000003</v>
      </c>
      <c r="F110" s="11" t="str">
        <f>IF($B110="N/A","N/A",IF(E110&gt;10,"No",IF(E110&lt;-10,"No","Yes")))</f>
        <v>N/A</v>
      </c>
      <c r="G110" s="43">
        <v>4.3514679193000001</v>
      </c>
      <c r="H110" s="11" t="str">
        <f>IF($B110="N/A","N/A",IF(G110&gt;10,"No",IF(G110&lt;-10,"No","Yes")))</f>
        <v>N/A</v>
      </c>
      <c r="I110" s="12">
        <v>8.9290000000000003</v>
      </c>
      <c r="J110" s="12">
        <v>3.2989999999999999</v>
      </c>
      <c r="K110" s="41" t="s">
        <v>739</v>
      </c>
      <c r="L110" s="9" t="str">
        <f t="shared" si="38"/>
        <v>Yes</v>
      </c>
    </row>
    <row r="111" spans="1:12" x14ac:dyDescent="0.25">
      <c r="A111" s="42" t="s">
        <v>1288</v>
      </c>
      <c r="B111" s="33" t="s">
        <v>213</v>
      </c>
      <c r="C111" s="43">
        <v>4.0598814883000003</v>
      </c>
      <c r="D111" s="11" t="str">
        <f>IF($B111="N/A","N/A",IF(C111&gt;10,"No",IF(C111&lt;-10,"No","Yes")))</f>
        <v>N/A</v>
      </c>
      <c r="E111" s="43">
        <v>3.8970009383000002</v>
      </c>
      <c r="F111" s="11" t="str">
        <f>IF($B111="N/A","N/A",IF(E111&gt;10,"No",IF(E111&lt;-10,"No","Yes")))</f>
        <v>N/A</v>
      </c>
      <c r="G111" s="43">
        <v>3.9026601891000001</v>
      </c>
      <c r="H111" s="11" t="str">
        <f>IF($B111="N/A","N/A",IF(G111&gt;10,"No",IF(G111&lt;-10,"No","Yes")))</f>
        <v>N/A</v>
      </c>
      <c r="I111" s="12">
        <v>-4.01</v>
      </c>
      <c r="J111" s="12">
        <v>0.1452</v>
      </c>
      <c r="K111" s="41" t="s">
        <v>739</v>
      </c>
      <c r="L111" s="9" t="str">
        <f t="shared" si="38"/>
        <v>Yes</v>
      </c>
    </row>
    <row r="112" spans="1:12" x14ac:dyDescent="0.25">
      <c r="A112" s="42" t="s">
        <v>325</v>
      </c>
      <c r="B112" s="41" t="s">
        <v>296</v>
      </c>
      <c r="C112" s="8">
        <v>99.599296741000003</v>
      </c>
      <c r="D112" s="11" t="str">
        <f>IF(OR($B112="N/A",$C112="N/A"),"N/A",IF(C112&gt;98,"Yes","No"))</f>
        <v>Yes</v>
      </c>
      <c r="E112" s="8">
        <v>98.579029617000003</v>
      </c>
      <c r="F112" s="11" t="str">
        <f>IF(OR($B112="N/A",$E112="N/A"),"N/A",IF(E112&gt;98,"Yes","No"))</f>
        <v>Yes</v>
      </c>
      <c r="G112" s="8">
        <v>95.222831236999994</v>
      </c>
      <c r="H112" s="11" t="str">
        <f t="shared" ref="H112:H115" si="39">IF($B112="N/A","N/A",IF(G112&gt;98,"Yes","No"))</f>
        <v>No</v>
      </c>
      <c r="I112" s="12">
        <v>-1.02</v>
      </c>
      <c r="J112" s="12">
        <v>-3.4</v>
      </c>
      <c r="K112" s="41" t="s">
        <v>739</v>
      </c>
      <c r="L112" s="9" t="str">
        <f>IF(J112="Div by 0", "N/A", IF(OR(J112="N/A",K112="N/A"),"N/A", IF(J112&gt;VALUE(MID(K112,1,2)), "No", IF(J112&lt;-1*VALUE(MID(K112,1,2)), "No", "Yes"))))</f>
        <v>Yes</v>
      </c>
    </row>
    <row r="113" spans="1:12" x14ac:dyDescent="0.25">
      <c r="A113" s="42" t="s">
        <v>461</v>
      </c>
      <c r="B113" s="41" t="s">
        <v>296</v>
      </c>
      <c r="C113" s="8">
        <v>100</v>
      </c>
      <c r="D113" s="11" t="str">
        <f t="shared" ref="D113:D115" si="40">IF(OR($B113="N/A",$C113="N/A"),"N/A",IF(C113&gt;98,"Yes","No"))</f>
        <v>Yes</v>
      </c>
      <c r="E113" s="8">
        <v>100</v>
      </c>
      <c r="F113" s="11" t="str">
        <f t="shared" ref="F113:F115" si="41">IF(OR($B113="N/A",$E113="N/A"),"N/A",IF(E113&gt;98,"Yes","No"))</f>
        <v>Yes</v>
      </c>
      <c r="G113" s="8">
        <v>100</v>
      </c>
      <c r="H113" s="11" t="str">
        <f t="shared" si="39"/>
        <v>Yes</v>
      </c>
      <c r="I113" s="12">
        <v>0</v>
      </c>
      <c r="J113" s="12">
        <v>0</v>
      </c>
      <c r="K113" s="41" t="s">
        <v>739</v>
      </c>
      <c r="L113" s="9" t="str">
        <f t="shared" ref="L113:L115" si="42">IF(J113="Div by 0", "N/A", IF(OR(J113="N/A",K113="N/A"),"N/A", IF(J113&gt;VALUE(MID(K113,1,2)), "No", IF(J113&lt;-1*VALUE(MID(K113,1,2)), "No", "Yes"))))</f>
        <v>Yes</v>
      </c>
    </row>
    <row r="114" spans="1:12" x14ac:dyDescent="0.25">
      <c r="A114" s="42" t="s">
        <v>462</v>
      </c>
      <c r="B114" s="41" t="s">
        <v>296</v>
      </c>
      <c r="C114" s="8">
        <v>99.947242584999998</v>
      </c>
      <c r="D114" s="11" t="str">
        <f t="shared" si="40"/>
        <v>Yes</v>
      </c>
      <c r="E114" s="8">
        <v>99.490429380999998</v>
      </c>
      <c r="F114" s="11" t="str">
        <f t="shared" si="41"/>
        <v>Yes</v>
      </c>
      <c r="G114" s="8">
        <v>93.549400785000003</v>
      </c>
      <c r="H114" s="11" t="str">
        <f t="shared" si="39"/>
        <v>No</v>
      </c>
      <c r="I114" s="12">
        <v>-0.45700000000000002</v>
      </c>
      <c r="J114" s="12">
        <v>-5.97</v>
      </c>
      <c r="K114" s="41" t="s">
        <v>739</v>
      </c>
      <c r="L114" s="9" t="str">
        <f t="shared" si="42"/>
        <v>Yes</v>
      </c>
    </row>
    <row r="115" spans="1:12" x14ac:dyDescent="0.25">
      <c r="A115" s="42" t="s">
        <v>463</v>
      </c>
      <c r="B115" s="41" t="s">
        <v>296</v>
      </c>
      <c r="C115" s="8">
        <v>90.416931368999997</v>
      </c>
      <c r="D115" s="11" t="str">
        <f t="shared" si="40"/>
        <v>No</v>
      </c>
      <c r="E115" s="8">
        <v>88.135418426000001</v>
      </c>
      <c r="F115" s="11" t="str">
        <f t="shared" si="41"/>
        <v>No</v>
      </c>
      <c r="G115" s="8">
        <v>85.973510673999996</v>
      </c>
      <c r="H115" s="11" t="str">
        <f t="shared" si="39"/>
        <v>No</v>
      </c>
      <c r="I115" s="12">
        <v>-2.52</v>
      </c>
      <c r="J115" s="12">
        <v>-2.4500000000000002</v>
      </c>
      <c r="K115" s="41" t="s">
        <v>739</v>
      </c>
      <c r="L115" s="9" t="str">
        <f t="shared" si="42"/>
        <v>Yes</v>
      </c>
    </row>
    <row r="116" spans="1:12" x14ac:dyDescent="0.25">
      <c r="A116" s="3" t="s">
        <v>464</v>
      </c>
      <c r="B116" s="41" t="s">
        <v>213</v>
      </c>
      <c r="C116" s="1">
        <v>773408</v>
      </c>
      <c r="D116" s="11" t="str">
        <f>IF($B116="N/A","N/A",IF(C116&gt;10,"No",IF(C116&lt;-10,"No","Yes")))</f>
        <v>N/A</v>
      </c>
      <c r="E116" s="1">
        <v>827246</v>
      </c>
      <c r="F116" s="11" t="str">
        <f>IF($B116="N/A","N/A",IF(E116&gt;10,"No",IF(E116&lt;-10,"No","Yes")))</f>
        <v>N/A</v>
      </c>
      <c r="G116" s="1">
        <v>859308</v>
      </c>
      <c r="H116" s="11" t="str">
        <f>IF($B116="N/A","N/A",IF(G116&gt;10,"No",IF(G116&lt;-10,"No","Yes")))</f>
        <v>N/A</v>
      </c>
      <c r="I116" s="12">
        <v>6.9610000000000003</v>
      </c>
      <c r="J116" s="12">
        <v>3.8759999999999999</v>
      </c>
      <c r="K116" s="41" t="s">
        <v>739</v>
      </c>
      <c r="L116" s="9" t="str">
        <f>IF(J116="Div by 0", "N/A", IF(OR(J116="N/A",K116="N/A"),"N/A", IF(J116&gt;VALUE(MID(K116,1,2)), "No", IF(J116&lt;-1*VALUE(MID(K116,1,2)), "No", "Yes"))))</f>
        <v>Yes</v>
      </c>
    </row>
    <row r="117" spans="1:12" x14ac:dyDescent="0.25">
      <c r="A117" s="3" t="s">
        <v>211</v>
      </c>
      <c r="B117" s="41" t="s">
        <v>213</v>
      </c>
      <c r="C117" s="8">
        <v>9.8266373999999993E-3</v>
      </c>
      <c r="D117" s="11" t="str">
        <f>IF($B117="N/A","N/A",IF(C117&gt;10,"No",IF(C117&lt;-10,"No","Yes")))</f>
        <v>N/A</v>
      </c>
      <c r="E117" s="8">
        <v>0</v>
      </c>
      <c r="F117" s="11" t="str">
        <f>IF($B117="N/A","N/A",IF(E117&gt;10,"No",IF(E117&lt;-10,"No","Yes")))</f>
        <v>N/A</v>
      </c>
      <c r="G117" s="8">
        <v>0</v>
      </c>
      <c r="H117" s="11" t="str">
        <f>IF($B117="N/A","N/A",IF(G117&gt;10,"No",IF(G117&lt;-10,"No","Yes")))</f>
        <v>N/A</v>
      </c>
      <c r="I117" s="12">
        <v>-100</v>
      </c>
      <c r="J117" s="12" t="s">
        <v>1746</v>
      </c>
      <c r="K117" s="41" t="s">
        <v>739</v>
      </c>
      <c r="L117" s="9" t="str">
        <f>IF(J117="Div by 0", "N/A", IF(OR(J117="N/A",K117="N/A"),"N/A", IF(J117&gt;VALUE(MID(K117,1,2)), "No", IF(J117&lt;-1*VALUE(MID(K117,1,2)), "No", "Yes"))))</f>
        <v>N/A</v>
      </c>
    </row>
    <row r="118" spans="1:12" x14ac:dyDescent="0.25">
      <c r="A118" s="4" t="s">
        <v>1627</v>
      </c>
      <c r="B118" s="41" t="s">
        <v>213</v>
      </c>
      <c r="C118" s="14">
        <v>49148854</v>
      </c>
      <c r="D118" s="11" t="str">
        <f>IF($B118="N/A","N/A",IF(C118&gt;10,"No",IF(C118&lt;-10,"No","Yes")))</f>
        <v>N/A</v>
      </c>
      <c r="E118" s="14">
        <v>51345929</v>
      </c>
      <c r="F118" s="11" t="str">
        <f>IF($B118="N/A","N/A",IF(E118&gt;10,"No",IF(E118&lt;-10,"No","Yes")))</f>
        <v>N/A</v>
      </c>
      <c r="G118" s="14">
        <v>55091941</v>
      </c>
      <c r="H118" s="11" t="str">
        <f>IF($B118="N/A","N/A",IF(G118&gt;10,"No",IF(G118&lt;-10,"No","Yes")))</f>
        <v>N/A</v>
      </c>
      <c r="I118" s="12">
        <v>4.47</v>
      </c>
      <c r="J118" s="12">
        <v>7.2960000000000003</v>
      </c>
      <c r="K118" s="41" t="s">
        <v>739</v>
      </c>
      <c r="L118" s="9" t="str">
        <f>IF(J118="Div by 0", "N/A", IF(K118="N/A","N/A", IF(J118&gt;VALUE(MID(K118,1,2)), "No", IF(J118&lt;-1*VALUE(MID(K118,1,2)), "No", "Yes"))))</f>
        <v>Yes</v>
      </c>
    </row>
    <row r="119" spans="1:12" x14ac:dyDescent="0.25">
      <c r="A119" s="4" t="s">
        <v>1628</v>
      </c>
      <c r="B119" s="41" t="s">
        <v>213</v>
      </c>
      <c r="C119" s="14">
        <v>2963957506</v>
      </c>
      <c r="D119" s="11" t="str">
        <f>IF($B119="N/A","N/A",IF(C119&gt;10,"No",IF(C119&lt;-10,"No","Yes")))</f>
        <v>N/A</v>
      </c>
      <c r="E119" s="14">
        <v>3204586959</v>
      </c>
      <c r="F119" s="11" t="str">
        <f>IF($B119="N/A","N/A",IF(E119&gt;10,"No",IF(E119&lt;-10,"No","Yes")))</f>
        <v>N/A</v>
      </c>
      <c r="G119" s="14">
        <v>3351434518</v>
      </c>
      <c r="H119" s="11" t="str">
        <f>IF($B119="N/A","N/A",IF(G119&gt;10,"No",IF(G119&lt;-10,"No","Yes")))</f>
        <v>N/A</v>
      </c>
      <c r="I119" s="12">
        <v>8.1189999999999998</v>
      </c>
      <c r="J119" s="12">
        <v>4.5819999999999999</v>
      </c>
      <c r="K119" s="41" t="s">
        <v>739</v>
      </c>
      <c r="L119" s="9" t="str">
        <f>IF(J119="Div by 0", "N/A", IF(K119="N/A","N/A", IF(J119&gt;VALUE(MID(K119,1,2)), "No", IF(J119&lt;-1*VALUE(MID(K119,1,2)), "No", "Yes"))))</f>
        <v>Yes</v>
      </c>
    </row>
    <row r="120" spans="1:12" x14ac:dyDescent="0.25">
      <c r="A120" s="4" t="s">
        <v>1629</v>
      </c>
      <c r="B120" s="41" t="s">
        <v>213</v>
      </c>
      <c r="C120" s="1">
        <v>773333</v>
      </c>
      <c r="D120" s="11" t="str">
        <f>IF($B120="N/A","N/A",IF(C120&gt;10,"No",IF(C120&lt;-10,"No","Yes")))</f>
        <v>N/A</v>
      </c>
      <c r="E120" s="1">
        <v>827148</v>
      </c>
      <c r="F120" s="11" t="str">
        <f>IF($B120="N/A","N/A",IF(E120&gt;10,"No",IF(E120&lt;-10,"No","Yes")))</f>
        <v>N/A</v>
      </c>
      <c r="G120" s="1">
        <v>859178</v>
      </c>
      <c r="H120" s="11" t="str">
        <f>IF($B120="N/A","N/A",IF(G120&gt;10,"No",IF(G120&lt;-10,"No","Yes")))</f>
        <v>N/A</v>
      </c>
      <c r="I120" s="12">
        <v>6.9589999999999996</v>
      </c>
      <c r="J120" s="12">
        <v>3.8719999999999999</v>
      </c>
      <c r="K120" s="41" t="s">
        <v>739</v>
      </c>
      <c r="L120" s="9" t="str">
        <f>IF(J120="Div by 0", "N/A", IF(K120="N/A","N/A", IF(J120&gt;VALUE(MID(K120,1,2)), "No", IF(J120&lt;-1*VALUE(MID(K120,1,2)), "No", "Yes"))))</f>
        <v>Yes</v>
      </c>
    </row>
    <row r="121" spans="1:12" x14ac:dyDescent="0.25">
      <c r="A121" s="4" t="s">
        <v>1630</v>
      </c>
      <c r="B121" s="5" t="s">
        <v>213</v>
      </c>
      <c r="C121" s="1">
        <v>49231</v>
      </c>
      <c r="D121" s="9" t="str">
        <f t="shared" ref="D121:H134" si="43">IF($B121="N/A","N/A",IF(C121&lt;0,"No","Yes"))</f>
        <v>N/A</v>
      </c>
      <c r="E121" s="1">
        <v>52396</v>
      </c>
      <c r="F121" s="9" t="str">
        <f t="shared" si="43"/>
        <v>N/A</v>
      </c>
      <c r="G121" s="1">
        <v>53098</v>
      </c>
      <c r="H121" s="9" t="str">
        <f t="shared" si="43"/>
        <v>N/A</v>
      </c>
      <c r="I121" s="12">
        <v>6.4290000000000003</v>
      </c>
      <c r="J121" s="12">
        <v>1.34</v>
      </c>
      <c r="K121" s="5" t="s">
        <v>739</v>
      </c>
      <c r="L121" s="9" t="str">
        <f t="shared" ref="L121:L142" si="44">IF(J121="Div by 0", "N/A", IF(OR(J121="N/A",K121="N/A"),"N/A", IF(J121&gt;VALUE(MID(K121,1,2)), "No", IF(J121&lt;-1*VALUE(MID(K121,1,2)), "No", "Yes"))))</f>
        <v>Yes</v>
      </c>
    </row>
    <row r="122" spans="1:12" x14ac:dyDescent="0.25">
      <c r="A122" s="4" t="s">
        <v>1631</v>
      </c>
      <c r="B122" s="5" t="s">
        <v>213</v>
      </c>
      <c r="C122" s="1">
        <v>108174</v>
      </c>
      <c r="D122" s="9" t="str">
        <f t="shared" si="43"/>
        <v>N/A</v>
      </c>
      <c r="E122" s="1">
        <v>110933</v>
      </c>
      <c r="F122" s="9" t="str">
        <f t="shared" si="43"/>
        <v>N/A</v>
      </c>
      <c r="G122" s="1">
        <v>112169</v>
      </c>
      <c r="H122" s="9" t="str">
        <f t="shared" si="43"/>
        <v>N/A</v>
      </c>
      <c r="I122" s="12">
        <v>2.5510000000000002</v>
      </c>
      <c r="J122" s="12">
        <v>1.1140000000000001</v>
      </c>
      <c r="K122" s="5" t="s">
        <v>739</v>
      </c>
      <c r="L122" s="9" t="str">
        <f t="shared" si="44"/>
        <v>Yes</v>
      </c>
    </row>
    <row r="123" spans="1:12" x14ac:dyDescent="0.25">
      <c r="A123" s="4" t="s">
        <v>1632</v>
      </c>
      <c r="B123" s="5" t="s">
        <v>213</v>
      </c>
      <c r="C123" s="1">
        <v>530879</v>
      </c>
      <c r="D123" s="9" t="str">
        <f t="shared" si="43"/>
        <v>N/A</v>
      </c>
      <c r="E123" s="1">
        <v>554643</v>
      </c>
      <c r="F123" s="9" t="str">
        <f t="shared" si="43"/>
        <v>N/A</v>
      </c>
      <c r="G123" s="1">
        <v>566920</v>
      </c>
      <c r="H123" s="9" t="str">
        <f t="shared" si="43"/>
        <v>N/A</v>
      </c>
      <c r="I123" s="12">
        <v>4.476</v>
      </c>
      <c r="J123" s="12">
        <v>2.2130000000000001</v>
      </c>
      <c r="K123" s="5" t="s">
        <v>739</v>
      </c>
      <c r="L123" s="9" t="str">
        <f t="shared" si="44"/>
        <v>Yes</v>
      </c>
    </row>
    <row r="124" spans="1:12" x14ac:dyDescent="0.25">
      <c r="A124" s="4" t="s">
        <v>1633</v>
      </c>
      <c r="B124" s="5" t="s">
        <v>213</v>
      </c>
      <c r="C124" s="1">
        <v>85049</v>
      </c>
      <c r="D124" s="9" t="str">
        <f t="shared" si="43"/>
        <v>N/A</v>
      </c>
      <c r="E124" s="1">
        <v>109176</v>
      </c>
      <c r="F124" s="9" t="str">
        <f t="shared" si="43"/>
        <v>N/A</v>
      </c>
      <c r="G124" s="1">
        <v>126991</v>
      </c>
      <c r="H124" s="9" t="str">
        <f t="shared" si="43"/>
        <v>N/A</v>
      </c>
      <c r="I124" s="12">
        <v>28.37</v>
      </c>
      <c r="J124" s="12">
        <v>16.32</v>
      </c>
      <c r="K124" s="5" t="s">
        <v>739</v>
      </c>
      <c r="L124" s="9" t="str">
        <f t="shared" si="44"/>
        <v>Yes</v>
      </c>
    </row>
    <row r="125" spans="1:12" x14ac:dyDescent="0.25">
      <c r="A125" s="2" t="s">
        <v>1634</v>
      </c>
      <c r="B125" s="5" t="s">
        <v>213</v>
      </c>
      <c r="C125" s="13">
        <v>92.126624923999998</v>
      </c>
      <c r="D125" s="9" t="str">
        <f t="shared" si="43"/>
        <v>N/A</v>
      </c>
      <c r="E125" s="13">
        <v>92.989382895000006</v>
      </c>
      <c r="F125" s="9" t="str">
        <f t="shared" si="43"/>
        <v>N/A</v>
      </c>
      <c r="G125" s="13">
        <v>93.187546909999995</v>
      </c>
      <c r="H125" s="9" t="str">
        <f t="shared" si="43"/>
        <v>N/A</v>
      </c>
      <c r="I125" s="12">
        <v>0.9365</v>
      </c>
      <c r="J125" s="12">
        <v>0.21310000000000001</v>
      </c>
      <c r="K125" s="41" t="s">
        <v>739</v>
      </c>
      <c r="L125" s="9" t="str">
        <f>IF(J125="Div by 0", "N/A", IF(OR(J125="N/A",K125="N/A"),"N/A", IF(J125&gt;VALUE(MID(K125,1,2)), "No", IF(J125&lt;-1*VALUE(MID(K125,1,2)), "No", "Yes"))))</f>
        <v>Yes</v>
      </c>
    </row>
    <row r="126" spans="1:12" ht="25" x14ac:dyDescent="0.25">
      <c r="A126" s="2" t="s">
        <v>1635</v>
      </c>
      <c r="B126" s="5" t="s">
        <v>213</v>
      </c>
      <c r="C126" s="13">
        <v>89.597248257000004</v>
      </c>
      <c r="D126" s="9" t="str">
        <f t="shared" si="43"/>
        <v>N/A</v>
      </c>
      <c r="E126" s="13">
        <v>94.856708366000007</v>
      </c>
      <c r="F126" s="9" t="str">
        <f t="shared" si="43"/>
        <v>N/A</v>
      </c>
      <c r="G126" s="13">
        <v>95.474242559999993</v>
      </c>
      <c r="H126" s="9" t="str">
        <f t="shared" si="43"/>
        <v>N/A</v>
      </c>
      <c r="I126" s="12">
        <v>5.87</v>
      </c>
      <c r="J126" s="12">
        <v>0.65100000000000002</v>
      </c>
      <c r="K126" s="5" t="s">
        <v>739</v>
      </c>
      <c r="L126" s="9" t="str">
        <f t="shared" ref="L126:L129" si="45">IF(J126="Div by 0", "N/A", IF(OR(J126="N/A",K126="N/A"),"N/A", IF(J126&gt;VALUE(MID(K126,1,2)), "No", IF(J126&lt;-1*VALUE(MID(K126,1,2)), "No", "Yes"))))</f>
        <v>Yes</v>
      </c>
    </row>
    <row r="127" spans="1:12" ht="25" x14ac:dyDescent="0.25">
      <c r="A127" s="2" t="s">
        <v>1636</v>
      </c>
      <c r="B127" s="5" t="s">
        <v>213</v>
      </c>
      <c r="C127" s="13">
        <v>90.187087306999999</v>
      </c>
      <c r="D127" s="9" t="str">
        <f t="shared" si="43"/>
        <v>N/A</v>
      </c>
      <c r="E127" s="13">
        <v>91.959082506000001</v>
      </c>
      <c r="F127" s="9" t="str">
        <f t="shared" si="43"/>
        <v>N/A</v>
      </c>
      <c r="G127" s="13">
        <v>92.267765631000003</v>
      </c>
      <c r="H127" s="9" t="str">
        <f t="shared" si="43"/>
        <v>N/A</v>
      </c>
      <c r="I127" s="12">
        <v>1.9650000000000001</v>
      </c>
      <c r="J127" s="12">
        <v>0.3357</v>
      </c>
      <c r="K127" s="5" t="s">
        <v>739</v>
      </c>
      <c r="L127" s="9" t="str">
        <f t="shared" si="45"/>
        <v>Yes</v>
      </c>
    </row>
    <row r="128" spans="1:12" ht="25" x14ac:dyDescent="0.25">
      <c r="A128" s="2" t="s">
        <v>1637</v>
      </c>
      <c r="B128" s="5" t="s">
        <v>213</v>
      </c>
      <c r="C128" s="13">
        <v>96.701385094000003</v>
      </c>
      <c r="D128" s="9" t="str">
        <f t="shared" si="43"/>
        <v>N/A</v>
      </c>
      <c r="E128" s="13">
        <v>96.930481451999995</v>
      </c>
      <c r="F128" s="9" t="str">
        <f t="shared" si="43"/>
        <v>N/A</v>
      </c>
      <c r="G128" s="13">
        <v>96.611968963999999</v>
      </c>
      <c r="H128" s="9" t="str">
        <f t="shared" si="43"/>
        <v>N/A</v>
      </c>
      <c r="I128" s="12">
        <v>0.2369</v>
      </c>
      <c r="J128" s="12">
        <v>-0.32900000000000001</v>
      </c>
      <c r="K128" s="5" t="s">
        <v>739</v>
      </c>
      <c r="L128" s="9" t="str">
        <f t="shared" si="45"/>
        <v>Yes</v>
      </c>
    </row>
    <row r="129" spans="1:12" ht="25" x14ac:dyDescent="0.25">
      <c r="A129" s="2" t="s">
        <v>1638</v>
      </c>
      <c r="B129" s="5" t="s">
        <v>213</v>
      </c>
      <c r="C129" s="13">
        <v>73.606819853999994</v>
      </c>
      <c r="D129" s="9" t="str">
        <f t="shared" si="43"/>
        <v>N/A</v>
      </c>
      <c r="E129" s="13">
        <v>77.193825965000002</v>
      </c>
      <c r="F129" s="9" t="str">
        <f t="shared" si="43"/>
        <v>N/A</v>
      </c>
      <c r="G129" s="13">
        <v>80.372524572000003</v>
      </c>
      <c r="H129" s="9" t="str">
        <f t="shared" si="43"/>
        <v>N/A</v>
      </c>
      <c r="I129" s="12">
        <v>4.8730000000000002</v>
      </c>
      <c r="J129" s="12">
        <v>4.1180000000000003</v>
      </c>
      <c r="K129" s="5" t="s">
        <v>739</v>
      </c>
      <c r="L129" s="9" t="str">
        <f t="shared" si="45"/>
        <v>Yes</v>
      </c>
    </row>
    <row r="130" spans="1:12" ht="25" x14ac:dyDescent="0.25">
      <c r="A130" s="2" t="s">
        <v>1639</v>
      </c>
      <c r="B130" s="5" t="s">
        <v>213</v>
      </c>
      <c r="C130" s="13">
        <v>9.8275904000000008E-3</v>
      </c>
      <c r="D130" s="9" t="str">
        <f t="shared" si="43"/>
        <v>N/A</v>
      </c>
      <c r="E130" s="13">
        <v>0</v>
      </c>
      <c r="F130" s="9" t="str">
        <f t="shared" si="43"/>
        <v>N/A</v>
      </c>
      <c r="G130" s="13">
        <v>0</v>
      </c>
      <c r="H130" s="9" t="str">
        <f t="shared" si="43"/>
        <v>N/A</v>
      </c>
      <c r="I130" s="12">
        <v>-100</v>
      </c>
      <c r="J130" s="12" t="s">
        <v>1746</v>
      </c>
      <c r="K130" s="41" t="s">
        <v>739</v>
      </c>
      <c r="L130" s="9" t="str">
        <f>IF(J130="Div by 0", "N/A", IF(OR(J130="N/A",K130="N/A"),"N/A", IF(J130&gt;VALUE(MID(K130,1,2)), "No", IF(J130&lt;-1*VALUE(MID(K130,1,2)), "No", "Yes"))))</f>
        <v>N/A</v>
      </c>
    </row>
    <row r="131" spans="1:12" ht="25" x14ac:dyDescent="0.25">
      <c r="A131" s="2" t="s">
        <v>1640</v>
      </c>
      <c r="B131" s="5" t="s">
        <v>213</v>
      </c>
      <c r="C131" s="13">
        <v>0</v>
      </c>
      <c r="D131" s="9" t="str">
        <f t="shared" si="43"/>
        <v>N/A</v>
      </c>
      <c r="E131" s="13">
        <v>0</v>
      </c>
      <c r="F131" s="9" t="str">
        <f t="shared" si="43"/>
        <v>N/A</v>
      </c>
      <c r="G131" s="13">
        <v>0</v>
      </c>
      <c r="H131" s="9" t="str">
        <f t="shared" si="43"/>
        <v>N/A</v>
      </c>
      <c r="I131" s="12" t="s">
        <v>1746</v>
      </c>
      <c r="J131" s="12" t="s">
        <v>1746</v>
      </c>
      <c r="K131" s="5" t="s">
        <v>739</v>
      </c>
      <c r="L131" s="9" t="str">
        <f t="shared" si="44"/>
        <v>N/A</v>
      </c>
    </row>
    <row r="132" spans="1:12" ht="25" x14ac:dyDescent="0.25">
      <c r="A132" s="2" t="s">
        <v>496</v>
      </c>
      <c r="B132" s="5" t="s">
        <v>213</v>
      </c>
      <c r="C132" s="13">
        <v>4.4372954700000002E-2</v>
      </c>
      <c r="D132" s="9" t="str">
        <f t="shared" si="43"/>
        <v>N/A</v>
      </c>
      <c r="E132" s="13">
        <v>0</v>
      </c>
      <c r="F132" s="9" t="str">
        <f t="shared" si="43"/>
        <v>N/A</v>
      </c>
      <c r="G132" s="13">
        <v>0</v>
      </c>
      <c r="H132" s="9" t="str">
        <f t="shared" si="43"/>
        <v>N/A</v>
      </c>
      <c r="I132" s="12">
        <v>-100</v>
      </c>
      <c r="J132" s="12" t="s">
        <v>1746</v>
      </c>
      <c r="K132" s="5" t="s">
        <v>739</v>
      </c>
      <c r="L132" s="9" t="str">
        <f t="shared" si="44"/>
        <v>N/A</v>
      </c>
    </row>
    <row r="133" spans="1:12" ht="25" x14ac:dyDescent="0.25">
      <c r="A133" s="2" t="s">
        <v>497</v>
      </c>
      <c r="B133" s="5" t="s">
        <v>213</v>
      </c>
      <c r="C133" s="13">
        <v>1.8836683999999999E-3</v>
      </c>
      <c r="D133" s="9" t="str">
        <f t="shared" si="43"/>
        <v>N/A</v>
      </c>
      <c r="E133" s="13">
        <v>0</v>
      </c>
      <c r="F133" s="9" t="str">
        <f t="shared" si="43"/>
        <v>N/A</v>
      </c>
      <c r="G133" s="13">
        <v>0</v>
      </c>
      <c r="H133" s="9" t="str">
        <f t="shared" si="43"/>
        <v>N/A</v>
      </c>
      <c r="I133" s="12">
        <v>-100</v>
      </c>
      <c r="J133" s="12" t="s">
        <v>1746</v>
      </c>
      <c r="K133" s="5" t="s">
        <v>739</v>
      </c>
      <c r="L133" s="9" t="str">
        <f t="shared" si="44"/>
        <v>N/A</v>
      </c>
    </row>
    <row r="134" spans="1:12" ht="25" x14ac:dyDescent="0.25">
      <c r="A134" s="2" t="s">
        <v>498</v>
      </c>
      <c r="B134" s="5" t="s">
        <v>213</v>
      </c>
      <c r="C134" s="13">
        <v>2.1164269999999999E-2</v>
      </c>
      <c r="D134" s="9" t="str">
        <f t="shared" si="43"/>
        <v>N/A</v>
      </c>
      <c r="E134" s="13">
        <v>0</v>
      </c>
      <c r="F134" s="9" t="str">
        <f t="shared" si="43"/>
        <v>N/A</v>
      </c>
      <c r="G134" s="13">
        <v>0</v>
      </c>
      <c r="H134" s="9" t="str">
        <f t="shared" si="43"/>
        <v>N/A</v>
      </c>
      <c r="I134" s="12">
        <v>-100</v>
      </c>
      <c r="J134" s="12" t="s">
        <v>1746</v>
      </c>
      <c r="K134" s="5" t="s">
        <v>739</v>
      </c>
      <c r="L134" s="9" t="str">
        <f t="shared" si="44"/>
        <v>N/A</v>
      </c>
    </row>
    <row r="135" spans="1:12" ht="25" x14ac:dyDescent="0.25">
      <c r="A135" s="2" t="s">
        <v>499</v>
      </c>
      <c r="B135" s="33" t="s">
        <v>213</v>
      </c>
      <c r="C135" s="13">
        <v>0</v>
      </c>
      <c r="D135" s="11" t="str">
        <f t="shared" ref="D135:D141" si="46">IF($B135="N/A","N/A",IF(C135&gt;10,"No",IF(C135&lt;-10,"No","Yes")))</f>
        <v>N/A</v>
      </c>
      <c r="E135" s="13">
        <v>0</v>
      </c>
      <c r="F135" s="11" t="str">
        <f t="shared" ref="F135:F141" si="47">IF($B135="N/A","N/A",IF(E135&gt;10,"No",IF(E135&lt;-10,"No","Yes")))</f>
        <v>N/A</v>
      </c>
      <c r="G135" s="13">
        <v>0</v>
      </c>
      <c r="H135" s="11" t="str">
        <f t="shared" ref="H135:H141" si="48">IF($B135="N/A","N/A",IF(G135&gt;10,"No",IF(G135&lt;-10,"No","Yes")))</f>
        <v>N/A</v>
      </c>
      <c r="I135" s="12" t="s">
        <v>1746</v>
      </c>
      <c r="J135" s="12" t="s">
        <v>1746</v>
      </c>
      <c r="K135" s="5" t="s">
        <v>739</v>
      </c>
      <c r="L135" s="9" t="str">
        <f t="shared" si="44"/>
        <v>N/A</v>
      </c>
    </row>
    <row r="136" spans="1:12" ht="25" x14ac:dyDescent="0.25">
      <c r="A136" s="2" t="s">
        <v>500</v>
      </c>
      <c r="B136" s="33" t="s">
        <v>213</v>
      </c>
      <c r="C136" s="13">
        <v>0</v>
      </c>
      <c r="D136" s="11" t="str">
        <f t="shared" si="46"/>
        <v>N/A</v>
      </c>
      <c r="E136" s="13">
        <v>0</v>
      </c>
      <c r="F136" s="11" t="str">
        <f t="shared" si="47"/>
        <v>N/A</v>
      </c>
      <c r="G136" s="13">
        <v>0</v>
      </c>
      <c r="H136" s="11" t="str">
        <f t="shared" si="48"/>
        <v>N/A</v>
      </c>
      <c r="I136" s="12" t="s">
        <v>1746</v>
      </c>
      <c r="J136" s="12" t="s">
        <v>1746</v>
      </c>
      <c r="K136" s="5" t="s">
        <v>739</v>
      </c>
      <c r="L136" s="9" t="str">
        <f t="shared" si="44"/>
        <v>N/A</v>
      </c>
    </row>
    <row r="137" spans="1:12" ht="25" x14ac:dyDescent="0.25">
      <c r="A137" s="2" t="s">
        <v>501</v>
      </c>
      <c r="B137" s="33" t="s">
        <v>213</v>
      </c>
      <c r="C137" s="13">
        <v>9.8275904000000008E-3</v>
      </c>
      <c r="D137" s="11" t="str">
        <f t="shared" si="46"/>
        <v>N/A</v>
      </c>
      <c r="E137" s="13">
        <v>0</v>
      </c>
      <c r="F137" s="11" t="str">
        <f t="shared" si="47"/>
        <v>N/A</v>
      </c>
      <c r="G137" s="13">
        <v>0</v>
      </c>
      <c r="H137" s="11" t="str">
        <f t="shared" si="48"/>
        <v>N/A</v>
      </c>
      <c r="I137" s="12">
        <v>-100</v>
      </c>
      <c r="J137" s="12" t="s">
        <v>1746</v>
      </c>
      <c r="K137" s="5" t="s">
        <v>739</v>
      </c>
      <c r="L137" s="9" t="str">
        <f t="shared" si="44"/>
        <v>N/A</v>
      </c>
    </row>
    <row r="138" spans="1:12" ht="25" x14ac:dyDescent="0.25">
      <c r="A138" s="2" t="s">
        <v>502</v>
      </c>
      <c r="B138" s="33" t="s">
        <v>213</v>
      </c>
      <c r="C138" s="13">
        <v>0</v>
      </c>
      <c r="D138" s="11" t="str">
        <f t="shared" si="46"/>
        <v>N/A</v>
      </c>
      <c r="E138" s="13">
        <v>0</v>
      </c>
      <c r="F138" s="11" t="str">
        <f t="shared" si="47"/>
        <v>N/A</v>
      </c>
      <c r="G138" s="13">
        <v>0</v>
      </c>
      <c r="H138" s="11" t="str">
        <f t="shared" si="48"/>
        <v>N/A</v>
      </c>
      <c r="I138" s="12" t="s">
        <v>1746</v>
      </c>
      <c r="J138" s="12" t="s">
        <v>1746</v>
      </c>
      <c r="K138" s="5" t="s">
        <v>739</v>
      </c>
      <c r="L138" s="9" t="str">
        <f t="shared" si="44"/>
        <v>N/A</v>
      </c>
    </row>
    <row r="139" spans="1:12" ht="25" x14ac:dyDescent="0.25">
      <c r="A139" s="2" t="s">
        <v>503</v>
      </c>
      <c r="B139" s="33" t="s">
        <v>213</v>
      </c>
      <c r="C139" s="13">
        <v>0</v>
      </c>
      <c r="D139" s="11" t="str">
        <f t="shared" si="46"/>
        <v>N/A</v>
      </c>
      <c r="E139" s="13">
        <v>0</v>
      </c>
      <c r="F139" s="11" t="str">
        <f t="shared" si="47"/>
        <v>N/A</v>
      </c>
      <c r="G139" s="13">
        <v>0</v>
      </c>
      <c r="H139" s="11" t="str">
        <f t="shared" si="48"/>
        <v>N/A</v>
      </c>
      <c r="I139" s="12" t="s">
        <v>1746</v>
      </c>
      <c r="J139" s="12" t="s">
        <v>1746</v>
      </c>
      <c r="K139" s="5" t="s">
        <v>739</v>
      </c>
      <c r="L139" s="9" t="str">
        <f t="shared" si="44"/>
        <v>N/A</v>
      </c>
    </row>
    <row r="140" spans="1:12" ht="25" x14ac:dyDescent="0.25">
      <c r="A140" s="2" t="s">
        <v>504</v>
      </c>
      <c r="B140" s="33" t="s">
        <v>213</v>
      </c>
      <c r="C140" s="13">
        <v>0</v>
      </c>
      <c r="D140" s="11" t="str">
        <f t="shared" si="46"/>
        <v>N/A</v>
      </c>
      <c r="E140" s="13">
        <v>0</v>
      </c>
      <c r="F140" s="11" t="str">
        <f t="shared" si="47"/>
        <v>N/A</v>
      </c>
      <c r="G140" s="13">
        <v>0</v>
      </c>
      <c r="H140" s="11" t="str">
        <f t="shared" si="48"/>
        <v>N/A</v>
      </c>
      <c r="I140" s="12" t="s">
        <v>1746</v>
      </c>
      <c r="J140" s="12" t="s">
        <v>1746</v>
      </c>
      <c r="K140" s="5" t="s">
        <v>739</v>
      </c>
      <c r="L140" s="9" t="str">
        <f t="shared" si="44"/>
        <v>N/A</v>
      </c>
    </row>
    <row r="141" spans="1:12" ht="25" x14ac:dyDescent="0.25">
      <c r="A141" s="2" t="s">
        <v>505</v>
      </c>
      <c r="B141" s="33" t="s">
        <v>213</v>
      </c>
      <c r="C141" s="13">
        <v>0</v>
      </c>
      <c r="D141" s="11" t="str">
        <f t="shared" si="46"/>
        <v>N/A</v>
      </c>
      <c r="E141" s="13">
        <v>0</v>
      </c>
      <c r="F141" s="11" t="str">
        <f t="shared" si="47"/>
        <v>N/A</v>
      </c>
      <c r="G141" s="13">
        <v>0</v>
      </c>
      <c r="H141" s="11" t="str">
        <f t="shared" si="48"/>
        <v>N/A</v>
      </c>
      <c r="I141" s="12" t="s">
        <v>1746</v>
      </c>
      <c r="J141" s="12" t="s">
        <v>1746</v>
      </c>
      <c r="K141" s="5" t="s">
        <v>739</v>
      </c>
      <c r="L141" s="9" t="str">
        <f t="shared" si="44"/>
        <v>N/A</v>
      </c>
    </row>
    <row r="142" spans="1:12" ht="25" x14ac:dyDescent="0.25">
      <c r="A142" s="2" t="s">
        <v>506</v>
      </c>
      <c r="B142" s="33" t="s">
        <v>213</v>
      </c>
      <c r="C142" s="13">
        <v>0</v>
      </c>
      <c r="D142" s="9" t="str">
        <f t="shared" ref="D142" si="49">IF($B142="N/A","N/A",IF(C142&lt;0,"No","Yes"))</f>
        <v>N/A</v>
      </c>
      <c r="E142" s="13">
        <v>0</v>
      </c>
      <c r="F142" s="9" t="str">
        <f t="shared" ref="F142" si="50">IF($B142="N/A","N/A",IF(E142&lt;0,"No","Yes"))</f>
        <v>N/A</v>
      </c>
      <c r="G142" s="13">
        <v>0</v>
      </c>
      <c r="H142" s="9" t="str">
        <f t="shared" ref="H142" si="51">IF($B142="N/A","N/A",IF(G142&lt;0,"No","Yes"))</f>
        <v>N/A</v>
      </c>
      <c r="I142" s="12" t="s">
        <v>1746</v>
      </c>
      <c r="J142" s="12" t="s">
        <v>1746</v>
      </c>
      <c r="K142" s="5" t="s">
        <v>739</v>
      </c>
      <c r="L142" s="9" t="str">
        <f t="shared" si="44"/>
        <v>N/A</v>
      </c>
    </row>
    <row r="143" spans="1:12" x14ac:dyDescent="0.25">
      <c r="A143" s="3" t="s">
        <v>736</v>
      </c>
      <c r="B143" s="33" t="s">
        <v>213</v>
      </c>
      <c r="C143" s="14">
        <v>4922</v>
      </c>
      <c r="D143" s="11" t="str">
        <f>IF($B143="N/A","N/A",IF(C143&gt;10,"No",IF(C143&lt;-10,"No","Yes")))</f>
        <v>N/A</v>
      </c>
      <c r="E143" s="14">
        <v>428716</v>
      </c>
      <c r="F143" s="11" t="str">
        <f>IF($B143="N/A","N/A",IF(E143&gt;10,"No",IF(E143&lt;-10,"No","Yes")))</f>
        <v>N/A</v>
      </c>
      <c r="G143" s="14">
        <v>460588</v>
      </c>
      <c r="H143" s="11" t="str">
        <f>IF($B143="N/A","N/A",IF(G143&gt;10,"No",IF(G143&lt;-10,"No","Yes")))</f>
        <v>N/A</v>
      </c>
      <c r="I143" s="12">
        <v>8610</v>
      </c>
      <c r="J143" s="12">
        <v>7.4340000000000002</v>
      </c>
      <c r="K143" s="41" t="s">
        <v>739</v>
      </c>
      <c r="L143" s="9" t="str">
        <f>IF(J143="Div by 0", "N/A", IF(K143="N/A","N/A", IF(J143&gt;VALUE(MID(K143,1,2)), "No", IF(J143&lt;-1*VALUE(MID(K143,1,2)), "No", "Yes"))))</f>
        <v>Yes</v>
      </c>
    </row>
    <row r="144" spans="1:12" x14ac:dyDescent="0.25">
      <c r="A144" s="3" t="s">
        <v>737</v>
      </c>
      <c r="B144" s="33" t="s">
        <v>213</v>
      </c>
      <c r="C144" s="1">
        <v>2977</v>
      </c>
      <c r="D144" s="11" t="str">
        <f>IF($B144="N/A","N/A",IF(C144&gt;10,"No",IF(C144&lt;-10,"No","Yes")))</f>
        <v>N/A</v>
      </c>
      <c r="E144" s="1">
        <v>26396</v>
      </c>
      <c r="F144" s="11" t="str">
        <f>IF($B144="N/A","N/A",IF(E144&gt;10,"No",IF(E144&lt;-10,"No","Yes")))</f>
        <v>N/A</v>
      </c>
      <c r="G144" s="1">
        <v>34485</v>
      </c>
      <c r="H144" s="11" t="str">
        <f>IF($B144="N/A","N/A",IF(G144&gt;10,"No",IF(G144&lt;-10,"No","Yes")))</f>
        <v>N/A</v>
      </c>
      <c r="I144" s="12">
        <v>786.7</v>
      </c>
      <c r="J144" s="12">
        <v>30.64</v>
      </c>
      <c r="K144" s="41" t="s">
        <v>739</v>
      </c>
      <c r="L144" s="9" t="str">
        <f>IF(J144="Div by 0", "N/A", IF(K144="N/A","N/A", IF(J144&gt;VALUE(MID(K144,1,2)), "No", IF(J144&lt;-1*VALUE(MID(K144,1,2)), "No", "Yes"))))</f>
        <v>No</v>
      </c>
    </row>
    <row r="145" spans="1:12" x14ac:dyDescent="0.25">
      <c r="A145" s="2" t="s">
        <v>507</v>
      </c>
      <c r="B145" s="5" t="s">
        <v>213</v>
      </c>
      <c r="C145" s="13">
        <v>0.35464794910000003</v>
      </c>
      <c r="D145" s="9" t="str">
        <f t="shared" ref="D145:D149" si="52">IF($B145="N/A","N/A",IF(C145&lt;0,"No","Yes"))</f>
        <v>N/A</v>
      </c>
      <c r="E145" s="13">
        <v>2.9674831479999999</v>
      </c>
      <c r="F145" s="9" t="str">
        <f t="shared" ref="F145:F149" si="53">IF($B145="N/A","N/A",IF(E145&lt;0,"No","Yes"))</f>
        <v>N/A</v>
      </c>
      <c r="G145" s="13">
        <v>3.7402872922000001</v>
      </c>
      <c r="H145" s="9" t="str">
        <f t="shared" ref="H145:H149" si="54">IF($B145="N/A","N/A",IF(G145&lt;0,"No","Yes"))</f>
        <v>N/A</v>
      </c>
      <c r="I145" s="12">
        <v>736.7</v>
      </c>
      <c r="J145" s="12">
        <v>26.04</v>
      </c>
      <c r="K145" s="41" t="s">
        <v>739</v>
      </c>
      <c r="L145" s="9" t="str">
        <f>IF(J145="Div by 0", "N/A", IF(OR(J145="N/A",K145="N/A"),"N/A", IF(J145&gt;VALUE(MID(K145,1,2)), "No", IF(J145&lt;-1*VALUE(MID(K145,1,2)), "No", "Yes"))))</f>
        <v>Yes</v>
      </c>
    </row>
    <row r="146" spans="1:12" x14ac:dyDescent="0.25">
      <c r="A146" s="2" t="s">
        <v>508</v>
      </c>
      <c r="B146" s="5" t="s">
        <v>213</v>
      </c>
      <c r="C146" s="13">
        <v>3.6398710999999999E-3</v>
      </c>
      <c r="D146" s="9" t="str">
        <f t="shared" si="52"/>
        <v>N/A</v>
      </c>
      <c r="E146" s="13">
        <v>3.4397233700000002E-2</v>
      </c>
      <c r="F146" s="9" t="str">
        <f t="shared" si="53"/>
        <v>N/A</v>
      </c>
      <c r="G146" s="13">
        <v>3.2365369099999999E-2</v>
      </c>
      <c r="H146" s="9" t="str">
        <f t="shared" si="54"/>
        <v>N/A</v>
      </c>
      <c r="I146" s="12">
        <v>845</v>
      </c>
      <c r="J146" s="12">
        <v>-5.91</v>
      </c>
      <c r="K146" s="5" t="s">
        <v>739</v>
      </c>
      <c r="L146" s="9" t="str">
        <f t="shared" ref="L146:L149" si="55">IF(J146="Div by 0", "N/A", IF(OR(J146="N/A",K146="N/A"),"N/A", IF(J146&gt;VALUE(MID(K146,1,2)), "No", IF(J146&lt;-1*VALUE(MID(K146,1,2)), "No", "Yes"))))</f>
        <v>Yes</v>
      </c>
    </row>
    <row r="147" spans="1:12" x14ac:dyDescent="0.25">
      <c r="A147" s="2" t="s">
        <v>509</v>
      </c>
      <c r="B147" s="5" t="s">
        <v>213</v>
      </c>
      <c r="C147" s="13">
        <v>0.24511438669999999</v>
      </c>
      <c r="D147" s="9" t="str">
        <f t="shared" si="52"/>
        <v>N/A</v>
      </c>
      <c r="E147" s="13">
        <v>0.28350451370000002</v>
      </c>
      <c r="F147" s="9" t="str">
        <f t="shared" si="53"/>
        <v>N/A</v>
      </c>
      <c r="G147" s="13">
        <v>0.2591121092</v>
      </c>
      <c r="H147" s="9" t="str">
        <f t="shared" si="54"/>
        <v>N/A</v>
      </c>
      <c r="I147" s="12">
        <v>15.66</v>
      </c>
      <c r="J147" s="12">
        <v>-8.6</v>
      </c>
      <c r="K147" s="5" t="s">
        <v>739</v>
      </c>
      <c r="L147" s="9" t="str">
        <f t="shared" si="55"/>
        <v>Yes</v>
      </c>
    </row>
    <row r="148" spans="1:12" x14ac:dyDescent="0.25">
      <c r="A148" s="2" t="s">
        <v>510</v>
      </c>
      <c r="B148" s="5" t="s">
        <v>213</v>
      </c>
      <c r="C148" s="13">
        <v>0.3275117125</v>
      </c>
      <c r="D148" s="9" t="str">
        <f t="shared" si="52"/>
        <v>N/A</v>
      </c>
      <c r="E148" s="13">
        <v>0.73749534699999997</v>
      </c>
      <c r="F148" s="9" t="str">
        <f t="shared" si="53"/>
        <v>N/A</v>
      </c>
      <c r="G148" s="13">
        <v>1.5686749</v>
      </c>
      <c r="H148" s="9" t="str">
        <f t="shared" si="54"/>
        <v>N/A</v>
      </c>
      <c r="I148" s="12">
        <v>125.2</v>
      </c>
      <c r="J148" s="12">
        <v>112.7</v>
      </c>
      <c r="K148" s="5" t="s">
        <v>739</v>
      </c>
      <c r="L148" s="9" t="str">
        <f t="shared" si="55"/>
        <v>No</v>
      </c>
    </row>
    <row r="149" spans="1:12" x14ac:dyDescent="0.25">
      <c r="A149" s="2" t="s">
        <v>511</v>
      </c>
      <c r="B149" s="5" t="s">
        <v>213</v>
      </c>
      <c r="C149" s="13">
        <v>0.76420442249999998</v>
      </c>
      <c r="D149" s="9" t="str">
        <f t="shared" si="52"/>
        <v>N/A</v>
      </c>
      <c r="E149" s="13">
        <v>15.42448261</v>
      </c>
      <c r="F149" s="9" t="str">
        <f t="shared" si="53"/>
        <v>N/A</v>
      </c>
      <c r="G149" s="13">
        <v>15.788940716000001</v>
      </c>
      <c r="H149" s="9" t="str">
        <f t="shared" si="54"/>
        <v>N/A</v>
      </c>
      <c r="I149" s="12">
        <v>1918</v>
      </c>
      <c r="J149" s="12">
        <v>2.363</v>
      </c>
      <c r="K149" s="5" t="s">
        <v>739</v>
      </c>
      <c r="L149" s="9" t="str">
        <f t="shared" si="55"/>
        <v>Yes</v>
      </c>
    </row>
    <row r="150" spans="1:12" x14ac:dyDescent="0.25">
      <c r="A150" s="4" t="s">
        <v>738</v>
      </c>
      <c r="B150" s="41" t="s">
        <v>213</v>
      </c>
      <c r="C150" s="1">
        <v>75</v>
      </c>
      <c r="D150" s="11" t="str">
        <f t="shared" ref="D150:D172" si="56">IF($B150="N/A","N/A",IF(C150&gt;10,"No",IF(C150&lt;-10,"No","Yes")))</f>
        <v>N/A</v>
      </c>
      <c r="E150" s="1">
        <v>98</v>
      </c>
      <c r="F150" s="11" t="str">
        <f t="shared" ref="F150:F172" si="57">IF($B150="N/A","N/A",IF(E150&gt;10,"No",IF(E150&lt;-10,"No","Yes")))</f>
        <v>N/A</v>
      </c>
      <c r="G150" s="1">
        <v>130</v>
      </c>
      <c r="H150" s="11" t="str">
        <f t="shared" ref="H150:H172" si="58">IF($B150="N/A","N/A",IF(G150&gt;10,"No",IF(G150&lt;-10,"No","Yes")))</f>
        <v>N/A</v>
      </c>
      <c r="I150" s="12">
        <v>30.67</v>
      </c>
      <c r="J150" s="12">
        <v>32.65</v>
      </c>
      <c r="K150" s="41" t="s">
        <v>739</v>
      </c>
      <c r="L150" s="9" t="str">
        <f t="shared" ref="L150:L172" si="59">IF(J150="Div by 0", "N/A", IF(K150="N/A","N/A", IF(J150&gt;VALUE(MID(K150,1,2)), "No", IF(J150&lt;-1*VALUE(MID(K150,1,2)), "No", "Yes"))))</f>
        <v>No</v>
      </c>
    </row>
    <row r="151" spans="1:12" x14ac:dyDescent="0.25">
      <c r="A151" s="4" t="s">
        <v>534</v>
      </c>
      <c r="B151" s="41" t="s">
        <v>213</v>
      </c>
      <c r="C151" s="1">
        <v>59</v>
      </c>
      <c r="D151" s="11" t="str">
        <f t="shared" si="56"/>
        <v>N/A</v>
      </c>
      <c r="E151" s="1">
        <v>77</v>
      </c>
      <c r="F151" s="11" t="str">
        <f t="shared" si="57"/>
        <v>N/A</v>
      </c>
      <c r="G151" s="1">
        <v>96</v>
      </c>
      <c r="H151" s="11" t="str">
        <f t="shared" si="58"/>
        <v>N/A</v>
      </c>
      <c r="I151" s="12">
        <v>30.51</v>
      </c>
      <c r="J151" s="12">
        <v>24.68</v>
      </c>
      <c r="K151" s="41" t="s">
        <v>739</v>
      </c>
      <c r="L151" s="9" t="str">
        <f t="shared" si="59"/>
        <v>Yes</v>
      </c>
    </row>
    <row r="152" spans="1:12" x14ac:dyDescent="0.25">
      <c r="A152" s="4" t="s">
        <v>535</v>
      </c>
      <c r="B152" s="41" t="s">
        <v>213</v>
      </c>
      <c r="C152" s="1">
        <v>16</v>
      </c>
      <c r="D152" s="11" t="str">
        <f t="shared" si="56"/>
        <v>N/A</v>
      </c>
      <c r="E152" s="1">
        <v>21</v>
      </c>
      <c r="F152" s="11" t="str">
        <f t="shared" si="57"/>
        <v>N/A</v>
      </c>
      <c r="G152" s="1">
        <v>34</v>
      </c>
      <c r="H152" s="11" t="str">
        <f t="shared" si="58"/>
        <v>N/A</v>
      </c>
      <c r="I152" s="12">
        <v>31.25</v>
      </c>
      <c r="J152" s="12">
        <v>61.9</v>
      </c>
      <c r="K152" s="41" t="s">
        <v>739</v>
      </c>
      <c r="L152" s="9" t="str">
        <f t="shared" si="59"/>
        <v>No</v>
      </c>
    </row>
    <row r="153" spans="1:12" x14ac:dyDescent="0.25">
      <c r="A153" s="4" t="s">
        <v>536</v>
      </c>
      <c r="B153" s="41" t="s">
        <v>213</v>
      </c>
      <c r="C153" s="1">
        <v>0</v>
      </c>
      <c r="D153" s="11" t="str">
        <f t="shared" si="56"/>
        <v>N/A</v>
      </c>
      <c r="E153" s="1">
        <v>0</v>
      </c>
      <c r="F153" s="11" t="str">
        <f t="shared" si="57"/>
        <v>N/A</v>
      </c>
      <c r="G153" s="1">
        <v>0</v>
      </c>
      <c r="H153" s="11" t="str">
        <f t="shared" si="58"/>
        <v>N/A</v>
      </c>
      <c r="I153" s="12" t="s">
        <v>1746</v>
      </c>
      <c r="J153" s="12" t="s">
        <v>1746</v>
      </c>
      <c r="K153" s="41" t="s">
        <v>739</v>
      </c>
      <c r="L153" s="9" t="str">
        <f t="shared" si="59"/>
        <v>N/A</v>
      </c>
    </row>
    <row r="154" spans="1:12" x14ac:dyDescent="0.25">
      <c r="A154" s="4" t="s">
        <v>537</v>
      </c>
      <c r="B154" s="41" t="s">
        <v>213</v>
      </c>
      <c r="C154" s="1">
        <v>0</v>
      </c>
      <c r="D154" s="11" t="str">
        <f t="shared" si="56"/>
        <v>N/A</v>
      </c>
      <c r="E154" s="1">
        <v>0</v>
      </c>
      <c r="F154" s="11" t="str">
        <f t="shared" si="57"/>
        <v>N/A</v>
      </c>
      <c r="G154" s="1">
        <v>0</v>
      </c>
      <c r="H154" s="11" t="str">
        <f t="shared" si="58"/>
        <v>N/A</v>
      </c>
      <c r="I154" s="12" t="s">
        <v>1746</v>
      </c>
      <c r="J154" s="12" t="s">
        <v>1746</v>
      </c>
      <c r="K154" s="41" t="s">
        <v>739</v>
      </c>
      <c r="L154" s="9" t="str">
        <f t="shared" si="59"/>
        <v>N/A</v>
      </c>
    </row>
    <row r="155" spans="1:12" x14ac:dyDescent="0.25">
      <c r="A155" s="2" t="s">
        <v>538</v>
      </c>
      <c r="B155" s="5" t="s">
        <v>213</v>
      </c>
      <c r="C155" s="13">
        <v>8.9346980999999992E-3</v>
      </c>
      <c r="D155" s="9" t="str">
        <f t="shared" ref="D155:D159" si="60">IF($B155="N/A","N/A",IF(C155&lt;0,"No","Yes"))</f>
        <v>N/A</v>
      </c>
      <c r="E155" s="13">
        <v>1.1017326399999999E-2</v>
      </c>
      <c r="F155" s="9" t="str">
        <f t="shared" ref="F155:F159" si="61">IF($B155="N/A","N/A",IF(E155&lt;0,"No","Yes"))</f>
        <v>N/A</v>
      </c>
      <c r="G155" s="13">
        <v>1.40999666E-2</v>
      </c>
      <c r="H155" s="9" t="str">
        <f t="shared" ref="H155:H159" si="62">IF($B155="N/A","N/A",IF(G155&lt;0,"No","Yes"))</f>
        <v>N/A</v>
      </c>
      <c r="I155" s="12">
        <v>23.31</v>
      </c>
      <c r="J155" s="12">
        <v>27.98</v>
      </c>
      <c r="K155" s="41" t="s">
        <v>739</v>
      </c>
      <c r="L155" s="9" t="str">
        <f>IF(J155="Div by 0", "N/A", IF(OR(J155="N/A",K155="N/A"),"N/A", IF(J155&gt;VALUE(MID(K155,1,2)), "No", IF(J155&lt;-1*VALUE(MID(K155,1,2)), "No", "Yes"))))</f>
        <v>Yes</v>
      </c>
    </row>
    <row r="156" spans="1:12" x14ac:dyDescent="0.25">
      <c r="A156" s="2" t="s">
        <v>539</v>
      </c>
      <c r="B156" s="5" t="s">
        <v>213</v>
      </c>
      <c r="C156" s="13">
        <v>0.1073761989</v>
      </c>
      <c r="D156" s="9" t="str">
        <f t="shared" si="60"/>
        <v>N/A</v>
      </c>
      <c r="E156" s="13">
        <v>0.1393993157</v>
      </c>
      <c r="F156" s="9" t="str">
        <f t="shared" si="61"/>
        <v>N/A</v>
      </c>
      <c r="G156" s="13">
        <v>0.17261530159999999</v>
      </c>
      <c r="H156" s="9" t="str">
        <f t="shared" si="62"/>
        <v>N/A</v>
      </c>
      <c r="I156" s="12">
        <v>29.82</v>
      </c>
      <c r="J156" s="12">
        <v>23.83</v>
      </c>
      <c r="K156" s="5" t="s">
        <v>739</v>
      </c>
      <c r="L156" s="9" t="str">
        <f t="shared" ref="L156:L159" si="63">IF(J156="Div by 0", "N/A", IF(OR(J156="N/A",K156="N/A"),"N/A", IF(J156&gt;VALUE(MID(K156,1,2)), "No", IF(J156&lt;-1*VALUE(MID(K156,1,2)), "No", "Yes"))))</f>
        <v>Yes</v>
      </c>
    </row>
    <row r="157" spans="1:12" ht="25" x14ac:dyDescent="0.25">
      <c r="A157" s="2" t="s">
        <v>540</v>
      </c>
      <c r="B157" s="5" t="s">
        <v>213</v>
      </c>
      <c r="C157" s="13">
        <v>1.3339558499999999E-2</v>
      </c>
      <c r="D157" s="9" t="str">
        <f t="shared" si="60"/>
        <v>N/A</v>
      </c>
      <c r="E157" s="13">
        <v>1.7408171900000002E-2</v>
      </c>
      <c r="F157" s="9" t="str">
        <f t="shared" si="61"/>
        <v>N/A</v>
      </c>
      <c r="G157" s="13">
        <v>2.79676562E-2</v>
      </c>
      <c r="H157" s="9" t="str">
        <f t="shared" si="62"/>
        <v>N/A</v>
      </c>
      <c r="I157" s="12">
        <v>30.5</v>
      </c>
      <c r="J157" s="12">
        <v>60.66</v>
      </c>
      <c r="K157" s="5" t="s">
        <v>739</v>
      </c>
      <c r="L157" s="9" t="str">
        <f t="shared" si="63"/>
        <v>No</v>
      </c>
    </row>
    <row r="158" spans="1:12" x14ac:dyDescent="0.25">
      <c r="A158" s="2" t="s">
        <v>541</v>
      </c>
      <c r="B158" s="5" t="s">
        <v>213</v>
      </c>
      <c r="C158" s="13">
        <v>0</v>
      </c>
      <c r="D158" s="9" t="str">
        <f t="shared" si="60"/>
        <v>N/A</v>
      </c>
      <c r="E158" s="13">
        <v>0</v>
      </c>
      <c r="F158" s="9" t="str">
        <f t="shared" si="61"/>
        <v>N/A</v>
      </c>
      <c r="G158" s="13">
        <v>0</v>
      </c>
      <c r="H158" s="9" t="str">
        <f t="shared" si="62"/>
        <v>N/A</v>
      </c>
      <c r="I158" s="12" t="s">
        <v>1746</v>
      </c>
      <c r="J158" s="12" t="s">
        <v>1746</v>
      </c>
      <c r="K158" s="5" t="s">
        <v>739</v>
      </c>
      <c r="L158" s="9" t="str">
        <f t="shared" si="63"/>
        <v>N/A</v>
      </c>
    </row>
    <row r="159" spans="1:12" x14ac:dyDescent="0.25">
      <c r="A159" s="2" t="s">
        <v>542</v>
      </c>
      <c r="B159" s="5" t="s">
        <v>213</v>
      </c>
      <c r="C159" s="13">
        <v>0</v>
      </c>
      <c r="D159" s="9" t="str">
        <f t="shared" si="60"/>
        <v>N/A</v>
      </c>
      <c r="E159" s="13">
        <v>0</v>
      </c>
      <c r="F159" s="9" t="str">
        <f t="shared" si="61"/>
        <v>N/A</v>
      </c>
      <c r="G159" s="13">
        <v>0</v>
      </c>
      <c r="H159" s="9" t="str">
        <f t="shared" si="62"/>
        <v>N/A</v>
      </c>
      <c r="I159" s="12" t="s">
        <v>1746</v>
      </c>
      <c r="J159" s="12" t="s">
        <v>1746</v>
      </c>
      <c r="K159" s="5" t="s">
        <v>739</v>
      </c>
      <c r="L159" s="9" t="str">
        <f t="shared" si="63"/>
        <v>N/A</v>
      </c>
    </row>
    <row r="160" spans="1:12" ht="25" x14ac:dyDescent="0.25">
      <c r="A160" s="4" t="s">
        <v>543</v>
      </c>
      <c r="B160" s="41" t="s">
        <v>213</v>
      </c>
      <c r="C160" s="1">
        <v>55.37</v>
      </c>
      <c r="D160" s="11" t="str">
        <f t="shared" si="56"/>
        <v>N/A</v>
      </c>
      <c r="E160" s="1">
        <v>74.849999999999994</v>
      </c>
      <c r="F160" s="11" t="str">
        <f t="shared" si="57"/>
        <v>N/A</v>
      </c>
      <c r="G160" s="1">
        <v>96.76</v>
      </c>
      <c r="H160" s="11" t="str">
        <f t="shared" si="58"/>
        <v>N/A</v>
      </c>
      <c r="I160" s="12">
        <v>35.18</v>
      </c>
      <c r="J160" s="12">
        <v>29.27</v>
      </c>
      <c r="K160" s="41" t="s">
        <v>739</v>
      </c>
      <c r="L160" s="9" t="str">
        <f t="shared" si="59"/>
        <v>Yes</v>
      </c>
    </row>
    <row r="161" spans="1:12" x14ac:dyDescent="0.25">
      <c r="A161" s="4" t="s">
        <v>544</v>
      </c>
      <c r="B161" s="41" t="s">
        <v>213</v>
      </c>
      <c r="C161" s="14">
        <v>1856701</v>
      </c>
      <c r="D161" s="11" t="str">
        <f t="shared" si="56"/>
        <v>N/A</v>
      </c>
      <c r="E161" s="14">
        <v>2652212</v>
      </c>
      <c r="F161" s="11" t="str">
        <f t="shared" si="57"/>
        <v>N/A</v>
      </c>
      <c r="G161" s="14">
        <v>3580100</v>
      </c>
      <c r="H161" s="11" t="str">
        <f t="shared" si="58"/>
        <v>N/A</v>
      </c>
      <c r="I161" s="12">
        <v>42.85</v>
      </c>
      <c r="J161" s="12">
        <v>34.99</v>
      </c>
      <c r="K161" s="41" t="s">
        <v>739</v>
      </c>
      <c r="L161" s="9" t="str">
        <f t="shared" si="59"/>
        <v>No</v>
      </c>
    </row>
    <row r="162" spans="1:12" x14ac:dyDescent="0.25">
      <c r="A162" s="4" t="s">
        <v>1289</v>
      </c>
      <c r="B162" s="41" t="s">
        <v>213</v>
      </c>
      <c r="C162" s="14">
        <v>24756.013332999999</v>
      </c>
      <c r="D162" s="11" t="str">
        <f t="shared" si="56"/>
        <v>N/A</v>
      </c>
      <c r="E162" s="14">
        <v>27063.387755</v>
      </c>
      <c r="F162" s="11" t="str">
        <f t="shared" si="57"/>
        <v>N/A</v>
      </c>
      <c r="G162" s="14">
        <v>27539.230769000002</v>
      </c>
      <c r="H162" s="11" t="str">
        <f t="shared" si="58"/>
        <v>N/A</v>
      </c>
      <c r="I162" s="12">
        <v>9.32</v>
      </c>
      <c r="J162" s="12">
        <v>1.758</v>
      </c>
      <c r="K162" s="41" t="s">
        <v>739</v>
      </c>
      <c r="L162" s="9" t="str">
        <f t="shared" si="59"/>
        <v>Yes</v>
      </c>
    </row>
    <row r="163" spans="1:12" ht="25" x14ac:dyDescent="0.25">
      <c r="A163" s="4" t="s">
        <v>1290</v>
      </c>
      <c r="B163" s="41" t="s">
        <v>213</v>
      </c>
      <c r="C163" s="14">
        <v>23982.762712</v>
      </c>
      <c r="D163" s="11" t="str">
        <f t="shared" si="56"/>
        <v>N/A</v>
      </c>
      <c r="E163" s="14">
        <v>25633.766233999999</v>
      </c>
      <c r="F163" s="11" t="str">
        <f t="shared" si="57"/>
        <v>N/A</v>
      </c>
      <c r="G163" s="14">
        <v>26732.5</v>
      </c>
      <c r="H163" s="11" t="str">
        <f t="shared" si="58"/>
        <v>N/A</v>
      </c>
      <c r="I163" s="12">
        <v>6.8840000000000003</v>
      </c>
      <c r="J163" s="12">
        <v>4.2859999999999996</v>
      </c>
      <c r="K163" s="41" t="s">
        <v>739</v>
      </c>
      <c r="L163" s="9" t="str">
        <f t="shared" si="59"/>
        <v>Yes</v>
      </c>
    </row>
    <row r="164" spans="1:12" ht="25" x14ac:dyDescent="0.25">
      <c r="A164" s="4" t="s">
        <v>1291</v>
      </c>
      <c r="B164" s="41" t="s">
        <v>213</v>
      </c>
      <c r="C164" s="14">
        <v>27607.375</v>
      </c>
      <c r="D164" s="11" t="str">
        <f t="shared" si="56"/>
        <v>N/A</v>
      </c>
      <c r="E164" s="14">
        <v>32305.333332999999</v>
      </c>
      <c r="F164" s="11" t="str">
        <f t="shared" si="57"/>
        <v>N/A</v>
      </c>
      <c r="G164" s="14">
        <v>29817.058824</v>
      </c>
      <c r="H164" s="11" t="str">
        <f t="shared" si="58"/>
        <v>N/A</v>
      </c>
      <c r="I164" s="12">
        <v>17.02</v>
      </c>
      <c r="J164" s="12">
        <v>-7.7</v>
      </c>
      <c r="K164" s="41" t="s">
        <v>739</v>
      </c>
      <c r="L164" s="9" t="str">
        <f t="shared" si="59"/>
        <v>Yes</v>
      </c>
    </row>
    <row r="165" spans="1:12" ht="25" x14ac:dyDescent="0.25">
      <c r="A165" s="4" t="s">
        <v>1292</v>
      </c>
      <c r="B165" s="41" t="s">
        <v>213</v>
      </c>
      <c r="C165" s="14" t="s">
        <v>1746</v>
      </c>
      <c r="D165" s="11" t="str">
        <f t="shared" si="56"/>
        <v>N/A</v>
      </c>
      <c r="E165" s="14" t="s">
        <v>1746</v>
      </c>
      <c r="F165" s="11" t="str">
        <f t="shared" si="57"/>
        <v>N/A</v>
      </c>
      <c r="G165" s="14" t="s">
        <v>1746</v>
      </c>
      <c r="H165" s="11" t="str">
        <f t="shared" si="58"/>
        <v>N/A</v>
      </c>
      <c r="I165" s="12" t="s">
        <v>1746</v>
      </c>
      <c r="J165" s="12" t="s">
        <v>1746</v>
      </c>
      <c r="K165" s="41" t="s">
        <v>739</v>
      </c>
      <c r="L165" s="9" t="str">
        <f t="shared" si="59"/>
        <v>N/A</v>
      </c>
    </row>
    <row r="166" spans="1:12" ht="25" x14ac:dyDescent="0.25">
      <c r="A166" s="4" t="s">
        <v>1293</v>
      </c>
      <c r="B166" s="41" t="s">
        <v>213</v>
      </c>
      <c r="C166" s="14" t="s">
        <v>1746</v>
      </c>
      <c r="D166" s="11" t="str">
        <f t="shared" si="56"/>
        <v>N/A</v>
      </c>
      <c r="E166" s="14" t="s">
        <v>1746</v>
      </c>
      <c r="F166" s="11" t="str">
        <f t="shared" si="57"/>
        <v>N/A</v>
      </c>
      <c r="G166" s="14" t="s">
        <v>1746</v>
      </c>
      <c r="H166" s="11" t="str">
        <f t="shared" si="58"/>
        <v>N/A</v>
      </c>
      <c r="I166" s="12" t="s">
        <v>1746</v>
      </c>
      <c r="J166" s="12" t="s">
        <v>1746</v>
      </c>
      <c r="K166" s="41" t="s">
        <v>739</v>
      </c>
      <c r="L166" s="9" t="str">
        <f t="shared" si="59"/>
        <v>N/A</v>
      </c>
    </row>
    <row r="167" spans="1:12" x14ac:dyDescent="0.25">
      <c r="A167" s="42" t="s">
        <v>545</v>
      </c>
      <c r="B167" s="33" t="s">
        <v>213</v>
      </c>
      <c r="C167" s="43">
        <v>98361</v>
      </c>
      <c r="D167" s="11" t="str">
        <f t="shared" si="56"/>
        <v>N/A</v>
      </c>
      <c r="E167" s="43">
        <v>155013</v>
      </c>
      <c r="F167" s="11" t="str">
        <f t="shared" si="57"/>
        <v>N/A</v>
      </c>
      <c r="G167" s="43">
        <v>130830</v>
      </c>
      <c r="H167" s="11" t="str">
        <f t="shared" si="58"/>
        <v>N/A</v>
      </c>
      <c r="I167" s="12">
        <v>57.6</v>
      </c>
      <c r="J167" s="12">
        <v>-15.6</v>
      </c>
      <c r="K167" s="41" t="s">
        <v>739</v>
      </c>
      <c r="L167" s="9" t="str">
        <f t="shared" si="59"/>
        <v>Yes</v>
      </c>
    </row>
    <row r="168" spans="1:12" x14ac:dyDescent="0.25">
      <c r="A168" s="42" t="s">
        <v>1294</v>
      </c>
      <c r="B168" s="33" t="s">
        <v>213</v>
      </c>
      <c r="C168" s="43">
        <v>1311.48</v>
      </c>
      <c r="D168" s="11" t="str">
        <f t="shared" si="56"/>
        <v>N/A</v>
      </c>
      <c r="E168" s="43">
        <v>1581.7653061000001</v>
      </c>
      <c r="F168" s="11" t="str">
        <f t="shared" si="57"/>
        <v>N/A</v>
      </c>
      <c r="G168" s="43">
        <v>1006.3846154</v>
      </c>
      <c r="H168" s="11" t="str">
        <f t="shared" si="58"/>
        <v>N/A</v>
      </c>
      <c r="I168" s="12">
        <v>20.61</v>
      </c>
      <c r="J168" s="12">
        <v>-36.4</v>
      </c>
      <c r="K168" s="41" t="s">
        <v>739</v>
      </c>
      <c r="L168" s="9" t="str">
        <f t="shared" si="59"/>
        <v>No</v>
      </c>
    </row>
    <row r="169" spans="1:12" ht="25" x14ac:dyDescent="0.25">
      <c r="A169" s="42" t="s">
        <v>1295</v>
      </c>
      <c r="B169" s="41" t="s">
        <v>213</v>
      </c>
      <c r="C169" s="14">
        <v>979.05084746</v>
      </c>
      <c r="D169" s="11" t="str">
        <f t="shared" si="56"/>
        <v>N/A</v>
      </c>
      <c r="E169" s="14">
        <v>886.12987012999997</v>
      </c>
      <c r="F169" s="11" t="str">
        <f t="shared" si="57"/>
        <v>N/A</v>
      </c>
      <c r="G169" s="14">
        <v>917.05208332999996</v>
      </c>
      <c r="H169" s="11" t="str">
        <f t="shared" si="58"/>
        <v>N/A</v>
      </c>
      <c r="I169" s="12">
        <v>-9.49</v>
      </c>
      <c r="J169" s="12">
        <v>3.49</v>
      </c>
      <c r="K169" s="41" t="s">
        <v>739</v>
      </c>
      <c r="L169" s="9" t="str">
        <f t="shared" si="59"/>
        <v>Yes</v>
      </c>
    </row>
    <row r="170" spans="1:12" ht="25" x14ac:dyDescent="0.25">
      <c r="A170" s="42" t="s">
        <v>1296</v>
      </c>
      <c r="B170" s="41" t="s">
        <v>213</v>
      </c>
      <c r="C170" s="14">
        <v>2537.3125</v>
      </c>
      <c r="D170" s="11" t="str">
        <f t="shared" si="56"/>
        <v>N/A</v>
      </c>
      <c r="E170" s="14">
        <v>4132.4285713999998</v>
      </c>
      <c r="F170" s="11" t="str">
        <f t="shared" si="57"/>
        <v>N/A</v>
      </c>
      <c r="G170" s="14">
        <v>1258.6176471000001</v>
      </c>
      <c r="H170" s="11" t="str">
        <f t="shared" si="58"/>
        <v>N/A</v>
      </c>
      <c r="I170" s="12">
        <v>62.87</v>
      </c>
      <c r="J170" s="12">
        <v>-69.5</v>
      </c>
      <c r="K170" s="41" t="s">
        <v>739</v>
      </c>
      <c r="L170" s="9" t="str">
        <f t="shared" si="59"/>
        <v>No</v>
      </c>
    </row>
    <row r="171" spans="1:12" ht="25" x14ac:dyDescent="0.25">
      <c r="A171" s="42" t="s">
        <v>1297</v>
      </c>
      <c r="B171" s="41" t="s">
        <v>213</v>
      </c>
      <c r="C171" s="14" t="s">
        <v>1746</v>
      </c>
      <c r="D171" s="11" t="str">
        <f t="shared" si="56"/>
        <v>N/A</v>
      </c>
      <c r="E171" s="14" t="s">
        <v>1746</v>
      </c>
      <c r="F171" s="11" t="str">
        <f t="shared" si="57"/>
        <v>N/A</v>
      </c>
      <c r="G171" s="14" t="s">
        <v>1746</v>
      </c>
      <c r="H171" s="11" t="str">
        <f t="shared" si="58"/>
        <v>N/A</v>
      </c>
      <c r="I171" s="12" t="s">
        <v>1746</v>
      </c>
      <c r="J171" s="12" t="s">
        <v>1746</v>
      </c>
      <c r="K171" s="41" t="s">
        <v>739</v>
      </c>
      <c r="L171" s="9" t="str">
        <f t="shared" si="59"/>
        <v>N/A</v>
      </c>
    </row>
    <row r="172" spans="1:12" ht="25" x14ac:dyDescent="0.25">
      <c r="A172" s="42" t="s">
        <v>1298</v>
      </c>
      <c r="B172" s="41" t="s">
        <v>213</v>
      </c>
      <c r="C172" s="14" t="s">
        <v>1746</v>
      </c>
      <c r="D172" s="11" t="str">
        <f t="shared" si="56"/>
        <v>N/A</v>
      </c>
      <c r="E172" s="14" t="s">
        <v>1746</v>
      </c>
      <c r="F172" s="11" t="str">
        <f t="shared" si="57"/>
        <v>N/A</v>
      </c>
      <c r="G172" s="14" t="s">
        <v>1746</v>
      </c>
      <c r="H172" s="11" t="str">
        <f t="shared" si="58"/>
        <v>N/A</v>
      </c>
      <c r="I172" s="12" t="s">
        <v>1746</v>
      </c>
      <c r="J172" s="12" t="s">
        <v>1746</v>
      </c>
      <c r="K172" s="41" t="s">
        <v>739</v>
      </c>
      <c r="L172" s="9" t="str">
        <f t="shared" si="59"/>
        <v>N/A</v>
      </c>
    </row>
    <row r="173" spans="1:12" ht="25" x14ac:dyDescent="0.25">
      <c r="A173" s="2" t="s">
        <v>546</v>
      </c>
      <c r="B173" s="120" t="s">
        <v>213</v>
      </c>
      <c r="C173" s="121">
        <v>6377</v>
      </c>
      <c r="D173" s="116" t="str">
        <f>IF($B173="N/A","N/A",IF(C173&gt;10,"No",IF(C173&lt;-10,"No","Yes")))</f>
        <v>N/A</v>
      </c>
      <c r="E173" s="121">
        <v>23133</v>
      </c>
      <c r="F173" s="116" t="str">
        <f>IF($B173="N/A","N/A",IF(E173&gt;10,"No",IF(E173&lt;-10,"No","Yes")))</f>
        <v>N/A</v>
      </c>
      <c r="G173" s="121">
        <v>10673</v>
      </c>
      <c r="H173" s="116" t="str">
        <f>IF($B173="N/A","N/A",IF(G173&gt;10,"No",IF(G173&lt;-10,"No","Yes")))</f>
        <v>N/A</v>
      </c>
      <c r="I173" s="117">
        <v>262.8</v>
      </c>
      <c r="J173" s="117">
        <v>-53.9</v>
      </c>
      <c r="K173" s="118" t="s">
        <v>739</v>
      </c>
      <c r="L173" s="119" t="str">
        <f>IF(J173="Div by 0", "N/A", IF(K173="N/A","N/A", IF(J173&gt;VALUE(MID(K173,1,2)), "No", IF(J173&lt;-1*VALUE(MID(K173,1,2)), "No", "Yes"))))</f>
        <v>No</v>
      </c>
    </row>
    <row r="174" spans="1:12" ht="25" x14ac:dyDescent="0.25">
      <c r="A174" s="2" t="s">
        <v>1299</v>
      </c>
      <c r="B174" s="41" t="s">
        <v>213</v>
      </c>
      <c r="C174" s="14">
        <v>13100</v>
      </c>
      <c r="D174" s="11" t="str">
        <f t="shared" ref="D174:D181" si="64">IF($B174="N/A","N/A",IF(C174&gt;10,"No",IF(C174&lt;-10,"No","Yes")))</f>
        <v>N/A</v>
      </c>
      <c r="E174" s="14">
        <v>23774</v>
      </c>
      <c r="F174" s="11" t="str">
        <f t="shared" ref="F174:F181" si="65">IF($B174="N/A","N/A",IF(E174&gt;10,"No",IF(E174&lt;-10,"No","Yes")))</f>
        <v>N/A</v>
      </c>
      <c r="G174" s="14">
        <v>31014</v>
      </c>
      <c r="H174" s="11" t="str">
        <f t="shared" ref="H174:H181" si="66">IF($B174="N/A","N/A",IF(G174&gt;10,"No",IF(G174&lt;-10,"No","Yes")))</f>
        <v>N/A</v>
      </c>
      <c r="I174" s="12">
        <v>81.48</v>
      </c>
      <c r="J174" s="12">
        <v>30.45</v>
      </c>
      <c r="K174" s="41" t="s">
        <v>739</v>
      </c>
      <c r="L174" s="9" t="str">
        <f t="shared" ref="L174:L181" si="67">IF(J174="Div by 0", "N/A", IF(K174="N/A","N/A", IF(J174&gt;VALUE(MID(K174,1,2)), "No", IF(J174&lt;-1*VALUE(MID(K174,1,2)), "No", "Yes"))))</f>
        <v>No</v>
      </c>
    </row>
    <row r="175" spans="1:12" ht="25" x14ac:dyDescent="0.25">
      <c r="A175" s="2" t="s">
        <v>547</v>
      </c>
      <c r="B175" s="41" t="s">
        <v>213</v>
      </c>
      <c r="C175" s="14">
        <v>10747</v>
      </c>
      <c r="D175" s="11" t="str">
        <f t="shared" si="64"/>
        <v>N/A</v>
      </c>
      <c r="E175" s="14">
        <v>19448</v>
      </c>
      <c r="F175" s="11" t="str">
        <f t="shared" si="65"/>
        <v>N/A</v>
      </c>
      <c r="G175" s="14">
        <v>4072</v>
      </c>
      <c r="H175" s="11" t="str">
        <f t="shared" si="66"/>
        <v>N/A</v>
      </c>
      <c r="I175" s="12">
        <v>80.959999999999994</v>
      </c>
      <c r="J175" s="12">
        <v>-79.099999999999994</v>
      </c>
      <c r="K175" s="41" t="s">
        <v>739</v>
      </c>
      <c r="L175" s="9" t="str">
        <f t="shared" si="67"/>
        <v>No</v>
      </c>
    </row>
    <row r="176" spans="1:12" ht="25" x14ac:dyDescent="0.25">
      <c r="A176" s="2" t="s">
        <v>512</v>
      </c>
      <c r="B176" s="41" t="s">
        <v>213</v>
      </c>
      <c r="C176" s="14">
        <v>68137</v>
      </c>
      <c r="D176" s="11" t="str">
        <f t="shared" si="64"/>
        <v>N/A</v>
      </c>
      <c r="E176" s="14">
        <v>88658</v>
      </c>
      <c r="F176" s="11" t="str">
        <f t="shared" si="65"/>
        <v>N/A</v>
      </c>
      <c r="G176" s="14">
        <v>85071</v>
      </c>
      <c r="H176" s="11" t="str">
        <f t="shared" si="66"/>
        <v>N/A</v>
      </c>
      <c r="I176" s="12">
        <v>30.12</v>
      </c>
      <c r="J176" s="12">
        <v>-4.05</v>
      </c>
      <c r="K176" s="41" t="s">
        <v>739</v>
      </c>
      <c r="L176" s="9" t="str">
        <f t="shared" si="67"/>
        <v>Yes</v>
      </c>
    </row>
    <row r="177" spans="1:12" ht="25" x14ac:dyDescent="0.25">
      <c r="A177" s="2" t="s">
        <v>513</v>
      </c>
      <c r="B177" s="41" t="s">
        <v>213</v>
      </c>
      <c r="C177" s="14">
        <v>85.026666667000001</v>
      </c>
      <c r="D177" s="11" t="str">
        <f t="shared" si="64"/>
        <v>N/A</v>
      </c>
      <c r="E177" s="14">
        <v>236.05102041000001</v>
      </c>
      <c r="F177" s="11" t="str">
        <f t="shared" si="65"/>
        <v>N/A</v>
      </c>
      <c r="G177" s="14">
        <v>82.1</v>
      </c>
      <c r="H177" s="11" t="str">
        <f t="shared" si="66"/>
        <v>N/A</v>
      </c>
      <c r="I177" s="12">
        <v>177.6</v>
      </c>
      <c r="J177" s="12">
        <v>-65.2</v>
      </c>
      <c r="K177" s="41" t="s">
        <v>739</v>
      </c>
      <c r="L177" s="9" t="str">
        <f t="shared" si="67"/>
        <v>No</v>
      </c>
    </row>
    <row r="178" spans="1:12" ht="25" x14ac:dyDescent="0.25">
      <c r="A178" s="2" t="s">
        <v>1300</v>
      </c>
      <c r="B178" s="33" t="s">
        <v>213</v>
      </c>
      <c r="C178" s="43">
        <v>174.66666667000001</v>
      </c>
      <c r="D178" s="11" t="str">
        <f t="shared" si="64"/>
        <v>N/A</v>
      </c>
      <c r="E178" s="43">
        <v>242.59183673000001</v>
      </c>
      <c r="F178" s="11" t="str">
        <f t="shared" si="65"/>
        <v>N/A</v>
      </c>
      <c r="G178" s="43">
        <v>238.56923076999999</v>
      </c>
      <c r="H178" s="11" t="str">
        <f t="shared" si="66"/>
        <v>N/A</v>
      </c>
      <c r="I178" s="12">
        <v>38.89</v>
      </c>
      <c r="J178" s="12">
        <v>-1.66</v>
      </c>
      <c r="K178" s="41" t="s">
        <v>739</v>
      </c>
      <c r="L178" s="9" t="str">
        <f t="shared" si="67"/>
        <v>Yes</v>
      </c>
    </row>
    <row r="179" spans="1:12" ht="25" x14ac:dyDescent="0.25">
      <c r="A179" s="2" t="s">
        <v>514</v>
      </c>
      <c r="B179" s="33" t="s">
        <v>213</v>
      </c>
      <c r="C179" s="43">
        <v>143.29333333</v>
      </c>
      <c r="D179" s="11" t="str">
        <f t="shared" si="64"/>
        <v>N/A</v>
      </c>
      <c r="E179" s="43">
        <v>198.44897958999999</v>
      </c>
      <c r="F179" s="11" t="str">
        <f t="shared" si="65"/>
        <v>N/A</v>
      </c>
      <c r="G179" s="43">
        <v>31.323076922999999</v>
      </c>
      <c r="H179" s="11" t="str">
        <f t="shared" si="66"/>
        <v>N/A</v>
      </c>
      <c r="I179" s="12">
        <v>38.49</v>
      </c>
      <c r="J179" s="12">
        <v>-84.2</v>
      </c>
      <c r="K179" s="41" t="s">
        <v>739</v>
      </c>
      <c r="L179" s="9" t="str">
        <f t="shared" si="67"/>
        <v>No</v>
      </c>
    </row>
    <row r="180" spans="1:12" ht="25" x14ac:dyDescent="0.25">
      <c r="A180" s="2" t="s">
        <v>515</v>
      </c>
      <c r="B180" s="33" t="s">
        <v>213</v>
      </c>
      <c r="C180" s="43">
        <v>908.49333333000004</v>
      </c>
      <c r="D180" s="11" t="str">
        <f t="shared" si="64"/>
        <v>N/A</v>
      </c>
      <c r="E180" s="43">
        <v>904.67346939000004</v>
      </c>
      <c r="F180" s="11" t="str">
        <f t="shared" si="65"/>
        <v>N/A</v>
      </c>
      <c r="G180" s="43">
        <v>654.39230769000005</v>
      </c>
      <c r="H180" s="11" t="str">
        <f t="shared" si="66"/>
        <v>N/A</v>
      </c>
      <c r="I180" s="12">
        <v>-0.42</v>
      </c>
      <c r="J180" s="12">
        <v>-27.7</v>
      </c>
      <c r="K180" s="41" t="s">
        <v>739</v>
      </c>
      <c r="L180" s="9" t="str">
        <f t="shared" si="67"/>
        <v>Yes</v>
      </c>
    </row>
    <row r="181" spans="1:12" ht="25" x14ac:dyDescent="0.25">
      <c r="A181" s="2" t="s">
        <v>1652</v>
      </c>
      <c r="B181" s="41" t="s">
        <v>213</v>
      </c>
      <c r="C181" s="13">
        <v>0</v>
      </c>
      <c r="D181" s="11" t="str">
        <f t="shared" si="64"/>
        <v>N/A</v>
      </c>
      <c r="E181" s="13">
        <v>0</v>
      </c>
      <c r="F181" s="11" t="str">
        <f t="shared" si="65"/>
        <v>N/A</v>
      </c>
      <c r="G181" s="13">
        <v>0</v>
      </c>
      <c r="H181" s="11" t="str">
        <f t="shared" si="66"/>
        <v>N/A</v>
      </c>
      <c r="I181" s="12" t="s">
        <v>1746</v>
      </c>
      <c r="J181" s="12" t="s">
        <v>1746</v>
      </c>
      <c r="K181" s="41" t="s">
        <v>739</v>
      </c>
      <c r="L181" s="9" t="str">
        <f t="shared" si="67"/>
        <v>N/A</v>
      </c>
    </row>
    <row r="182" spans="1:12" ht="25" x14ac:dyDescent="0.25">
      <c r="A182" s="2" t="s">
        <v>1653</v>
      </c>
      <c r="B182" s="122" t="s">
        <v>213</v>
      </c>
      <c r="C182" s="123">
        <v>0</v>
      </c>
      <c r="D182" s="119" t="str">
        <f t="shared" ref="D182" si="68">IF($B182="N/A","N/A",IF(C182&lt;0,"No","Yes"))</f>
        <v>N/A</v>
      </c>
      <c r="E182" s="123">
        <v>0</v>
      </c>
      <c r="F182" s="119" t="str">
        <f t="shared" ref="F182" si="69">IF($B182="N/A","N/A",IF(E182&lt;0,"No","Yes"))</f>
        <v>N/A</v>
      </c>
      <c r="G182" s="123">
        <v>0</v>
      </c>
      <c r="H182" s="119" t="str">
        <f t="shared" ref="H182" si="70">IF($B182="N/A","N/A",IF(G182&lt;0,"No","Yes"))</f>
        <v>N/A</v>
      </c>
      <c r="I182" s="117" t="s">
        <v>1746</v>
      </c>
      <c r="J182" s="117" t="s">
        <v>1746</v>
      </c>
      <c r="K182" s="122" t="s">
        <v>739</v>
      </c>
      <c r="L182" s="119" t="str">
        <f t="shared" ref="L182" si="71">IF(J182="Div by 0", "N/A", IF(OR(J182="N/A",K182="N/A"),"N/A", IF(J182&gt;VALUE(MID(K182,1,2)), "No", IF(J182&lt;-1*VALUE(MID(K182,1,2)), "No", "Yes"))))</f>
        <v>N/A</v>
      </c>
    </row>
    <row r="183" spans="1:12" ht="25" x14ac:dyDescent="0.25">
      <c r="A183" s="2" t="s">
        <v>1654</v>
      </c>
      <c r="B183" s="5" t="s">
        <v>213</v>
      </c>
      <c r="C183" s="13">
        <v>0</v>
      </c>
      <c r="D183" s="9" t="str">
        <f t="shared" ref="D183:D185" si="72">IF($B183="N/A","N/A",IF(C183&lt;0,"No","Yes"))</f>
        <v>N/A</v>
      </c>
      <c r="E183" s="13">
        <v>0</v>
      </c>
      <c r="F183" s="9" t="str">
        <f t="shared" ref="F183:F185" si="73">IF($B183="N/A","N/A",IF(E183&lt;0,"No","Yes"))</f>
        <v>N/A</v>
      </c>
      <c r="G183" s="13">
        <v>0</v>
      </c>
      <c r="H183" s="9" t="str">
        <f t="shared" ref="H183:H185" si="74">IF($B183="N/A","N/A",IF(G183&lt;0,"No","Yes"))</f>
        <v>N/A</v>
      </c>
      <c r="I183" s="12" t="s">
        <v>1746</v>
      </c>
      <c r="J183" s="12" t="s">
        <v>1746</v>
      </c>
      <c r="K183" s="5" t="s">
        <v>739</v>
      </c>
      <c r="L183" s="9" t="str">
        <f t="shared" ref="L183:L213" si="75">IF(J183="Div by 0", "N/A", IF(OR(J183="N/A",K183="N/A"),"N/A", IF(J183&gt;VALUE(MID(K183,1,2)), "No", IF(J183&lt;-1*VALUE(MID(K183,1,2)), "No", "Yes"))))</f>
        <v>N/A</v>
      </c>
    </row>
    <row r="184" spans="1:12" ht="25" x14ac:dyDescent="0.25">
      <c r="A184" s="2" t="s">
        <v>1655</v>
      </c>
      <c r="B184" s="5" t="s">
        <v>213</v>
      </c>
      <c r="C184" s="13" t="s">
        <v>1746</v>
      </c>
      <c r="D184" s="9" t="str">
        <f t="shared" si="72"/>
        <v>N/A</v>
      </c>
      <c r="E184" s="13" t="s">
        <v>1746</v>
      </c>
      <c r="F184" s="9" t="str">
        <f t="shared" si="73"/>
        <v>N/A</v>
      </c>
      <c r="G184" s="13" t="s">
        <v>1746</v>
      </c>
      <c r="H184" s="9" t="str">
        <f t="shared" si="74"/>
        <v>N/A</v>
      </c>
      <c r="I184" s="12" t="s">
        <v>1746</v>
      </c>
      <c r="J184" s="12" t="s">
        <v>1746</v>
      </c>
      <c r="K184" s="5" t="s">
        <v>739</v>
      </c>
      <c r="L184" s="9" t="str">
        <f t="shared" si="75"/>
        <v>N/A</v>
      </c>
    </row>
    <row r="185" spans="1:12" ht="25" x14ac:dyDescent="0.25">
      <c r="A185" s="2" t="s">
        <v>1656</v>
      </c>
      <c r="B185" s="5" t="s">
        <v>213</v>
      </c>
      <c r="C185" s="13" t="s">
        <v>1746</v>
      </c>
      <c r="D185" s="9" t="str">
        <f t="shared" si="72"/>
        <v>N/A</v>
      </c>
      <c r="E185" s="13" t="s">
        <v>1746</v>
      </c>
      <c r="F185" s="9" t="str">
        <f t="shared" si="73"/>
        <v>N/A</v>
      </c>
      <c r="G185" s="13" t="s">
        <v>1746</v>
      </c>
      <c r="H185" s="9" t="str">
        <f t="shared" si="74"/>
        <v>N/A</v>
      </c>
      <c r="I185" s="12" t="s">
        <v>1746</v>
      </c>
      <c r="J185" s="12" t="s">
        <v>1746</v>
      </c>
      <c r="K185" s="5" t="s">
        <v>739</v>
      </c>
      <c r="L185" s="9" t="str">
        <f t="shared" si="75"/>
        <v>N/A</v>
      </c>
    </row>
    <row r="186" spans="1:12" ht="25" x14ac:dyDescent="0.25">
      <c r="A186" s="2" t="s">
        <v>1658</v>
      </c>
      <c r="B186" s="118" t="s">
        <v>213</v>
      </c>
      <c r="C186" s="123">
        <v>0</v>
      </c>
      <c r="D186" s="116" t="str">
        <f>IF($B186="N/A","N/A",IF(C186&gt;10,"No",IF(C186&lt;-10,"No","Yes")))</f>
        <v>N/A</v>
      </c>
      <c r="E186" s="123">
        <v>0</v>
      </c>
      <c r="F186" s="116" t="str">
        <f>IF($B186="N/A","N/A",IF(E186&gt;10,"No",IF(E186&lt;-10,"No","Yes")))</f>
        <v>N/A</v>
      </c>
      <c r="G186" s="123">
        <v>0</v>
      </c>
      <c r="H186" s="116" t="str">
        <f>IF($B186="N/A","N/A",IF(G186&gt;10,"No",IF(G186&lt;-10,"No","Yes")))</f>
        <v>N/A</v>
      </c>
      <c r="I186" s="117" t="s">
        <v>1746</v>
      </c>
      <c r="J186" s="117" t="s">
        <v>1746</v>
      </c>
      <c r="K186" s="118" t="s">
        <v>739</v>
      </c>
      <c r="L186" s="9" t="str">
        <f t="shared" si="75"/>
        <v>N/A</v>
      </c>
    </row>
    <row r="187" spans="1:12" ht="25" x14ac:dyDescent="0.25">
      <c r="A187" s="2" t="s">
        <v>1659</v>
      </c>
      <c r="B187" s="33" t="s">
        <v>213</v>
      </c>
      <c r="C187" s="13">
        <v>0</v>
      </c>
      <c r="D187" s="11" t="str">
        <f t="shared" ref="D187:D213" si="76">IF($B187="N/A","N/A",IF(C187&gt;10,"No",IF(C187&lt;-10,"No","Yes")))</f>
        <v>N/A</v>
      </c>
      <c r="E187" s="13">
        <v>0</v>
      </c>
      <c r="F187" s="11" t="str">
        <f t="shared" ref="F187:F213" si="77">IF($B187="N/A","N/A",IF(E187&gt;10,"No",IF(E187&lt;-10,"No","Yes")))</f>
        <v>N/A</v>
      </c>
      <c r="G187" s="13">
        <v>0</v>
      </c>
      <c r="H187" s="11" t="str">
        <f t="shared" ref="H187:H213" si="78">IF($B187="N/A","N/A",IF(G187&gt;10,"No",IF(G187&lt;-10,"No","Yes")))</f>
        <v>N/A</v>
      </c>
      <c r="I187" s="12" t="s">
        <v>1746</v>
      </c>
      <c r="J187" s="12" t="s">
        <v>1746</v>
      </c>
      <c r="K187" s="41" t="s">
        <v>739</v>
      </c>
      <c r="L187" s="9" t="str">
        <f t="shared" si="75"/>
        <v>N/A</v>
      </c>
    </row>
    <row r="188" spans="1:12" ht="25" x14ac:dyDescent="0.25">
      <c r="A188" s="2" t="s">
        <v>1660</v>
      </c>
      <c r="B188" s="33" t="s">
        <v>213</v>
      </c>
      <c r="C188" s="13">
        <v>0</v>
      </c>
      <c r="D188" s="11" t="str">
        <f t="shared" si="76"/>
        <v>N/A</v>
      </c>
      <c r="E188" s="13">
        <v>0</v>
      </c>
      <c r="F188" s="11" t="str">
        <f t="shared" si="77"/>
        <v>N/A</v>
      </c>
      <c r="G188" s="13">
        <v>0</v>
      </c>
      <c r="H188" s="11" t="str">
        <f t="shared" si="78"/>
        <v>N/A</v>
      </c>
      <c r="I188" s="12" t="s">
        <v>1746</v>
      </c>
      <c r="J188" s="12" t="s">
        <v>1746</v>
      </c>
      <c r="K188" s="41" t="s">
        <v>739</v>
      </c>
      <c r="L188" s="9" t="str">
        <f t="shared" si="75"/>
        <v>N/A</v>
      </c>
    </row>
    <row r="189" spans="1:12" ht="25" x14ac:dyDescent="0.25">
      <c r="A189" s="2" t="s">
        <v>1661</v>
      </c>
      <c r="B189" s="33" t="s">
        <v>213</v>
      </c>
      <c r="C189" s="13">
        <v>0</v>
      </c>
      <c r="D189" s="11" t="str">
        <f t="shared" si="76"/>
        <v>N/A</v>
      </c>
      <c r="E189" s="13">
        <v>0</v>
      </c>
      <c r="F189" s="11" t="str">
        <f t="shared" si="77"/>
        <v>N/A</v>
      </c>
      <c r="G189" s="13">
        <v>0</v>
      </c>
      <c r="H189" s="11" t="str">
        <f t="shared" si="78"/>
        <v>N/A</v>
      </c>
      <c r="I189" s="12" t="s">
        <v>1746</v>
      </c>
      <c r="J189" s="12" t="s">
        <v>1746</v>
      </c>
      <c r="K189" s="41" t="s">
        <v>739</v>
      </c>
      <c r="L189" s="9" t="str">
        <f t="shared" si="75"/>
        <v>N/A</v>
      </c>
    </row>
    <row r="190" spans="1:12" ht="25" x14ac:dyDescent="0.25">
      <c r="A190" s="2" t="s">
        <v>1662</v>
      </c>
      <c r="B190" s="33" t="s">
        <v>213</v>
      </c>
      <c r="C190" s="13">
        <v>0</v>
      </c>
      <c r="D190" s="11" t="str">
        <f t="shared" si="76"/>
        <v>N/A</v>
      </c>
      <c r="E190" s="13">
        <v>0</v>
      </c>
      <c r="F190" s="11" t="str">
        <f t="shared" si="77"/>
        <v>N/A</v>
      </c>
      <c r="G190" s="13">
        <v>0</v>
      </c>
      <c r="H190" s="11" t="str">
        <f t="shared" si="78"/>
        <v>N/A</v>
      </c>
      <c r="I190" s="12" t="s">
        <v>1746</v>
      </c>
      <c r="J190" s="12" t="s">
        <v>1746</v>
      </c>
      <c r="K190" s="41" t="s">
        <v>739</v>
      </c>
      <c r="L190" s="9" t="str">
        <f t="shared" si="75"/>
        <v>N/A</v>
      </c>
    </row>
    <row r="191" spans="1:12" ht="25" x14ac:dyDescent="0.25">
      <c r="A191" s="2" t="s">
        <v>1663</v>
      </c>
      <c r="B191" s="33" t="s">
        <v>213</v>
      </c>
      <c r="C191" s="13">
        <v>0</v>
      </c>
      <c r="D191" s="11" t="str">
        <f t="shared" si="76"/>
        <v>N/A</v>
      </c>
      <c r="E191" s="13">
        <v>0</v>
      </c>
      <c r="F191" s="11" t="str">
        <f t="shared" si="77"/>
        <v>N/A</v>
      </c>
      <c r="G191" s="13">
        <v>0</v>
      </c>
      <c r="H191" s="11" t="str">
        <f t="shared" si="78"/>
        <v>N/A</v>
      </c>
      <c r="I191" s="12" t="s">
        <v>1746</v>
      </c>
      <c r="J191" s="12" t="s">
        <v>1746</v>
      </c>
      <c r="K191" s="41" t="s">
        <v>739</v>
      </c>
      <c r="L191" s="9" t="str">
        <f t="shared" si="75"/>
        <v>N/A</v>
      </c>
    </row>
    <row r="192" spans="1:12" ht="25" x14ac:dyDescent="0.25">
      <c r="A192" s="2" t="s">
        <v>1664</v>
      </c>
      <c r="B192" s="33" t="s">
        <v>213</v>
      </c>
      <c r="C192" s="13">
        <v>0</v>
      </c>
      <c r="D192" s="11" t="str">
        <f t="shared" si="76"/>
        <v>N/A</v>
      </c>
      <c r="E192" s="13">
        <v>0</v>
      </c>
      <c r="F192" s="11" t="str">
        <f t="shared" si="77"/>
        <v>N/A</v>
      </c>
      <c r="G192" s="13">
        <v>0</v>
      </c>
      <c r="H192" s="11" t="str">
        <f t="shared" si="78"/>
        <v>N/A</v>
      </c>
      <c r="I192" s="12" t="s">
        <v>1746</v>
      </c>
      <c r="J192" s="12" t="s">
        <v>1746</v>
      </c>
      <c r="K192" s="41" t="s">
        <v>739</v>
      </c>
      <c r="L192" s="9" t="str">
        <f t="shared" si="75"/>
        <v>N/A</v>
      </c>
    </row>
    <row r="193" spans="1:12" ht="25" x14ac:dyDescent="0.25">
      <c r="A193" s="2" t="s">
        <v>1665</v>
      </c>
      <c r="B193" s="33" t="s">
        <v>213</v>
      </c>
      <c r="C193" s="13">
        <v>0</v>
      </c>
      <c r="D193" s="11" t="str">
        <f t="shared" si="76"/>
        <v>N/A</v>
      </c>
      <c r="E193" s="13">
        <v>0</v>
      </c>
      <c r="F193" s="11" t="str">
        <f t="shared" si="77"/>
        <v>N/A</v>
      </c>
      <c r="G193" s="13">
        <v>0</v>
      </c>
      <c r="H193" s="11" t="str">
        <f t="shared" si="78"/>
        <v>N/A</v>
      </c>
      <c r="I193" s="12" t="s">
        <v>1746</v>
      </c>
      <c r="J193" s="12" t="s">
        <v>1746</v>
      </c>
      <c r="K193" s="41" t="s">
        <v>739</v>
      </c>
      <c r="L193" s="9" t="str">
        <f t="shared" si="75"/>
        <v>N/A</v>
      </c>
    </row>
    <row r="194" spans="1:12" ht="25" x14ac:dyDescent="0.25">
      <c r="A194" s="2" t="s">
        <v>1666</v>
      </c>
      <c r="B194" s="33" t="s">
        <v>213</v>
      </c>
      <c r="C194" s="13">
        <v>0</v>
      </c>
      <c r="D194" s="11" t="str">
        <f t="shared" si="76"/>
        <v>N/A</v>
      </c>
      <c r="E194" s="13">
        <v>0</v>
      </c>
      <c r="F194" s="11" t="str">
        <f t="shared" si="77"/>
        <v>N/A</v>
      </c>
      <c r="G194" s="13">
        <v>0</v>
      </c>
      <c r="H194" s="11" t="str">
        <f t="shared" si="78"/>
        <v>N/A</v>
      </c>
      <c r="I194" s="12" t="s">
        <v>1746</v>
      </c>
      <c r="J194" s="12" t="s">
        <v>1746</v>
      </c>
      <c r="K194" s="41" t="s">
        <v>739</v>
      </c>
      <c r="L194" s="9" t="str">
        <f t="shared" si="75"/>
        <v>N/A</v>
      </c>
    </row>
    <row r="195" spans="1:12" ht="25" x14ac:dyDescent="0.25">
      <c r="A195" s="2" t="s">
        <v>1667</v>
      </c>
      <c r="B195" s="33" t="s">
        <v>213</v>
      </c>
      <c r="C195" s="13">
        <v>0</v>
      </c>
      <c r="D195" s="11" t="str">
        <f t="shared" si="76"/>
        <v>N/A</v>
      </c>
      <c r="E195" s="13">
        <v>0</v>
      </c>
      <c r="F195" s="11" t="str">
        <f t="shared" si="77"/>
        <v>N/A</v>
      </c>
      <c r="G195" s="13">
        <v>0</v>
      </c>
      <c r="H195" s="11" t="str">
        <f t="shared" si="78"/>
        <v>N/A</v>
      </c>
      <c r="I195" s="12" t="s">
        <v>1746</v>
      </c>
      <c r="J195" s="12" t="s">
        <v>1746</v>
      </c>
      <c r="K195" s="41" t="s">
        <v>739</v>
      </c>
      <c r="L195" s="9" t="str">
        <f t="shared" si="75"/>
        <v>N/A</v>
      </c>
    </row>
    <row r="196" spans="1:12" ht="25" x14ac:dyDescent="0.25">
      <c r="A196" s="2" t="s">
        <v>1668</v>
      </c>
      <c r="B196" s="33" t="s">
        <v>213</v>
      </c>
      <c r="C196" s="13">
        <v>0</v>
      </c>
      <c r="D196" s="11" t="str">
        <f t="shared" si="76"/>
        <v>N/A</v>
      </c>
      <c r="E196" s="13">
        <v>0</v>
      </c>
      <c r="F196" s="11" t="str">
        <f t="shared" si="77"/>
        <v>N/A</v>
      </c>
      <c r="G196" s="13">
        <v>0</v>
      </c>
      <c r="H196" s="11" t="str">
        <f t="shared" si="78"/>
        <v>N/A</v>
      </c>
      <c r="I196" s="12" t="s">
        <v>1746</v>
      </c>
      <c r="J196" s="12" t="s">
        <v>1746</v>
      </c>
      <c r="K196" s="41" t="s">
        <v>739</v>
      </c>
      <c r="L196" s="9" t="str">
        <f t="shared" si="75"/>
        <v>N/A</v>
      </c>
    </row>
    <row r="197" spans="1:12" ht="25" x14ac:dyDescent="0.25">
      <c r="A197" s="2" t="s">
        <v>1669</v>
      </c>
      <c r="B197" s="33" t="s">
        <v>213</v>
      </c>
      <c r="C197" s="13">
        <v>0</v>
      </c>
      <c r="D197" s="11" t="str">
        <f t="shared" si="76"/>
        <v>N/A</v>
      </c>
      <c r="E197" s="13">
        <v>0</v>
      </c>
      <c r="F197" s="11" t="str">
        <f t="shared" si="77"/>
        <v>N/A</v>
      </c>
      <c r="G197" s="13">
        <v>0</v>
      </c>
      <c r="H197" s="11" t="str">
        <f t="shared" si="78"/>
        <v>N/A</v>
      </c>
      <c r="I197" s="12" t="s">
        <v>1746</v>
      </c>
      <c r="J197" s="12" t="s">
        <v>1746</v>
      </c>
      <c r="K197" s="41" t="s">
        <v>739</v>
      </c>
      <c r="L197" s="9" t="str">
        <f t="shared" si="75"/>
        <v>N/A</v>
      </c>
    </row>
    <row r="198" spans="1:12" ht="25" x14ac:dyDescent="0.25">
      <c r="A198" s="2" t="s">
        <v>1670</v>
      </c>
      <c r="B198" s="33" t="s">
        <v>213</v>
      </c>
      <c r="C198" s="13">
        <v>0</v>
      </c>
      <c r="D198" s="11" t="str">
        <f t="shared" si="76"/>
        <v>N/A</v>
      </c>
      <c r="E198" s="13">
        <v>0</v>
      </c>
      <c r="F198" s="11" t="str">
        <f t="shared" si="77"/>
        <v>N/A</v>
      </c>
      <c r="G198" s="13">
        <v>0</v>
      </c>
      <c r="H198" s="11" t="str">
        <f t="shared" si="78"/>
        <v>N/A</v>
      </c>
      <c r="I198" s="12" t="s">
        <v>1746</v>
      </c>
      <c r="J198" s="12" t="s">
        <v>1746</v>
      </c>
      <c r="K198" s="41" t="s">
        <v>739</v>
      </c>
      <c r="L198" s="9" t="str">
        <f t="shared" si="75"/>
        <v>N/A</v>
      </c>
    </row>
    <row r="199" spans="1:12" ht="25" x14ac:dyDescent="0.25">
      <c r="A199" s="2" t="s">
        <v>1671</v>
      </c>
      <c r="B199" s="33" t="s">
        <v>213</v>
      </c>
      <c r="C199" s="13">
        <v>0</v>
      </c>
      <c r="D199" s="11" t="str">
        <f t="shared" si="76"/>
        <v>N/A</v>
      </c>
      <c r="E199" s="13">
        <v>0</v>
      </c>
      <c r="F199" s="11" t="str">
        <f t="shared" si="77"/>
        <v>N/A</v>
      </c>
      <c r="G199" s="13">
        <v>0</v>
      </c>
      <c r="H199" s="11" t="str">
        <f t="shared" si="78"/>
        <v>N/A</v>
      </c>
      <c r="I199" s="12" t="s">
        <v>1746</v>
      </c>
      <c r="J199" s="12" t="s">
        <v>1746</v>
      </c>
      <c r="K199" s="41" t="s">
        <v>739</v>
      </c>
      <c r="L199" s="9" t="str">
        <f t="shared" si="75"/>
        <v>N/A</v>
      </c>
    </row>
    <row r="200" spans="1:12" ht="25" x14ac:dyDescent="0.25">
      <c r="A200" s="2" t="s">
        <v>1672</v>
      </c>
      <c r="B200" s="33" t="s">
        <v>213</v>
      </c>
      <c r="C200" s="13">
        <v>0</v>
      </c>
      <c r="D200" s="11" t="str">
        <f t="shared" si="76"/>
        <v>N/A</v>
      </c>
      <c r="E200" s="13">
        <v>0</v>
      </c>
      <c r="F200" s="11" t="str">
        <f t="shared" si="77"/>
        <v>N/A</v>
      </c>
      <c r="G200" s="13">
        <v>0</v>
      </c>
      <c r="H200" s="11" t="str">
        <f t="shared" si="78"/>
        <v>N/A</v>
      </c>
      <c r="I200" s="12" t="s">
        <v>1746</v>
      </c>
      <c r="J200" s="12" t="s">
        <v>1746</v>
      </c>
      <c r="K200" s="41" t="s">
        <v>739</v>
      </c>
      <c r="L200" s="9" t="str">
        <f t="shared" si="75"/>
        <v>N/A</v>
      </c>
    </row>
    <row r="201" spans="1:12" ht="25" x14ac:dyDescent="0.25">
      <c r="A201" s="2" t="s">
        <v>1673</v>
      </c>
      <c r="B201" s="33" t="s">
        <v>213</v>
      </c>
      <c r="C201" s="13">
        <v>0</v>
      </c>
      <c r="D201" s="11" t="str">
        <f t="shared" si="76"/>
        <v>N/A</v>
      </c>
      <c r="E201" s="13">
        <v>0</v>
      </c>
      <c r="F201" s="11" t="str">
        <f t="shared" si="77"/>
        <v>N/A</v>
      </c>
      <c r="G201" s="13">
        <v>0</v>
      </c>
      <c r="H201" s="11" t="str">
        <f t="shared" si="78"/>
        <v>N/A</v>
      </c>
      <c r="I201" s="12" t="s">
        <v>1746</v>
      </c>
      <c r="J201" s="12" t="s">
        <v>1746</v>
      </c>
      <c r="K201" s="41" t="s">
        <v>739</v>
      </c>
      <c r="L201" s="9" t="str">
        <f t="shared" si="75"/>
        <v>N/A</v>
      </c>
    </row>
    <row r="202" spans="1:12" ht="25" x14ac:dyDescent="0.25">
      <c r="A202" s="2" t="s">
        <v>1674</v>
      </c>
      <c r="B202" s="33" t="s">
        <v>213</v>
      </c>
      <c r="C202" s="13">
        <v>0</v>
      </c>
      <c r="D202" s="11" t="str">
        <f t="shared" si="76"/>
        <v>N/A</v>
      </c>
      <c r="E202" s="13">
        <v>0</v>
      </c>
      <c r="F202" s="11" t="str">
        <f t="shared" si="77"/>
        <v>N/A</v>
      </c>
      <c r="G202" s="13">
        <v>0</v>
      </c>
      <c r="H202" s="11" t="str">
        <f t="shared" si="78"/>
        <v>N/A</v>
      </c>
      <c r="I202" s="12" t="s">
        <v>1746</v>
      </c>
      <c r="J202" s="12" t="s">
        <v>1746</v>
      </c>
      <c r="K202" s="41" t="s">
        <v>739</v>
      </c>
      <c r="L202" s="9" t="str">
        <f t="shared" si="75"/>
        <v>N/A</v>
      </c>
    </row>
    <row r="203" spans="1:12" ht="25" x14ac:dyDescent="0.25">
      <c r="A203" s="2" t="s">
        <v>1675</v>
      </c>
      <c r="B203" s="33" t="s">
        <v>213</v>
      </c>
      <c r="C203" s="13">
        <v>0</v>
      </c>
      <c r="D203" s="11" t="str">
        <f t="shared" si="76"/>
        <v>N/A</v>
      </c>
      <c r="E203" s="13">
        <v>0</v>
      </c>
      <c r="F203" s="11" t="str">
        <f t="shared" si="77"/>
        <v>N/A</v>
      </c>
      <c r="G203" s="13">
        <v>0</v>
      </c>
      <c r="H203" s="11" t="str">
        <f t="shared" si="78"/>
        <v>N/A</v>
      </c>
      <c r="I203" s="12" t="s">
        <v>1746</v>
      </c>
      <c r="J203" s="12" t="s">
        <v>1746</v>
      </c>
      <c r="K203" s="41" t="s">
        <v>739</v>
      </c>
      <c r="L203" s="9" t="str">
        <f t="shared" si="75"/>
        <v>N/A</v>
      </c>
    </row>
    <row r="204" spans="1:12" ht="25" x14ac:dyDescent="0.25">
      <c r="A204" s="2" t="s">
        <v>1676</v>
      </c>
      <c r="B204" s="33" t="s">
        <v>213</v>
      </c>
      <c r="C204" s="13">
        <v>0</v>
      </c>
      <c r="D204" s="11" t="str">
        <f t="shared" si="76"/>
        <v>N/A</v>
      </c>
      <c r="E204" s="13">
        <v>0</v>
      </c>
      <c r="F204" s="11" t="str">
        <f t="shared" si="77"/>
        <v>N/A</v>
      </c>
      <c r="G204" s="13">
        <v>0</v>
      </c>
      <c r="H204" s="11" t="str">
        <f t="shared" si="78"/>
        <v>N/A</v>
      </c>
      <c r="I204" s="12" t="s">
        <v>1746</v>
      </c>
      <c r="J204" s="12" t="s">
        <v>1746</v>
      </c>
      <c r="K204" s="41" t="s">
        <v>739</v>
      </c>
      <c r="L204" s="9" t="str">
        <f t="shared" si="75"/>
        <v>N/A</v>
      </c>
    </row>
    <row r="205" spans="1:12" ht="25" x14ac:dyDescent="0.25">
      <c r="A205" s="2" t="s">
        <v>1677</v>
      </c>
      <c r="B205" s="33" t="s">
        <v>213</v>
      </c>
      <c r="C205" s="13">
        <v>0</v>
      </c>
      <c r="D205" s="11" t="str">
        <f t="shared" si="76"/>
        <v>N/A</v>
      </c>
      <c r="E205" s="13">
        <v>0</v>
      </c>
      <c r="F205" s="11" t="str">
        <f t="shared" si="77"/>
        <v>N/A</v>
      </c>
      <c r="G205" s="13">
        <v>0</v>
      </c>
      <c r="H205" s="11" t="str">
        <f t="shared" si="78"/>
        <v>N/A</v>
      </c>
      <c r="I205" s="12" t="s">
        <v>1746</v>
      </c>
      <c r="J205" s="12" t="s">
        <v>1746</v>
      </c>
      <c r="K205" s="41" t="s">
        <v>739</v>
      </c>
      <c r="L205" s="9" t="str">
        <f t="shared" si="75"/>
        <v>N/A</v>
      </c>
    </row>
    <row r="206" spans="1:12" ht="25" x14ac:dyDescent="0.25">
      <c r="A206" s="2" t="s">
        <v>1678</v>
      </c>
      <c r="B206" s="33" t="s">
        <v>213</v>
      </c>
      <c r="C206" s="13">
        <v>0</v>
      </c>
      <c r="D206" s="11" t="str">
        <f t="shared" si="76"/>
        <v>N/A</v>
      </c>
      <c r="E206" s="13">
        <v>0</v>
      </c>
      <c r="F206" s="11" t="str">
        <f t="shared" si="77"/>
        <v>N/A</v>
      </c>
      <c r="G206" s="13">
        <v>0</v>
      </c>
      <c r="H206" s="11" t="str">
        <f t="shared" si="78"/>
        <v>N/A</v>
      </c>
      <c r="I206" s="12" t="s">
        <v>1746</v>
      </c>
      <c r="J206" s="12" t="s">
        <v>1746</v>
      </c>
      <c r="K206" s="41" t="s">
        <v>739</v>
      </c>
      <c r="L206" s="9" t="str">
        <f t="shared" si="75"/>
        <v>N/A</v>
      </c>
    </row>
    <row r="207" spans="1:12" ht="25" x14ac:dyDescent="0.25">
      <c r="A207" s="2" t="s">
        <v>1679</v>
      </c>
      <c r="B207" s="33" t="s">
        <v>213</v>
      </c>
      <c r="C207" s="13">
        <v>0</v>
      </c>
      <c r="D207" s="11" t="str">
        <f t="shared" si="76"/>
        <v>N/A</v>
      </c>
      <c r="E207" s="13">
        <v>0</v>
      </c>
      <c r="F207" s="11" t="str">
        <f t="shared" si="77"/>
        <v>N/A</v>
      </c>
      <c r="G207" s="13">
        <v>0</v>
      </c>
      <c r="H207" s="11" t="str">
        <f t="shared" si="78"/>
        <v>N/A</v>
      </c>
      <c r="I207" s="12" t="s">
        <v>1746</v>
      </c>
      <c r="J207" s="12" t="s">
        <v>1746</v>
      </c>
      <c r="K207" s="41" t="s">
        <v>739</v>
      </c>
      <c r="L207" s="9" t="str">
        <f t="shared" si="75"/>
        <v>N/A</v>
      </c>
    </row>
    <row r="208" spans="1:12" ht="25" x14ac:dyDescent="0.25">
      <c r="A208" s="2" t="s">
        <v>1680</v>
      </c>
      <c r="B208" s="33" t="s">
        <v>213</v>
      </c>
      <c r="C208" s="13">
        <v>0</v>
      </c>
      <c r="D208" s="11" t="str">
        <f t="shared" si="76"/>
        <v>N/A</v>
      </c>
      <c r="E208" s="13">
        <v>0</v>
      </c>
      <c r="F208" s="11" t="str">
        <f t="shared" si="77"/>
        <v>N/A</v>
      </c>
      <c r="G208" s="13">
        <v>0</v>
      </c>
      <c r="H208" s="11" t="str">
        <f t="shared" si="78"/>
        <v>N/A</v>
      </c>
      <c r="I208" s="12" t="s">
        <v>1746</v>
      </c>
      <c r="J208" s="12" t="s">
        <v>1746</v>
      </c>
      <c r="K208" s="41" t="s">
        <v>739</v>
      </c>
      <c r="L208" s="9" t="str">
        <f t="shared" si="75"/>
        <v>N/A</v>
      </c>
    </row>
    <row r="209" spans="1:12" ht="25" x14ac:dyDescent="0.25">
      <c r="A209" s="2" t="s">
        <v>1681</v>
      </c>
      <c r="B209" s="33" t="s">
        <v>213</v>
      </c>
      <c r="C209" s="13">
        <v>0</v>
      </c>
      <c r="D209" s="11" t="str">
        <f t="shared" si="76"/>
        <v>N/A</v>
      </c>
      <c r="E209" s="13">
        <v>0</v>
      </c>
      <c r="F209" s="11" t="str">
        <f t="shared" si="77"/>
        <v>N/A</v>
      </c>
      <c r="G209" s="13">
        <v>0</v>
      </c>
      <c r="H209" s="11" t="str">
        <f t="shared" si="78"/>
        <v>N/A</v>
      </c>
      <c r="I209" s="12" t="s">
        <v>1746</v>
      </c>
      <c r="J209" s="12" t="s">
        <v>1746</v>
      </c>
      <c r="K209" s="41" t="s">
        <v>739</v>
      </c>
      <c r="L209" s="9" t="str">
        <f t="shared" si="75"/>
        <v>N/A</v>
      </c>
    </row>
    <row r="210" spans="1:12" ht="25" x14ac:dyDescent="0.25">
      <c r="A210" s="2" t="s">
        <v>1682</v>
      </c>
      <c r="B210" s="33" t="s">
        <v>213</v>
      </c>
      <c r="C210" s="13">
        <v>0</v>
      </c>
      <c r="D210" s="11" t="str">
        <f t="shared" si="76"/>
        <v>N/A</v>
      </c>
      <c r="E210" s="13">
        <v>0</v>
      </c>
      <c r="F210" s="11" t="str">
        <f t="shared" si="77"/>
        <v>N/A</v>
      </c>
      <c r="G210" s="13">
        <v>0</v>
      </c>
      <c r="H210" s="11" t="str">
        <f t="shared" si="78"/>
        <v>N/A</v>
      </c>
      <c r="I210" s="12" t="s">
        <v>1746</v>
      </c>
      <c r="J210" s="12" t="s">
        <v>1746</v>
      </c>
      <c r="K210" s="41" t="s">
        <v>739</v>
      </c>
      <c r="L210" s="9" t="str">
        <f t="shared" si="75"/>
        <v>N/A</v>
      </c>
    </row>
    <row r="211" spans="1:12" ht="25" x14ac:dyDescent="0.25">
      <c r="A211" s="2" t="s">
        <v>1683</v>
      </c>
      <c r="B211" s="33" t="s">
        <v>213</v>
      </c>
      <c r="C211" s="13">
        <v>0</v>
      </c>
      <c r="D211" s="11" t="str">
        <f t="shared" si="76"/>
        <v>N/A</v>
      </c>
      <c r="E211" s="13">
        <v>0</v>
      </c>
      <c r="F211" s="11" t="str">
        <f t="shared" si="77"/>
        <v>N/A</v>
      </c>
      <c r="G211" s="13">
        <v>0</v>
      </c>
      <c r="H211" s="11" t="str">
        <f t="shared" si="78"/>
        <v>N/A</v>
      </c>
      <c r="I211" s="12" t="s">
        <v>1746</v>
      </c>
      <c r="J211" s="12" t="s">
        <v>1746</v>
      </c>
      <c r="K211" s="41" t="s">
        <v>739</v>
      </c>
      <c r="L211" s="9" t="str">
        <f t="shared" si="75"/>
        <v>N/A</v>
      </c>
    </row>
    <row r="212" spans="1:12" ht="25" x14ac:dyDescent="0.25">
      <c r="A212" s="2" t="s">
        <v>1684</v>
      </c>
      <c r="B212" s="33" t="s">
        <v>213</v>
      </c>
      <c r="C212" s="13">
        <v>0</v>
      </c>
      <c r="D212" s="11" t="str">
        <f t="shared" si="76"/>
        <v>N/A</v>
      </c>
      <c r="E212" s="13">
        <v>0</v>
      </c>
      <c r="F212" s="11" t="str">
        <f t="shared" si="77"/>
        <v>N/A</v>
      </c>
      <c r="G212" s="13">
        <v>0</v>
      </c>
      <c r="H212" s="11" t="str">
        <f t="shared" si="78"/>
        <v>N/A</v>
      </c>
      <c r="I212" s="12" t="s">
        <v>1746</v>
      </c>
      <c r="J212" s="12" t="s">
        <v>1746</v>
      </c>
      <c r="K212" s="41" t="s">
        <v>739</v>
      </c>
      <c r="L212" s="9" t="str">
        <f t="shared" si="75"/>
        <v>N/A</v>
      </c>
    </row>
    <row r="213" spans="1:12" ht="25" x14ac:dyDescent="0.25">
      <c r="A213" s="2" t="s">
        <v>1657</v>
      </c>
      <c r="B213" s="33" t="s">
        <v>213</v>
      </c>
      <c r="C213" s="13">
        <v>0</v>
      </c>
      <c r="D213" s="11" t="str">
        <f t="shared" si="76"/>
        <v>N/A</v>
      </c>
      <c r="E213" s="13">
        <v>0</v>
      </c>
      <c r="F213" s="11" t="str">
        <f t="shared" si="77"/>
        <v>N/A</v>
      </c>
      <c r="G213" s="13">
        <v>0</v>
      </c>
      <c r="H213" s="11" t="str">
        <f t="shared" si="78"/>
        <v>N/A</v>
      </c>
      <c r="I213" s="12" t="s">
        <v>1746</v>
      </c>
      <c r="J213" s="12" t="s">
        <v>1746</v>
      </c>
      <c r="K213" s="41" t="s">
        <v>739</v>
      </c>
      <c r="L213" s="9" t="str">
        <f t="shared" si="75"/>
        <v>N/A</v>
      </c>
    </row>
    <row r="214" spans="1:12" x14ac:dyDescent="0.25">
      <c r="A214" s="144" t="s">
        <v>1646</v>
      </c>
      <c r="B214" s="145"/>
      <c r="C214" s="145"/>
      <c r="D214" s="145"/>
      <c r="E214" s="145"/>
      <c r="F214" s="145"/>
      <c r="G214" s="145"/>
      <c r="H214" s="145"/>
      <c r="I214" s="145"/>
      <c r="J214" s="145"/>
      <c r="K214" s="145"/>
      <c r="L214" s="146"/>
    </row>
    <row r="215" spans="1:12" x14ac:dyDescent="0.25">
      <c r="A215" s="134" t="s">
        <v>1644</v>
      </c>
      <c r="B215" s="135"/>
      <c r="C215" s="135"/>
      <c r="D215" s="135"/>
      <c r="E215" s="135"/>
      <c r="F215" s="135"/>
      <c r="G215" s="135"/>
      <c r="H215" s="135"/>
      <c r="I215" s="135"/>
      <c r="J215" s="135"/>
      <c r="K215" s="135"/>
      <c r="L215" s="136"/>
    </row>
    <row r="216" spans="1:12" s="20" customFormat="1" x14ac:dyDescent="0.25">
      <c r="A216" s="137" t="s">
        <v>1742</v>
      </c>
      <c r="B216" s="137"/>
      <c r="C216" s="137"/>
      <c r="D216" s="137"/>
      <c r="E216" s="137"/>
      <c r="F216" s="137"/>
      <c r="G216" s="137"/>
      <c r="H216" s="137"/>
      <c r="I216" s="137"/>
      <c r="J216" s="137"/>
      <c r="K216" s="137"/>
      <c r="L216" s="138"/>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4" customHeight="1" x14ac:dyDescent="0.3">
      <c r="A2" s="149" t="s">
        <v>1607</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18" t="s">
        <v>3</v>
      </c>
      <c r="B6" s="41" t="s">
        <v>213</v>
      </c>
      <c r="C6" s="1">
        <v>739194</v>
      </c>
      <c r="D6" s="11" t="str">
        <f t="shared" ref="D6:D39" si="0">IF($B6="N/A","N/A",IF(C6&gt;10,"No",IF(C6&lt;-10,"No","Yes")))</f>
        <v>N/A</v>
      </c>
      <c r="E6" s="1">
        <v>786753</v>
      </c>
      <c r="F6" s="11" t="str">
        <f t="shared" ref="F6:F39" si="1">IF($B6="N/A","N/A",IF(E6&gt;10,"No",IF(E6&lt;-10,"No","Yes")))</f>
        <v>N/A</v>
      </c>
      <c r="G6" s="1">
        <v>817648</v>
      </c>
      <c r="H6" s="11" t="str">
        <f t="shared" ref="H6:H39" si="2">IF($B6="N/A","N/A",IF(G6&gt;10,"No",IF(G6&lt;-10,"No","Yes")))</f>
        <v>N/A</v>
      </c>
      <c r="I6" s="12">
        <v>6.4340000000000002</v>
      </c>
      <c r="J6" s="12">
        <v>3.927</v>
      </c>
      <c r="K6" s="41" t="s">
        <v>739</v>
      </c>
      <c r="L6" s="9" t="str">
        <f t="shared" ref="L6:L39" si="3">IF(J6="Div by 0", "N/A", IF(K6="N/A","N/A", IF(J6&gt;VALUE(MID(K6,1,2)), "No", IF(J6&lt;-1*VALUE(MID(K6,1,2)), "No", "Yes"))))</f>
        <v>Yes</v>
      </c>
    </row>
    <row r="7" spans="1:12" x14ac:dyDescent="0.25">
      <c r="A7" s="18" t="s">
        <v>4</v>
      </c>
      <c r="B7" s="33" t="s">
        <v>213</v>
      </c>
      <c r="C7" s="34">
        <v>651594</v>
      </c>
      <c r="D7" s="11" t="str">
        <f t="shared" si="0"/>
        <v>N/A</v>
      </c>
      <c r="E7" s="34">
        <v>680486</v>
      </c>
      <c r="F7" s="11" t="str">
        <f t="shared" si="1"/>
        <v>N/A</v>
      </c>
      <c r="G7" s="34">
        <v>706074</v>
      </c>
      <c r="H7" s="11" t="str">
        <f t="shared" si="2"/>
        <v>N/A</v>
      </c>
      <c r="I7" s="12">
        <v>4.4340000000000002</v>
      </c>
      <c r="J7" s="12">
        <v>3.76</v>
      </c>
      <c r="K7" s="41" t="s">
        <v>739</v>
      </c>
      <c r="L7" s="9" t="str">
        <f t="shared" si="3"/>
        <v>Yes</v>
      </c>
    </row>
    <row r="8" spans="1:12" x14ac:dyDescent="0.25">
      <c r="A8" s="18" t="s">
        <v>359</v>
      </c>
      <c r="B8" s="33" t="s">
        <v>213</v>
      </c>
      <c r="C8" s="34">
        <v>88.149254458000001</v>
      </c>
      <c r="D8" s="11" t="str">
        <f>IF($B8="N/A","N/A",IF(C8&gt;10,"No",IF(C8&lt;-10,"No","Yes")))</f>
        <v>N/A</v>
      </c>
      <c r="E8" s="34">
        <v>86.492965390999998</v>
      </c>
      <c r="F8" s="11" t="str">
        <f t="shared" si="1"/>
        <v>N/A</v>
      </c>
      <c r="G8" s="8">
        <v>86.354274700000005</v>
      </c>
      <c r="H8" s="11" t="str">
        <f t="shared" si="2"/>
        <v>N/A</v>
      </c>
      <c r="I8" s="12">
        <v>-1.88</v>
      </c>
      <c r="J8" s="12">
        <v>-0.16</v>
      </c>
      <c r="K8" s="41" t="s">
        <v>739</v>
      </c>
      <c r="L8" s="9" t="str">
        <f t="shared" si="3"/>
        <v>Yes</v>
      </c>
    </row>
    <row r="9" spans="1:12" x14ac:dyDescent="0.25">
      <c r="A9" s="18" t="s">
        <v>83</v>
      </c>
      <c r="B9" s="33" t="s">
        <v>213</v>
      </c>
      <c r="C9" s="34">
        <v>590974.30000000005</v>
      </c>
      <c r="D9" s="11" t="str">
        <f t="shared" si="0"/>
        <v>N/A</v>
      </c>
      <c r="E9" s="34">
        <v>604414.94999999995</v>
      </c>
      <c r="F9" s="11" t="str">
        <f t="shared" si="1"/>
        <v>N/A</v>
      </c>
      <c r="G9" s="34">
        <v>634249.97</v>
      </c>
      <c r="H9" s="11" t="str">
        <f t="shared" si="2"/>
        <v>N/A</v>
      </c>
      <c r="I9" s="12">
        <v>2.274</v>
      </c>
      <c r="J9" s="12">
        <v>4.9359999999999999</v>
      </c>
      <c r="K9" s="41" t="s">
        <v>739</v>
      </c>
      <c r="L9" s="9" t="str">
        <f t="shared" si="3"/>
        <v>Yes</v>
      </c>
    </row>
    <row r="10" spans="1:12" x14ac:dyDescent="0.25">
      <c r="A10" s="18" t="s">
        <v>100</v>
      </c>
      <c r="B10" s="33" t="s">
        <v>213</v>
      </c>
      <c r="C10" s="34">
        <v>1944</v>
      </c>
      <c r="D10" s="11" t="str">
        <f t="shared" si="0"/>
        <v>N/A</v>
      </c>
      <c r="E10" s="34">
        <v>2110</v>
      </c>
      <c r="F10" s="11" t="str">
        <f t="shared" si="1"/>
        <v>N/A</v>
      </c>
      <c r="G10" s="34">
        <v>2342</v>
      </c>
      <c r="H10" s="11" t="str">
        <f t="shared" si="2"/>
        <v>N/A</v>
      </c>
      <c r="I10" s="12">
        <v>8.5389999999999997</v>
      </c>
      <c r="J10" s="12">
        <v>11</v>
      </c>
      <c r="K10" s="41" t="s">
        <v>739</v>
      </c>
      <c r="L10" s="9" t="str">
        <f t="shared" si="3"/>
        <v>Yes</v>
      </c>
    </row>
    <row r="11" spans="1:12" x14ac:dyDescent="0.25">
      <c r="A11" s="18" t="s">
        <v>990</v>
      </c>
      <c r="B11" s="33" t="s">
        <v>213</v>
      </c>
      <c r="C11" s="34">
        <v>959</v>
      </c>
      <c r="D11" s="11" t="str">
        <f t="shared" si="0"/>
        <v>N/A</v>
      </c>
      <c r="E11" s="34">
        <v>1021</v>
      </c>
      <c r="F11" s="11" t="str">
        <f t="shared" si="1"/>
        <v>N/A</v>
      </c>
      <c r="G11" s="34">
        <v>1115</v>
      </c>
      <c r="H11" s="11" t="str">
        <f t="shared" si="2"/>
        <v>N/A</v>
      </c>
      <c r="I11" s="12">
        <v>6.4649999999999999</v>
      </c>
      <c r="J11" s="12">
        <v>9.2070000000000007</v>
      </c>
      <c r="K11" s="41" t="s">
        <v>739</v>
      </c>
      <c r="L11" s="9" t="str">
        <f t="shared" si="3"/>
        <v>Yes</v>
      </c>
    </row>
    <row r="12" spans="1:12" x14ac:dyDescent="0.25">
      <c r="A12" s="18" t="s">
        <v>991</v>
      </c>
      <c r="B12" s="33" t="s">
        <v>213</v>
      </c>
      <c r="C12" s="34">
        <v>0</v>
      </c>
      <c r="D12" s="11" t="str">
        <f t="shared" si="0"/>
        <v>N/A</v>
      </c>
      <c r="E12" s="34">
        <v>0</v>
      </c>
      <c r="F12" s="11" t="str">
        <f t="shared" si="1"/>
        <v>N/A</v>
      </c>
      <c r="G12" s="34">
        <v>0</v>
      </c>
      <c r="H12" s="11" t="str">
        <f t="shared" si="2"/>
        <v>N/A</v>
      </c>
      <c r="I12" s="12" t="s">
        <v>1746</v>
      </c>
      <c r="J12" s="12" t="s">
        <v>1746</v>
      </c>
      <c r="K12" s="41" t="s">
        <v>739</v>
      </c>
      <c r="L12" s="9" t="str">
        <f t="shared" si="3"/>
        <v>N/A</v>
      </c>
    </row>
    <row r="13" spans="1:12" x14ac:dyDescent="0.25">
      <c r="A13" s="18" t="s">
        <v>992</v>
      </c>
      <c r="B13" s="33" t="s">
        <v>213</v>
      </c>
      <c r="C13" s="34">
        <v>447</v>
      </c>
      <c r="D13" s="11" t="str">
        <f t="shared" si="0"/>
        <v>N/A</v>
      </c>
      <c r="E13" s="34">
        <v>570</v>
      </c>
      <c r="F13" s="11" t="str">
        <f t="shared" si="1"/>
        <v>N/A</v>
      </c>
      <c r="G13" s="34">
        <v>695</v>
      </c>
      <c r="H13" s="11" t="str">
        <f t="shared" si="2"/>
        <v>N/A</v>
      </c>
      <c r="I13" s="12">
        <v>27.52</v>
      </c>
      <c r="J13" s="12">
        <v>21.93</v>
      </c>
      <c r="K13" s="41" t="s">
        <v>739</v>
      </c>
      <c r="L13" s="9" t="str">
        <f t="shared" si="3"/>
        <v>Yes</v>
      </c>
    </row>
    <row r="14" spans="1:12" x14ac:dyDescent="0.25">
      <c r="A14" s="18" t="s">
        <v>993</v>
      </c>
      <c r="B14" s="33" t="s">
        <v>213</v>
      </c>
      <c r="C14" s="34">
        <v>538</v>
      </c>
      <c r="D14" s="11" t="str">
        <f t="shared" si="0"/>
        <v>N/A</v>
      </c>
      <c r="E14" s="34">
        <v>519</v>
      </c>
      <c r="F14" s="11" t="str">
        <f t="shared" si="1"/>
        <v>N/A</v>
      </c>
      <c r="G14" s="34">
        <v>532</v>
      </c>
      <c r="H14" s="11" t="str">
        <f t="shared" si="2"/>
        <v>N/A</v>
      </c>
      <c r="I14" s="12">
        <v>-3.53</v>
      </c>
      <c r="J14" s="12">
        <v>2.5049999999999999</v>
      </c>
      <c r="K14" s="41" t="s">
        <v>739</v>
      </c>
      <c r="L14" s="9" t="str">
        <f t="shared" si="3"/>
        <v>Yes</v>
      </c>
    </row>
    <row r="15" spans="1:12" x14ac:dyDescent="0.25">
      <c r="A15" s="4" t="s">
        <v>994</v>
      </c>
      <c r="B15" s="33" t="s">
        <v>213</v>
      </c>
      <c r="C15" s="34">
        <v>0</v>
      </c>
      <c r="D15" s="11" t="str">
        <f t="shared" si="0"/>
        <v>N/A</v>
      </c>
      <c r="E15" s="34">
        <v>0</v>
      </c>
      <c r="F15" s="11" t="str">
        <f t="shared" si="1"/>
        <v>N/A</v>
      </c>
      <c r="G15" s="34">
        <v>0</v>
      </c>
      <c r="H15" s="11" t="str">
        <f t="shared" si="2"/>
        <v>N/A</v>
      </c>
      <c r="I15" s="12" t="s">
        <v>1746</v>
      </c>
      <c r="J15" s="12" t="s">
        <v>1746</v>
      </c>
      <c r="K15" s="41" t="s">
        <v>739</v>
      </c>
      <c r="L15" s="9" t="str">
        <f t="shared" si="3"/>
        <v>N/A</v>
      </c>
    </row>
    <row r="16" spans="1:12" x14ac:dyDescent="0.25">
      <c r="A16" s="4" t="s">
        <v>102</v>
      </c>
      <c r="B16" s="33" t="s">
        <v>213</v>
      </c>
      <c r="C16" s="34">
        <v>73313</v>
      </c>
      <c r="D16" s="11" t="str">
        <f t="shared" si="0"/>
        <v>N/A</v>
      </c>
      <c r="E16" s="34">
        <v>71823</v>
      </c>
      <c r="F16" s="11" t="str">
        <f t="shared" si="1"/>
        <v>N/A</v>
      </c>
      <c r="G16" s="34">
        <v>71433</v>
      </c>
      <c r="H16" s="11" t="str">
        <f t="shared" si="2"/>
        <v>N/A</v>
      </c>
      <c r="I16" s="12">
        <v>-2.0299999999999998</v>
      </c>
      <c r="J16" s="12">
        <v>-0.54300000000000004</v>
      </c>
      <c r="K16" s="41" t="s">
        <v>739</v>
      </c>
      <c r="L16" s="9" t="str">
        <f t="shared" si="3"/>
        <v>Yes</v>
      </c>
    </row>
    <row r="17" spans="1:12" x14ac:dyDescent="0.25">
      <c r="A17" s="4" t="s">
        <v>995</v>
      </c>
      <c r="B17" s="33" t="s">
        <v>213</v>
      </c>
      <c r="C17" s="34">
        <v>56748</v>
      </c>
      <c r="D17" s="11" t="str">
        <f t="shared" si="0"/>
        <v>N/A</v>
      </c>
      <c r="E17" s="34">
        <v>57147</v>
      </c>
      <c r="F17" s="11" t="str">
        <f t="shared" si="1"/>
        <v>N/A</v>
      </c>
      <c r="G17" s="34">
        <v>58192</v>
      </c>
      <c r="H17" s="11" t="str">
        <f t="shared" si="2"/>
        <v>N/A</v>
      </c>
      <c r="I17" s="12">
        <v>0.70309999999999995</v>
      </c>
      <c r="J17" s="12">
        <v>1.829</v>
      </c>
      <c r="K17" s="41" t="s">
        <v>739</v>
      </c>
      <c r="L17" s="9" t="str">
        <f t="shared" si="3"/>
        <v>Yes</v>
      </c>
    </row>
    <row r="18" spans="1:12" x14ac:dyDescent="0.25">
      <c r="A18" s="4" t="s">
        <v>996</v>
      </c>
      <c r="B18" s="33" t="s">
        <v>213</v>
      </c>
      <c r="C18" s="34">
        <v>0</v>
      </c>
      <c r="D18" s="11" t="str">
        <f t="shared" si="0"/>
        <v>N/A</v>
      </c>
      <c r="E18" s="34">
        <v>0</v>
      </c>
      <c r="F18" s="11" t="str">
        <f t="shared" si="1"/>
        <v>N/A</v>
      </c>
      <c r="G18" s="34">
        <v>0</v>
      </c>
      <c r="H18" s="11" t="str">
        <f t="shared" si="2"/>
        <v>N/A</v>
      </c>
      <c r="I18" s="12" t="s">
        <v>1746</v>
      </c>
      <c r="J18" s="12" t="s">
        <v>1746</v>
      </c>
      <c r="K18" s="41" t="s">
        <v>739</v>
      </c>
      <c r="L18" s="9" t="str">
        <f t="shared" si="3"/>
        <v>N/A</v>
      </c>
    </row>
    <row r="19" spans="1:12" x14ac:dyDescent="0.25">
      <c r="A19" s="4" t="s">
        <v>997</v>
      </c>
      <c r="B19" s="33" t="s">
        <v>213</v>
      </c>
      <c r="C19" s="34">
        <v>12895</v>
      </c>
      <c r="D19" s="11" t="str">
        <f t="shared" si="0"/>
        <v>N/A</v>
      </c>
      <c r="E19" s="34">
        <v>11059</v>
      </c>
      <c r="F19" s="11" t="str">
        <f t="shared" si="1"/>
        <v>N/A</v>
      </c>
      <c r="G19" s="34">
        <v>9584</v>
      </c>
      <c r="H19" s="11" t="str">
        <f t="shared" si="2"/>
        <v>N/A</v>
      </c>
      <c r="I19" s="12">
        <v>-14.2</v>
      </c>
      <c r="J19" s="12">
        <v>-13.3</v>
      </c>
      <c r="K19" s="41" t="s">
        <v>739</v>
      </c>
      <c r="L19" s="9" t="str">
        <f t="shared" si="3"/>
        <v>Yes</v>
      </c>
    </row>
    <row r="20" spans="1:12" x14ac:dyDescent="0.25">
      <c r="A20" s="4" t="s">
        <v>998</v>
      </c>
      <c r="B20" s="33" t="s">
        <v>213</v>
      </c>
      <c r="C20" s="34">
        <v>3625</v>
      </c>
      <c r="D20" s="11" t="str">
        <f t="shared" si="0"/>
        <v>N/A</v>
      </c>
      <c r="E20" s="34">
        <v>3576</v>
      </c>
      <c r="F20" s="11" t="str">
        <f t="shared" si="1"/>
        <v>N/A</v>
      </c>
      <c r="G20" s="34">
        <v>3630</v>
      </c>
      <c r="H20" s="11" t="str">
        <f t="shared" si="2"/>
        <v>N/A</v>
      </c>
      <c r="I20" s="12">
        <v>-1.35</v>
      </c>
      <c r="J20" s="12">
        <v>1.51</v>
      </c>
      <c r="K20" s="41" t="s">
        <v>739</v>
      </c>
      <c r="L20" s="9" t="str">
        <f t="shared" si="3"/>
        <v>Yes</v>
      </c>
    </row>
    <row r="21" spans="1:12" x14ac:dyDescent="0.25">
      <c r="A21" s="2" t="s">
        <v>999</v>
      </c>
      <c r="B21" s="33" t="s">
        <v>213</v>
      </c>
      <c r="C21" s="34">
        <v>45</v>
      </c>
      <c r="D21" s="11" t="str">
        <f t="shared" si="0"/>
        <v>N/A</v>
      </c>
      <c r="E21" s="34">
        <v>41</v>
      </c>
      <c r="F21" s="11" t="str">
        <f t="shared" si="1"/>
        <v>N/A</v>
      </c>
      <c r="G21" s="34">
        <v>27</v>
      </c>
      <c r="H21" s="11" t="str">
        <f t="shared" si="2"/>
        <v>N/A</v>
      </c>
      <c r="I21" s="12">
        <v>-8.89</v>
      </c>
      <c r="J21" s="12">
        <v>-34.1</v>
      </c>
      <c r="K21" s="41" t="s">
        <v>739</v>
      </c>
      <c r="L21" s="9" t="str">
        <f t="shared" si="3"/>
        <v>No</v>
      </c>
    </row>
    <row r="22" spans="1:12" x14ac:dyDescent="0.25">
      <c r="A22" s="4" t="s">
        <v>1728</v>
      </c>
      <c r="B22" s="33" t="s">
        <v>213</v>
      </c>
      <c r="C22" s="34">
        <v>548962</v>
      </c>
      <c r="D22" s="11" t="str">
        <f t="shared" si="0"/>
        <v>N/A</v>
      </c>
      <c r="E22" s="34">
        <v>572174</v>
      </c>
      <c r="F22" s="11" t="str">
        <f t="shared" si="1"/>
        <v>N/A</v>
      </c>
      <c r="G22" s="34">
        <v>586765</v>
      </c>
      <c r="H22" s="11" t="str">
        <f t="shared" si="2"/>
        <v>N/A</v>
      </c>
      <c r="I22" s="12">
        <v>4.2279999999999998</v>
      </c>
      <c r="J22" s="12">
        <v>2.5499999999999998</v>
      </c>
      <c r="K22" s="41" t="s">
        <v>739</v>
      </c>
      <c r="L22" s="9" t="str">
        <f t="shared" si="3"/>
        <v>Yes</v>
      </c>
    </row>
    <row r="23" spans="1:12" x14ac:dyDescent="0.25">
      <c r="A23" s="4" t="s">
        <v>1000</v>
      </c>
      <c r="B23" s="33" t="s">
        <v>213</v>
      </c>
      <c r="C23" s="34">
        <v>94149</v>
      </c>
      <c r="D23" s="11" t="str">
        <f t="shared" si="0"/>
        <v>N/A</v>
      </c>
      <c r="E23" s="34">
        <v>49242</v>
      </c>
      <c r="F23" s="11" t="str">
        <f t="shared" si="1"/>
        <v>N/A</v>
      </c>
      <c r="G23" s="34">
        <v>53878</v>
      </c>
      <c r="H23" s="11" t="str">
        <f t="shared" si="2"/>
        <v>N/A</v>
      </c>
      <c r="I23" s="12">
        <v>-47.7</v>
      </c>
      <c r="J23" s="12">
        <v>9.4149999999999991</v>
      </c>
      <c r="K23" s="41" t="s">
        <v>739</v>
      </c>
      <c r="L23" s="9" t="str">
        <f t="shared" si="3"/>
        <v>Yes</v>
      </c>
    </row>
    <row r="24" spans="1:12" x14ac:dyDescent="0.25">
      <c r="A24" s="4" t="s">
        <v>1001</v>
      </c>
      <c r="B24" s="33" t="s">
        <v>213</v>
      </c>
      <c r="C24" s="34">
        <v>0</v>
      </c>
      <c r="D24" s="11" t="str">
        <f t="shared" si="0"/>
        <v>N/A</v>
      </c>
      <c r="E24" s="34">
        <v>0</v>
      </c>
      <c r="F24" s="11" t="str">
        <f t="shared" si="1"/>
        <v>N/A</v>
      </c>
      <c r="G24" s="34">
        <v>0</v>
      </c>
      <c r="H24" s="11" t="str">
        <f t="shared" si="2"/>
        <v>N/A</v>
      </c>
      <c r="I24" s="12" t="s">
        <v>1746</v>
      </c>
      <c r="J24" s="12" t="s">
        <v>1746</v>
      </c>
      <c r="K24" s="41" t="s">
        <v>739</v>
      </c>
      <c r="L24" s="9" t="str">
        <f t="shared" si="3"/>
        <v>N/A</v>
      </c>
    </row>
    <row r="25" spans="1:12" x14ac:dyDescent="0.25">
      <c r="A25" s="4" t="s">
        <v>1002</v>
      </c>
      <c r="B25" s="33" t="s">
        <v>213</v>
      </c>
      <c r="C25" s="34">
        <v>0</v>
      </c>
      <c r="D25" s="11" t="str">
        <f t="shared" si="0"/>
        <v>N/A</v>
      </c>
      <c r="E25" s="34">
        <v>0</v>
      </c>
      <c r="F25" s="11" t="str">
        <f t="shared" si="1"/>
        <v>N/A</v>
      </c>
      <c r="G25" s="34">
        <v>0</v>
      </c>
      <c r="H25" s="11" t="str">
        <f t="shared" si="2"/>
        <v>N/A</v>
      </c>
      <c r="I25" s="12" t="s">
        <v>1746</v>
      </c>
      <c r="J25" s="12" t="s">
        <v>1746</v>
      </c>
      <c r="K25" s="41" t="s">
        <v>739</v>
      </c>
      <c r="L25" s="9" t="str">
        <f t="shared" si="3"/>
        <v>N/A</v>
      </c>
    </row>
    <row r="26" spans="1:12" x14ac:dyDescent="0.25">
      <c r="A26" s="4" t="s">
        <v>1003</v>
      </c>
      <c r="B26" s="33" t="s">
        <v>213</v>
      </c>
      <c r="C26" s="34">
        <v>443205</v>
      </c>
      <c r="D26" s="11" t="str">
        <f t="shared" si="0"/>
        <v>N/A</v>
      </c>
      <c r="E26" s="34">
        <v>512025</v>
      </c>
      <c r="F26" s="11" t="str">
        <f t="shared" si="1"/>
        <v>N/A</v>
      </c>
      <c r="G26" s="34">
        <v>522024</v>
      </c>
      <c r="H26" s="11" t="str">
        <f t="shared" si="2"/>
        <v>N/A</v>
      </c>
      <c r="I26" s="12">
        <v>15.53</v>
      </c>
      <c r="J26" s="12">
        <v>1.9530000000000001</v>
      </c>
      <c r="K26" s="41" t="s">
        <v>739</v>
      </c>
      <c r="L26" s="9" t="str">
        <f t="shared" si="3"/>
        <v>Yes</v>
      </c>
    </row>
    <row r="27" spans="1:12" x14ac:dyDescent="0.25">
      <c r="A27" s="4" t="s">
        <v>1004</v>
      </c>
      <c r="B27" s="33" t="s">
        <v>213</v>
      </c>
      <c r="C27" s="34">
        <v>2306</v>
      </c>
      <c r="D27" s="11" t="str">
        <f t="shared" si="0"/>
        <v>N/A</v>
      </c>
      <c r="E27" s="34">
        <v>2067</v>
      </c>
      <c r="F27" s="11" t="str">
        <f t="shared" si="1"/>
        <v>N/A</v>
      </c>
      <c r="G27" s="34">
        <v>1844</v>
      </c>
      <c r="H27" s="11" t="str">
        <f t="shared" si="2"/>
        <v>N/A</v>
      </c>
      <c r="I27" s="12">
        <v>-10.4</v>
      </c>
      <c r="J27" s="12">
        <v>-10.8</v>
      </c>
      <c r="K27" s="41" t="s">
        <v>739</v>
      </c>
      <c r="L27" s="9" t="str">
        <f t="shared" si="3"/>
        <v>Yes</v>
      </c>
    </row>
    <row r="28" spans="1:12" x14ac:dyDescent="0.25">
      <c r="A28" s="48" t="s">
        <v>1005</v>
      </c>
      <c r="B28" s="33" t="s">
        <v>213</v>
      </c>
      <c r="C28" s="34">
        <v>9295</v>
      </c>
      <c r="D28" s="11" t="str">
        <f t="shared" si="0"/>
        <v>N/A</v>
      </c>
      <c r="E28" s="34">
        <v>8839</v>
      </c>
      <c r="F28" s="11" t="str">
        <f t="shared" si="1"/>
        <v>N/A</v>
      </c>
      <c r="G28" s="34">
        <v>9016</v>
      </c>
      <c r="H28" s="11" t="str">
        <f t="shared" si="2"/>
        <v>N/A</v>
      </c>
      <c r="I28" s="12">
        <v>-4.91</v>
      </c>
      <c r="J28" s="12">
        <v>2.0019999999999998</v>
      </c>
      <c r="K28" s="41" t="s">
        <v>739</v>
      </c>
      <c r="L28" s="9" t="str">
        <f t="shared" si="3"/>
        <v>Yes</v>
      </c>
    </row>
    <row r="29" spans="1:12" x14ac:dyDescent="0.25">
      <c r="A29" s="48" t="s">
        <v>1006</v>
      </c>
      <c r="B29" s="33" t="s">
        <v>213</v>
      </c>
      <c r="C29" s="34">
        <v>11</v>
      </c>
      <c r="D29" s="11" t="str">
        <f t="shared" si="0"/>
        <v>N/A</v>
      </c>
      <c r="E29" s="34">
        <v>11</v>
      </c>
      <c r="F29" s="11" t="str">
        <f t="shared" si="1"/>
        <v>N/A</v>
      </c>
      <c r="G29" s="34">
        <v>11</v>
      </c>
      <c r="H29" s="11" t="str">
        <f t="shared" si="2"/>
        <v>N/A</v>
      </c>
      <c r="I29" s="12">
        <v>-85.7</v>
      </c>
      <c r="J29" s="12">
        <v>200</v>
      </c>
      <c r="K29" s="41" t="s">
        <v>739</v>
      </c>
      <c r="L29" s="9" t="str">
        <f t="shared" si="3"/>
        <v>No</v>
      </c>
    </row>
    <row r="30" spans="1:12" x14ac:dyDescent="0.25">
      <c r="A30" s="48" t="s">
        <v>106</v>
      </c>
      <c r="B30" s="33" t="s">
        <v>213</v>
      </c>
      <c r="C30" s="34">
        <v>114975</v>
      </c>
      <c r="D30" s="11" t="str">
        <f t="shared" si="0"/>
        <v>N/A</v>
      </c>
      <c r="E30" s="34">
        <v>140646</v>
      </c>
      <c r="F30" s="11" t="str">
        <f t="shared" si="1"/>
        <v>N/A</v>
      </c>
      <c r="G30" s="34">
        <v>157108</v>
      </c>
      <c r="H30" s="11" t="str">
        <f t="shared" si="2"/>
        <v>N/A</v>
      </c>
      <c r="I30" s="12">
        <v>22.33</v>
      </c>
      <c r="J30" s="12">
        <v>11.7</v>
      </c>
      <c r="K30" s="41" t="s">
        <v>739</v>
      </c>
      <c r="L30" s="9" t="str">
        <f t="shared" si="3"/>
        <v>Yes</v>
      </c>
    </row>
    <row r="31" spans="1:12" x14ac:dyDescent="0.25">
      <c r="A31" s="42" t="s">
        <v>1007</v>
      </c>
      <c r="B31" s="33" t="s">
        <v>213</v>
      </c>
      <c r="C31" s="34">
        <v>48985</v>
      </c>
      <c r="D31" s="11" t="str">
        <f t="shared" si="0"/>
        <v>N/A</v>
      </c>
      <c r="E31" s="34">
        <v>73430</v>
      </c>
      <c r="F31" s="11" t="str">
        <f t="shared" si="1"/>
        <v>N/A</v>
      </c>
      <c r="G31" s="34">
        <v>86607</v>
      </c>
      <c r="H31" s="11" t="str">
        <f t="shared" si="2"/>
        <v>N/A</v>
      </c>
      <c r="I31" s="12">
        <v>49.9</v>
      </c>
      <c r="J31" s="12">
        <v>17.940000000000001</v>
      </c>
      <c r="K31" s="41" t="s">
        <v>739</v>
      </c>
      <c r="L31" s="9" t="str">
        <f t="shared" si="3"/>
        <v>Yes</v>
      </c>
    </row>
    <row r="32" spans="1:12" x14ac:dyDescent="0.25">
      <c r="A32" s="42" t="s">
        <v>1008</v>
      </c>
      <c r="B32" s="33" t="s">
        <v>213</v>
      </c>
      <c r="C32" s="34">
        <v>0</v>
      </c>
      <c r="D32" s="11" t="str">
        <f t="shared" si="0"/>
        <v>N/A</v>
      </c>
      <c r="E32" s="34">
        <v>0</v>
      </c>
      <c r="F32" s="11" t="str">
        <f t="shared" si="1"/>
        <v>N/A</v>
      </c>
      <c r="G32" s="34">
        <v>0</v>
      </c>
      <c r="H32" s="11" t="str">
        <f t="shared" si="2"/>
        <v>N/A</v>
      </c>
      <c r="I32" s="12" t="s">
        <v>1746</v>
      </c>
      <c r="J32" s="12" t="s">
        <v>1746</v>
      </c>
      <c r="K32" s="41" t="s">
        <v>739</v>
      </c>
      <c r="L32" s="9" t="str">
        <f t="shared" si="3"/>
        <v>N/A</v>
      </c>
    </row>
    <row r="33" spans="1:12" x14ac:dyDescent="0.25">
      <c r="A33" s="42" t="s">
        <v>1009</v>
      </c>
      <c r="B33" s="33" t="s">
        <v>213</v>
      </c>
      <c r="C33" s="34">
        <v>11</v>
      </c>
      <c r="D33" s="11" t="str">
        <f t="shared" si="0"/>
        <v>N/A</v>
      </c>
      <c r="E33" s="34">
        <v>0</v>
      </c>
      <c r="F33" s="11" t="str">
        <f t="shared" si="1"/>
        <v>N/A</v>
      </c>
      <c r="G33" s="34">
        <v>0</v>
      </c>
      <c r="H33" s="11" t="str">
        <f t="shared" si="2"/>
        <v>N/A</v>
      </c>
      <c r="I33" s="12">
        <v>-100</v>
      </c>
      <c r="J33" s="12" t="s">
        <v>1746</v>
      </c>
      <c r="K33" s="41" t="s">
        <v>739</v>
      </c>
      <c r="L33" s="9" t="str">
        <f t="shared" si="3"/>
        <v>N/A</v>
      </c>
    </row>
    <row r="34" spans="1:12" x14ac:dyDescent="0.25">
      <c r="A34" s="42" t="s">
        <v>1010</v>
      </c>
      <c r="B34" s="33" t="s">
        <v>213</v>
      </c>
      <c r="C34" s="34">
        <v>39446</v>
      </c>
      <c r="D34" s="11" t="str">
        <f t="shared" si="0"/>
        <v>N/A</v>
      </c>
      <c r="E34" s="34">
        <v>44355</v>
      </c>
      <c r="F34" s="11" t="str">
        <f t="shared" si="1"/>
        <v>N/A</v>
      </c>
      <c r="G34" s="34">
        <v>47290</v>
      </c>
      <c r="H34" s="11" t="str">
        <f t="shared" si="2"/>
        <v>N/A</v>
      </c>
      <c r="I34" s="12">
        <v>12.44</v>
      </c>
      <c r="J34" s="12">
        <v>6.617</v>
      </c>
      <c r="K34" s="41" t="s">
        <v>739</v>
      </c>
      <c r="L34" s="9" t="str">
        <f t="shared" si="3"/>
        <v>Yes</v>
      </c>
    </row>
    <row r="35" spans="1:12" x14ac:dyDescent="0.25">
      <c r="A35" s="42" t="s">
        <v>1011</v>
      </c>
      <c r="B35" s="33" t="s">
        <v>213</v>
      </c>
      <c r="C35" s="34">
        <v>1310</v>
      </c>
      <c r="D35" s="11" t="str">
        <f t="shared" si="0"/>
        <v>N/A</v>
      </c>
      <c r="E35" s="34">
        <v>1296</v>
      </c>
      <c r="F35" s="11" t="str">
        <f t="shared" si="1"/>
        <v>N/A</v>
      </c>
      <c r="G35" s="34">
        <v>1199</v>
      </c>
      <c r="H35" s="11" t="str">
        <f t="shared" si="2"/>
        <v>N/A</v>
      </c>
      <c r="I35" s="12">
        <v>-1.07</v>
      </c>
      <c r="J35" s="12">
        <v>-7.48</v>
      </c>
      <c r="K35" s="41" t="s">
        <v>739</v>
      </c>
      <c r="L35" s="9" t="str">
        <f t="shared" si="3"/>
        <v>Yes</v>
      </c>
    </row>
    <row r="36" spans="1:12" x14ac:dyDescent="0.25">
      <c r="A36" s="42" t="s">
        <v>1012</v>
      </c>
      <c r="B36" s="33" t="s">
        <v>213</v>
      </c>
      <c r="C36" s="34">
        <v>25233</v>
      </c>
      <c r="D36" s="11" t="str">
        <f t="shared" si="0"/>
        <v>N/A</v>
      </c>
      <c r="E36" s="34">
        <v>21565</v>
      </c>
      <c r="F36" s="11" t="str">
        <f t="shared" si="1"/>
        <v>N/A</v>
      </c>
      <c r="G36" s="34">
        <v>22012</v>
      </c>
      <c r="H36" s="11" t="str">
        <f t="shared" si="2"/>
        <v>N/A</v>
      </c>
      <c r="I36" s="12">
        <v>-14.5</v>
      </c>
      <c r="J36" s="12">
        <v>2.073</v>
      </c>
      <c r="K36" s="41" t="s">
        <v>739</v>
      </c>
      <c r="L36" s="9" t="str">
        <f t="shared" si="3"/>
        <v>Yes</v>
      </c>
    </row>
    <row r="37" spans="1:12" x14ac:dyDescent="0.25">
      <c r="A37" s="42" t="s">
        <v>122</v>
      </c>
      <c r="B37" s="33" t="s">
        <v>213</v>
      </c>
      <c r="C37" s="34">
        <v>675</v>
      </c>
      <c r="D37" s="11" t="str">
        <f t="shared" si="0"/>
        <v>N/A</v>
      </c>
      <c r="E37" s="34">
        <v>561</v>
      </c>
      <c r="F37" s="11" t="str">
        <f t="shared" si="1"/>
        <v>N/A</v>
      </c>
      <c r="G37" s="34">
        <v>703</v>
      </c>
      <c r="H37" s="11" t="str">
        <f t="shared" si="2"/>
        <v>N/A</v>
      </c>
      <c r="I37" s="12">
        <v>-16.899999999999999</v>
      </c>
      <c r="J37" s="12">
        <v>25.31</v>
      </c>
      <c r="K37" s="41" t="s">
        <v>739</v>
      </c>
      <c r="L37" s="9" t="str">
        <f t="shared" si="3"/>
        <v>Yes</v>
      </c>
    </row>
    <row r="38" spans="1:12" x14ac:dyDescent="0.25">
      <c r="A38" s="42" t="s">
        <v>84</v>
      </c>
      <c r="B38" s="33" t="s">
        <v>213</v>
      </c>
      <c r="C38" s="43">
        <v>2525382417</v>
      </c>
      <c r="D38" s="11" t="str">
        <f t="shared" si="0"/>
        <v>N/A</v>
      </c>
      <c r="E38" s="43">
        <v>2590624522</v>
      </c>
      <c r="F38" s="11" t="str">
        <f t="shared" si="1"/>
        <v>N/A</v>
      </c>
      <c r="G38" s="43">
        <v>2710464173</v>
      </c>
      <c r="H38" s="11" t="str">
        <f t="shared" si="2"/>
        <v>N/A</v>
      </c>
      <c r="I38" s="12">
        <v>2.5830000000000002</v>
      </c>
      <c r="J38" s="12">
        <v>4.6260000000000003</v>
      </c>
      <c r="K38" s="41" t="s">
        <v>739</v>
      </c>
      <c r="L38" s="9" t="str">
        <f t="shared" si="3"/>
        <v>Yes</v>
      </c>
    </row>
    <row r="39" spans="1:12" x14ac:dyDescent="0.25">
      <c r="A39" s="42" t="s">
        <v>1301</v>
      </c>
      <c r="B39" s="33" t="s">
        <v>213</v>
      </c>
      <c r="C39" s="43">
        <v>3416.4000479000001</v>
      </c>
      <c r="D39" s="11" t="str">
        <f t="shared" si="0"/>
        <v>N/A</v>
      </c>
      <c r="E39" s="43">
        <v>3292.8053937999998</v>
      </c>
      <c r="F39" s="11" t="str">
        <f t="shared" si="1"/>
        <v>N/A</v>
      </c>
      <c r="G39" s="43">
        <v>3314.9523669999999</v>
      </c>
      <c r="H39" s="11" t="str">
        <f t="shared" si="2"/>
        <v>N/A</v>
      </c>
      <c r="I39" s="12">
        <v>-3.62</v>
      </c>
      <c r="J39" s="12">
        <v>0.67259999999999998</v>
      </c>
      <c r="K39" s="41" t="s">
        <v>739</v>
      </c>
      <c r="L39" s="9" t="str">
        <f t="shared" si="3"/>
        <v>Yes</v>
      </c>
    </row>
    <row r="40" spans="1:12" x14ac:dyDescent="0.25">
      <c r="A40" s="42" t="s">
        <v>1302</v>
      </c>
      <c r="B40" s="33" t="s">
        <v>213</v>
      </c>
      <c r="C40" s="43">
        <v>3875.6993112</v>
      </c>
      <c r="D40" s="11" t="str">
        <f>IF($B40="N/A","N/A",IF(C40&gt;10,"No",IF(C40&lt;-10,"No","Yes")))</f>
        <v>N/A</v>
      </c>
      <c r="E40" s="43">
        <v>3807.0210437999999</v>
      </c>
      <c r="F40" s="11" t="str">
        <f>IF($B40="N/A","N/A",IF(E40&gt;10,"No",IF(E40&lt;-10,"No","Yes")))</f>
        <v>N/A</v>
      </c>
      <c r="G40" s="43">
        <v>3838.7820158</v>
      </c>
      <c r="H40" s="11" t="str">
        <f>IF($B40="N/A","N/A",IF(G40&gt;10,"No",IF(G40&lt;-10,"No","Yes")))</f>
        <v>N/A</v>
      </c>
      <c r="I40" s="12">
        <v>-1.77</v>
      </c>
      <c r="J40" s="12">
        <v>0.83430000000000004</v>
      </c>
      <c r="K40" s="41" t="s">
        <v>739</v>
      </c>
      <c r="L40" s="9" t="str">
        <f>IF(J40="Div by 0", "N/A", IF(K40="N/A","N/A", IF(J40&gt;VALUE(MID(K40,1,2)), "No", IF(J40&lt;-1*VALUE(MID(K40,1,2)), "No", "Yes"))))</f>
        <v>Yes</v>
      </c>
    </row>
    <row r="41" spans="1:12" x14ac:dyDescent="0.25">
      <c r="A41" s="42" t="s">
        <v>107</v>
      </c>
      <c r="B41" s="33" t="s">
        <v>213</v>
      </c>
      <c r="C41" s="43">
        <v>36640684</v>
      </c>
      <c r="D41" s="11" t="str">
        <f t="shared" ref="D41:D44" si="4">IF($B41="N/A","N/A",IF(C41&gt;10,"No",IF(C41&lt;-10,"No","Yes")))</f>
        <v>N/A</v>
      </c>
      <c r="E41" s="43">
        <v>37433188</v>
      </c>
      <c r="F41" s="11" t="str">
        <f t="shared" ref="F41:F44" si="5">IF($B41="N/A","N/A",IF(E41&gt;10,"No",IF(E41&lt;-10,"No","Yes")))</f>
        <v>N/A</v>
      </c>
      <c r="G41" s="43">
        <v>40693312</v>
      </c>
      <c r="H41" s="11" t="str">
        <f t="shared" ref="H41:H44" si="6">IF($B41="N/A","N/A",IF(G41&gt;10,"No",IF(G41&lt;-10,"No","Yes")))</f>
        <v>N/A</v>
      </c>
      <c r="I41" s="12">
        <v>2.1629999999999998</v>
      </c>
      <c r="J41" s="12">
        <v>8.7089999999999996</v>
      </c>
      <c r="K41" s="41" t="s">
        <v>739</v>
      </c>
      <c r="L41" s="9" t="str">
        <f t="shared" ref="L41:L43" si="7">IF(J41="Div by 0", "N/A", IF(K41="N/A","N/A", IF(J41&gt;VALUE(MID(K41,1,2)), "No", IF(J41&lt;-1*VALUE(MID(K41,1,2)), "No", "Yes"))))</f>
        <v>Yes</v>
      </c>
    </row>
    <row r="42" spans="1:12" x14ac:dyDescent="0.25">
      <c r="A42" s="42" t="s">
        <v>158</v>
      </c>
      <c r="B42" s="41" t="s">
        <v>217</v>
      </c>
      <c r="C42" s="1">
        <v>0</v>
      </c>
      <c r="D42" s="11" t="str">
        <f>IF($B42="N/A","N/A",IF(C42&gt;0,"No",IF(C42&lt;0,"No","Yes")))</f>
        <v>Yes</v>
      </c>
      <c r="E42" s="1">
        <v>2742</v>
      </c>
      <c r="F42" s="11" t="str">
        <f>IF($B42="N/A","N/A",IF(E42&gt;0,"No",IF(E42&lt;0,"No","Yes")))</f>
        <v>No</v>
      </c>
      <c r="G42" s="1">
        <v>0</v>
      </c>
      <c r="H42" s="11" t="str">
        <f>IF($B42="N/A","N/A",IF(G42&gt;0,"No",IF(G42&lt;0,"No","Yes")))</f>
        <v>Yes</v>
      </c>
      <c r="I42" s="12" t="s">
        <v>1746</v>
      </c>
      <c r="J42" s="12">
        <v>-100</v>
      </c>
      <c r="K42" s="41" t="s">
        <v>739</v>
      </c>
      <c r="L42" s="9" t="str">
        <f t="shared" si="7"/>
        <v>No</v>
      </c>
    </row>
    <row r="43" spans="1:12" x14ac:dyDescent="0.25">
      <c r="A43" s="42" t="s">
        <v>156</v>
      </c>
      <c r="B43" s="33" t="s">
        <v>213</v>
      </c>
      <c r="C43" s="43">
        <v>0</v>
      </c>
      <c r="D43" s="11" t="str">
        <f t="shared" si="4"/>
        <v>N/A</v>
      </c>
      <c r="E43" s="43">
        <v>13710</v>
      </c>
      <c r="F43" s="11" t="str">
        <f t="shared" si="5"/>
        <v>N/A</v>
      </c>
      <c r="G43" s="43">
        <v>0</v>
      </c>
      <c r="H43" s="11" t="str">
        <f t="shared" si="6"/>
        <v>N/A</v>
      </c>
      <c r="I43" s="12" t="s">
        <v>1746</v>
      </c>
      <c r="J43" s="12">
        <v>-100</v>
      </c>
      <c r="K43" s="41" t="s">
        <v>739</v>
      </c>
      <c r="L43" s="9" t="str">
        <f t="shared" si="7"/>
        <v>No</v>
      </c>
    </row>
    <row r="44" spans="1:12" x14ac:dyDescent="0.25">
      <c r="A44" s="42" t="s">
        <v>1303</v>
      </c>
      <c r="B44" s="33" t="s">
        <v>213</v>
      </c>
      <c r="C44" s="43" t="s">
        <v>1746</v>
      </c>
      <c r="D44" s="11" t="str">
        <f t="shared" si="4"/>
        <v>N/A</v>
      </c>
      <c r="E44" s="43">
        <v>5</v>
      </c>
      <c r="F44" s="11" t="str">
        <f t="shared" si="5"/>
        <v>N/A</v>
      </c>
      <c r="G44" s="43" t="s">
        <v>1746</v>
      </c>
      <c r="H44" s="11" t="str">
        <f t="shared" si="6"/>
        <v>N/A</v>
      </c>
      <c r="I44" s="12" t="s">
        <v>1746</v>
      </c>
      <c r="J44" s="12" t="s">
        <v>1746</v>
      </c>
      <c r="K44" s="41" t="s">
        <v>739</v>
      </c>
      <c r="L44" s="9" t="str">
        <f>IF(J44="Div by 0", "N/A", IF(OR(J44="N/A",K44="N/A"),"N/A", IF(J44&gt;VALUE(MID(K44,1,2)), "No", IF(J44&lt;-1*VALUE(MID(K44,1,2)), "No", "Yes"))))</f>
        <v>N/A</v>
      </c>
    </row>
    <row r="45" spans="1:12" x14ac:dyDescent="0.25">
      <c r="A45" s="42" t="s">
        <v>1304</v>
      </c>
      <c r="B45" s="33" t="s">
        <v>213</v>
      </c>
      <c r="C45" s="43">
        <v>14907.389402999999</v>
      </c>
      <c r="D45" s="11" t="str">
        <f t="shared" ref="D45:D71" si="8">IF($B45="N/A","N/A",IF(C45&gt;10,"No",IF(C45&lt;-10,"No","Yes")))</f>
        <v>N/A</v>
      </c>
      <c r="E45" s="43">
        <v>14574.396209</v>
      </c>
      <c r="F45" s="11" t="str">
        <f t="shared" ref="F45:F71" si="9">IF($B45="N/A","N/A",IF(E45&gt;10,"No",IF(E45&lt;-10,"No","Yes")))</f>
        <v>N/A</v>
      </c>
      <c r="G45" s="43">
        <v>14039.220325</v>
      </c>
      <c r="H45" s="11" t="str">
        <f t="shared" ref="H45:H71" si="10">IF($B45="N/A","N/A",IF(G45&gt;10,"No",IF(G45&lt;-10,"No","Yes")))</f>
        <v>N/A</v>
      </c>
      <c r="I45" s="12">
        <v>-2.23</v>
      </c>
      <c r="J45" s="12">
        <v>-3.67</v>
      </c>
      <c r="K45" s="41" t="s">
        <v>739</v>
      </c>
      <c r="L45" s="9" t="str">
        <f t="shared" ref="L45:L71" si="11">IF(J45="Div by 0", "N/A", IF(K45="N/A","N/A", IF(J45&gt;VALUE(MID(K45,1,2)), "No", IF(J45&lt;-1*VALUE(MID(K45,1,2)), "No", "Yes"))))</f>
        <v>Yes</v>
      </c>
    </row>
    <row r="46" spans="1:12" x14ac:dyDescent="0.25">
      <c r="A46" s="42" t="s">
        <v>1305</v>
      </c>
      <c r="B46" s="33" t="s">
        <v>213</v>
      </c>
      <c r="C46" s="43">
        <v>7583.8561000999998</v>
      </c>
      <c r="D46" s="11" t="str">
        <f t="shared" si="8"/>
        <v>N/A</v>
      </c>
      <c r="E46" s="43">
        <v>8535.2526933999998</v>
      </c>
      <c r="F46" s="11" t="str">
        <f t="shared" si="9"/>
        <v>N/A</v>
      </c>
      <c r="G46" s="43">
        <v>8090.6645740000004</v>
      </c>
      <c r="H46" s="11" t="str">
        <f t="shared" si="10"/>
        <v>N/A</v>
      </c>
      <c r="I46" s="12">
        <v>12.55</v>
      </c>
      <c r="J46" s="12">
        <v>-5.21</v>
      </c>
      <c r="K46" s="41" t="s">
        <v>739</v>
      </c>
      <c r="L46" s="9" t="str">
        <f t="shared" si="11"/>
        <v>Yes</v>
      </c>
    </row>
    <row r="47" spans="1:12" x14ac:dyDescent="0.25">
      <c r="A47" s="42" t="s">
        <v>1306</v>
      </c>
      <c r="B47" s="33" t="s">
        <v>213</v>
      </c>
      <c r="C47" s="43" t="s">
        <v>1746</v>
      </c>
      <c r="D47" s="11" t="str">
        <f t="shared" si="8"/>
        <v>N/A</v>
      </c>
      <c r="E47" s="43" t="s">
        <v>1746</v>
      </c>
      <c r="F47" s="11" t="str">
        <f t="shared" si="9"/>
        <v>N/A</v>
      </c>
      <c r="G47" s="43" t="s">
        <v>1746</v>
      </c>
      <c r="H47" s="11" t="str">
        <f t="shared" si="10"/>
        <v>N/A</v>
      </c>
      <c r="I47" s="12" t="s">
        <v>1746</v>
      </c>
      <c r="J47" s="12" t="s">
        <v>1746</v>
      </c>
      <c r="K47" s="41" t="s">
        <v>739</v>
      </c>
      <c r="L47" s="9" t="str">
        <f t="shared" si="11"/>
        <v>N/A</v>
      </c>
    </row>
    <row r="48" spans="1:12" x14ac:dyDescent="0.25">
      <c r="A48" s="42" t="s">
        <v>1307</v>
      </c>
      <c r="B48" s="33" t="s">
        <v>213</v>
      </c>
      <c r="C48" s="43">
        <v>5529.2885906000001</v>
      </c>
      <c r="D48" s="11" t="str">
        <f t="shared" si="8"/>
        <v>N/A</v>
      </c>
      <c r="E48" s="43">
        <v>4538.5070175000001</v>
      </c>
      <c r="F48" s="11" t="str">
        <f t="shared" si="9"/>
        <v>N/A</v>
      </c>
      <c r="G48" s="43">
        <v>5952.8633093999997</v>
      </c>
      <c r="H48" s="11" t="str">
        <f t="shared" si="10"/>
        <v>N/A</v>
      </c>
      <c r="I48" s="12">
        <v>-17.899999999999999</v>
      </c>
      <c r="J48" s="12">
        <v>31.16</v>
      </c>
      <c r="K48" s="41" t="s">
        <v>739</v>
      </c>
      <c r="L48" s="9" t="str">
        <f t="shared" si="11"/>
        <v>No</v>
      </c>
    </row>
    <row r="49" spans="1:12" x14ac:dyDescent="0.25">
      <c r="A49" s="42" t="s">
        <v>1308</v>
      </c>
      <c r="B49" s="33" t="s">
        <v>213</v>
      </c>
      <c r="C49" s="43">
        <v>35753.633828999999</v>
      </c>
      <c r="D49" s="11" t="str">
        <f t="shared" si="8"/>
        <v>N/A</v>
      </c>
      <c r="E49" s="43">
        <v>37476.944123000001</v>
      </c>
      <c r="F49" s="11" t="str">
        <f t="shared" si="9"/>
        <v>N/A</v>
      </c>
      <c r="G49" s="43">
        <v>37070.531954999999</v>
      </c>
      <c r="H49" s="11" t="str">
        <f t="shared" si="10"/>
        <v>N/A</v>
      </c>
      <c r="I49" s="12">
        <v>4.82</v>
      </c>
      <c r="J49" s="12">
        <v>-1.08</v>
      </c>
      <c r="K49" s="41" t="s">
        <v>739</v>
      </c>
      <c r="L49" s="9" t="str">
        <f t="shared" si="11"/>
        <v>Yes</v>
      </c>
    </row>
    <row r="50" spans="1:12" x14ac:dyDescent="0.25">
      <c r="A50" s="42" t="s">
        <v>1309</v>
      </c>
      <c r="B50" s="33" t="s">
        <v>213</v>
      </c>
      <c r="C50" s="43" t="s">
        <v>1746</v>
      </c>
      <c r="D50" s="11" t="str">
        <f t="shared" si="8"/>
        <v>N/A</v>
      </c>
      <c r="E50" s="43" t="s">
        <v>1746</v>
      </c>
      <c r="F50" s="11" t="str">
        <f t="shared" si="9"/>
        <v>N/A</v>
      </c>
      <c r="G50" s="43" t="s">
        <v>1746</v>
      </c>
      <c r="H50" s="11" t="str">
        <f t="shared" si="10"/>
        <v>N/A</v>
      </c>
      <c r="I50" s="12" t="s">
        <v>1746</v>
      </c>
      <c r="J50" s="12" t="s">
        <v>1746</v>
      </c>
      <c r="K50" s="41" t="s">
        <v>739</v>
      </c>
      <c r="L50" s="9" t="str">
        <f t="shared" si="11"/>
        <v>N/A</v>
      </c>
    </row>
    <row r="51" spans="1:12" x14ac:dyDescent="0.25">
      <c r="A51" s="42" t="s">
        <v>1310</v>
      </c>
      <c r="B51" s="33" t="s">
        <v>213</v>
      </c>
      <c r="C51" s="43">
        <v>13571.155975</v>
      </c>
      <c r="D51" s="11" t="str">
        <f t="shared" si="8"/>
        <v>N/A</v>
      </c>
      <c r="E51" s="43">
        <v>13480.577712</v>
      </c>
      <c r="F51" s="11" t="str">
        <f t="shared" si="9"/>
        <v>N/A</v>
      </c>
      <c r="G51" s="43">
        <v>13580.007686000001</v>
      </c>
      <c r="H51" s="11" t="str">
        <f t="shared" si="10"/>
        <v>N/A</v>
      </c>
      <c r="I51" s="12">
        <v>-0.66700000000000004</v>
      </c>
      <c r="J51" s="12">
        <v>0.73760000000000003</v>
      </c>
      <c r="K51" s="41" t="s">
        <v>739</v>
      </c>
      <c r="L51" s="9" t="str">
        <f t="shared" si="11"/>
        <v>Yes</v>
      </c>
    </row>
    <row r="52" spans="1:12" x14ac:dyDescent="0.25">
      <c r="A52" s="42" t="s">
        <v>1311</v>
      </c>
      <c r="B52" s="33" t="s">
        <v>213</v>
      </c>
      <c r="C52" s="43">
        <v>11718.057623000001</v>
      </c>
      <c r="D52" s="11" t="str">
        <f t="shared" si="8"/>
        <v>N/A</v>
      </c>
      <c r="E52" s="43">
        <v>11348.798502</v>
      </c>
      <c r="F52" s="11" t="str">
        <f t="shared" si="9"/>
        <v>N/A</v>
      </c>
      <c r="G52" s="43">
        <v>11231.401945</v>
      </c>
      <c r="H52" s="11" t="str">
        <f t="shared" si="10"/>
        <v>N/A</v>
      </c>
      <c r="I52" s="12">
        <v>-3.15</v>
      </c>
      <c r="J52" s="12">
        <v>-1.03</v>
      </c>
      <c r="K52" s="41" t="s">
        <v>739</v>
      </c>
      <c r="L52" s="9" t="str">
        <f t="shared" si="11"/>
        <v>Yes</v>
      </c>
    </row>
    <row r="53" spans="1:12" x14ac:dyDescent="0.25">
      <c r="A53" s="42" t="s">
        <v>1312</v>
      </c>
      <c r="B53" s="33" t="s">
        <v>213</v>
      </c>
      <c r="C53" s="43" t="s">
        <v>1746</v>
      </c>
      <c r="D53" s="11" t="str">
        <f t="shared" si="8"/>
        <v>N/A</v>
      </c>
      <c r="E53" s="43" t="s">
        <v>1746</v>
      </c>
      <c r="F53" s="11" t="str">
        <f t="shared" si="9"/>
        <v>N/A</v>
      </c>
      <c r="G53" s="43" t="s">
        <v>1746</v>
      </c>
      <c r="H53" s="11" t="str">
        <f t="shared" si="10"/>
        <v>N/A</v>
      </c>
      <c r="I53" s="12" t="s">
        <v>1746</v>
      </c>
      <c r="J53" s="12" t="s">
        <v>1746</v>
      </c>
      <c r="K53" s="41" t="s">
        <v>739</v>
      </c>
      <c r="L53" s="9" t="str">
        <f t="shared" si="11"/>
        <v>N/A</v>
      </c>
    </row>
    <row r="54" spans="1:12" x14ac:dyDescent="0.25">
      <c r="A54" s="42" t="s">
        <v>1313</v>
      </c>
      <c r="B54" s="33" t="s">
        <v>213</v>
      </c>
      <c r="C54" s="43">
        <v>9812.0719659000006</v>
      </c>
      <c r="D54" s="11" t="str">
        <f t="shared" si="8"/>
        <v>N/A</v>
      </c>
      <c r="E54" s="43">
        <v>10754.301293</v>
      </c>
      <c r="F54" s="11" t="str">
        <f t="shared" si="9"/>
        <v>N/A</v>
      </c>
      <c r="G54" s="43">
        <v>12104.85361</v>
      </c>
      <c r="H54" s="11" t="str">
        <f t="shared" si="10"/>
        <v>N/A</v>
      </c>
      <c r="I54" s="12">
        <v>9.6029999999999998</v>
      </c>
      <c r="J54" s="12">
        <v>12.56</v>
      </c>
      <c r="K54" s="41" t="s">
        <v>739</v>
      </c>
      <c r="L54" s="9" t="str">
        <f t="shared" si="11"/>
        <v>Yes</v>
      </c>
    </row>
    <row r="55" spans="1:12" x14ac:dyDescent="0.25">
      <c r="A55" s="42" t="s">
        <v>1690</v>
      </c>
      <c r="B55" s="33" t="s">
        <v>213</v>
      </c>
      <c r="C55" s="43">
        <v>55948.582068999996</v>
      </c>
      <c r="D55" s="11" t="str">
        <f t="shared" si="8"/>
        <v>N/A</v>
      </c>
      <c r="E55" s="43">
        <v>55836.823546</v>
      </c>
      <c r="F55" s="11" t="str">
        <f t="shared" si="9"/>
        <v>N/A</v>
      </c>
      <c r="G55" s="43">
        <v>55105.747383000002</v>
      </c>
      <c r="H55" s="11" t="str">
        <f t="shared" si="10"/>
        <v>N/A</v>
      </c>
      <c r="I55" s="12">
        <v>-0.2</v>
      </c>
      <c r="J55" s="12">
        <v>-1.31</v>
      </c>
      <c r="K55" s="41" t="s">
        <v>739</v>
      </c>
      <c r="L55" s="9" t="str">
        <f t="shared" si="11"/>
        <v>Yes</v>
      </c>
    </row>
    <row r="56" spans="1:12" x14ac:dyDescent="0.25">
      <c r="A56" s="42" t="s">
        <v>1314</v>
      </c>
      <c r="B56" s="33" t="s">
        <v>213</v>
      </c>
      <c r="C56" s="43">
        <v>13901.022222</v>
      </c>
      <c r="D56" s="11" t="str">
        <f t="shared" si="8"/>
        <v>N/A</v>
      </c>
      <c r="E56" s="43">
        <v>25888.926829</v>
      </c>
      <c r="F56" s="11" t="str">
        <f t="shared" si="9"/>
        <v>N/A</v>
      </c>
      <c r="G56" s="43">
        <v>16154.333333</v>
      </c>
      <c r="H56" s="11" t="str">
        <f t="shared" si="10"/>
        <v>N/A</v>
      </c>
      <c r="I56" s="12">
        <v>86.24</v>
      </c>
      <c r="J56" s="12">
        <v>-37.6</v>
      </c>
      <c r="K56" s="41" t="s">
        <v>739</v>
      </c>
      <c r="L56" s="9" t="str">
        <f t="shared" si="11"/>
        <v>No</v>
      </c>
    </row>
    <row r="57" spans="1:12" x14ac:dyDescent="0.25">
      <c r="A57" s="42" t="s">
        <v>1691</v>
      </c>
      <c r="B57" s="33" t="s">
        <v>213</v>
      </c>
      <c r="C57" s="43">
        <v>2006.6710191</v>
      </c>
      <c r="D57" s="11" t="str">
        <f t="shared" si="8"/>
        <v>N/A</v>
      </c>
      <c r="E57" s="43">
        <v>1985.9447878000001</v>
      </c>
      <c r="F57" s="11" t="str">
        <f t="shared" si="9"/>
        <v>N/A</v>
      </c>
      <c r="G57" s="43">
        <v>2049.5126992999999</v>
      </c>
      <c r="H57" s="11" t="str">
        <f t="shared" si="10"/>
        <v>N/A</v>
      </c>
      <c r="I57" s="12">
        <v>-1.03</v>
      </c>
      <c r="J57" s="12">
        <v>3.2010000000000001</v>
      </c>
      <c r="K57" s="41" t="s">
        <v>739</v>
      </c>
      <c r="L57" s="9" t="str">
        <f t="shared" si="11"/>
        <v>Yes</v>
      </c>
    </row>
    <row r="58" spans="1:12" x14ac:dyDescent="0.25">
      <c r="A58" s="42" t="s">
        <v>1315</v>
      </c>
      <c r="B58" s="33" t="s">
        <v>213</v>
      </c>
      <c r="C58" s="43">
        <v>1994.0664266000001</v>
      </c>
      <c r="D58" s="11" t="str">
        <f t="shared" si="8"/>
        <v>N/A</v>
      </c>
      <c r="E58" s="43">
        <v>1795.0794037999999</v>
      </c>
      <c r="F58" s="11" t="str">
        <f t="shared" si="9"/>
        <v>N/A</v>
      </c>
      <c r="G58" s="43">
        <v>2003.5200637999999</v>
      </c>
      <c r="H58" s="11" t="str">
        <f t="shared" si="10"/>
        <v>N/A</v>
      </c>
      <c r="I58" s="12">
        <v>-9.98</v>
      </c>
      <c r="J58" s="12">
        <v>11.61</v>
      </c>
      <c r="K58" s="41" t="s">
        <v>739</v>
      </c>
      <c r="L58" s="9" t="str">
        <f t="shared" si="11"/>
        <v>Yes</v>
      </c>
    </row>
    <row r="59" spans="1:12" ht="12" customHeight="1" x14ac:dyDescent="0.25">
      <c r="A59" s="42" t="s">
        <v>1692</v>
      </c>
      <c r="B59" s="33" t="s">
        <v>213</v>
      </c>
      <c r="C59" s="43" t="s">
        <v>1746</v>
      </c>
      <c r="D59" s="11" t="str">
        <f t="shared" si="8"/>
        <v>N/A</v>
      </c>
      <c r="E59" s="43" t="s">
        <v>1746</v>
      </c>
      <c r="F59" s="11" t="str">
        <f t="shared" si="9"/>
        <v>N/A</v>
      </c>
      <c r="G59" s="43" t="s">
        <v>1746</v>
      </c>
      <c r="H59" s="11" t="str">
        <f t="shared" si="10"/>
        <v>N/A</v>
      </c>
      <c r="I59" s="12" t="s">
        <v>1746</v>
      </c>
      <c r="J59" s="12" t="s">
        <v>1746</v>
      </c>
      <c r="K59" s="41" t="s">
        <v>739</v>
      </c>
      <c r="L59" s="9" t="str">
        <f t="shared" si="11"/>
        <v>N/A</v>
      </c>
    </row>
    <row r="60" spans="1:12" x14ac:dyDescent="0.25">
      <c r="A60" s="42" t="s">
        <v>1693</v>
      </c>
      <c r="B60" s="33" t="s">
        <v>213</v>
      </c>
      <c r="C60" s="43" t="s">
        <v>1746</v>
      </c>
      <c r="D60" s="11" t="str">
        <f t="shared" si="8"/>
        <v>N/A</v>
      </c>
      <c r="E60" s="43" t="s">
        <v>1746</v>
      </c>
      <c r="F60" s="11" t="str">
        <f t="shared" si="9"/>
        <v>N/A</v>
      </c>
      <c r="G60" s="43" t="s">
        <v>1746</v>
      </c>
      <c r="H60" s="11" t="str">
        <f t="shared" si="10"/>
        <v>N/A</v>
      </c>
      <c r="I60" s="12" t="s">
        <v>1746</v>
      </c>
      <c r="J60" s="12" t="s">
        <v>1746</v>
      </c>
      <c r="K60" s="41" t="s">
        <v>739</v>
      </c>
      <c r="L60" s="9" t="str">
        <f t="shared" si="11"/>
        <v>N/A</v>
      </c>
    </row>
    <row r="61" spans="1:12" x14ac:dyDescent="0.25">
      <c r="A61" s="3" t="s">
        <v>1694</v>
      </c>
      <c r="B61" s="33" t="s">
        <v>213</v>
      </c>
      <c r="C61" s="43">
        <v>1831.0049977000001</v>
      </c>
      <c r="D61" s="11" t="str">
        <f t="shared" si="8"/>
        <v>N/A</v>
      </c>
      <c r="E61" s="43">
        <v>1859.2026366</v>
      </c>
      <c r="F61" s="11" t="str">
        <f t="shared" si="9"/>
        <v>N/A</v>
      </c>
      <c r="G61" s="43">
        <v>1920.5220316</v>
      </c>
      <c r="H61" s="11" t="str">
        <f t="shared" si="10"/>
        <v>N/A</v>
      </c>
      <c r="I61" s="12">
        <v>1.54</v>
      </c>
      <c r="J61" s="12">
        <v>3.298</v>
      </c>
      <c r="K61" s="41" t="s">
        <v>739</v>
      </c>
      <c r="L61" s="9" t="str">
        <f t="shared" si="11"/>
        <v>Yes</v>
      </c>
    </row>
    <row r="62" spans="1:12" x14ac:dyDescent="0.25">
      <c r="A62" s="3" t="s">
        <v>1695</v>
      </c>
      <c r="B62" s="33" t="s">
        <v>213</v>
      </c>
      <c r="C62" s="43">
        <v>2073.6257589000002</v>
      </c>
      <c r="D62" s="11" t="str">
        <f t="shared" si="8"/>
        <v>N/A</v>
      </c>
      <c r="E62" s="43">
        <v>2368.9980648000001</v>
      </c>
      <c r="F62" s="11" t="str">
        <f t="shared" si="9"/>
        <v>N/A</v>
      </c>
      <c r="G62" s="43">
        <v>2200.3438178000001</v>
      </c>
      <c r="H62" s="11" t="str">
        <f t="shared" si="10"/>
        <v>N/A</v>
      </c>
      <c r="I62" s="12">
        <v>14.24</v>
      </c>
      <c r="J62" s="12">
        <v>-7.12</v>
      </c>
      <c r="K62" s="41" t="s">
        <v>739</v>
      </c>
      <c r="L62" s="9" t="str">
        <f t="shared" si="11"/>
        <v>Yes</v>
      </c>
    </row>
    <row r="63" spans="1:12" x14ac:dyDescent="0.25">
      <c r="A63" s="3" t="s">
        <v>1696</v>
      </c>
      <c r="B63" s="33" t="s">
        <v>213</v>
      </c>
      <c r="C63" s="43">
        <v>10495.25121</v>
      </c>
      <c r="D63" s="11" t="str">
        <f t="shared" si="8"/>
        <v>N/A</v>
      </c>
      <c r="E63" s="43">
        <v>10301.712863000001</v>
      </c>
      <c r="F63" s="11" t="str">
        <f t="shared" si="9"/>
        <v>N/A</v>
      </c>
      <c r="G63" s="43">
        <v>9762.6369787000003</v>
      </c>
      <c r="H63" s="11" t="str">
        <f t="shared" si="10"/>
        <v>N/A</v>
      </c>
      <c r="I63" s="12">
        <v>-1.84</v>
      </c>
      <c r="J63" s="12">
        <v>-5.23</v>
      </c>
      <c r="K63" s="41" t="s">
        <v>739</v>
      </c>
      <c r="L63" s="9" t="str">
        <f t="shared" si="11"/>
        <v>Yes</v>
      </c>
    </row>
    <row r="64" spans="1:12" x14ac:dyDescent="0.25">
      <c r="A64" s="3" t="s">
        <v>1697</v>
      </c>
      <c r="B64" s="33" t="s">
        <v>213</v>
      </c>
      <c r="C64" s="43">
        <v>152.14285713999999</v>
      </c>
      <c r="D64" s="11" t="str">
        <f t="shared" si="8"/>
        <v>N/A</v>
      </c>
      <c r="E64" s="43">
        <v>884</v>
      </c>
      <c r="F64" s="11" t="str">
        <f t="shared" si="9"/>
        <v>N/A</v>
      </c>
      <c r="G64" s="43">
        <v>234.33333332999999</v>
      </c>
      <c r="H64" s="11" t="str">
        <f t="shared" si="10"/>
        <v>N/A</v>
      </c>
      <c r="I64" s="12">
        <v>481</v>
      </c>
      <c r="J64" s="12">
        <v>-73.5</v>
      </c>
      <c r="K64" s="41" t="s">
        <v>739</v>
      </c>
      <c r="L64" s="9" t="str">
        <f t="shared" si="11"/>
        <v>No</v>
      </c>
    </row>
    <row r="65" spans="1:12" x14ac:dyDescent="0.25">
      <c r="A65" s="3" t="s">
        <v>1698</v>
      </c>
      <c r="B65" s="33" t="s">
        <v>213</v>
      </c>
      <c r="C65" s="43">
        <v>3477.9226613999999</v>
      </c>
      <c r="D65" s="11" t="str">
        <f t="shared" si="8"/>
        <v>N/A</v>
      </c>
      <c r="E65" s="43">
        <v>3237.5683631000002</v>
      </c>
      <c r="F65" s="11" t="str">
        <f t="shared" si="9"/>
        <v>N/A</v>
      </c>
      <c r="G65" s="43">
        <v>3213.9758065000001</v>
      </c>
      <c r="H65" s="11" t="str">
        <f t="shared" si="10"/>
        <v>N/A</v>
      </c>
      <c r="I65" s="12">
        <v>-6.91</v>
      </c>
      <c r="J65" s="12">
        <v>-0.72899999999999998</v>
      </c>
      <c r="K65" s="41" t="s">
        <v>739</v>
      </c>
      <c r="L65" s="9" t="str">
        <f t="shared" si="11"/>
        <v>Yes</v>
      </c>
    </row>
    <row r="66" spans="1:12" x14ac:dyDescent="0.25">
      <c r="A66" s="3" t="s">
        <v>1699</v>
      </c>
      <c r="B66" s="33" t="s">
        <v>213</v>
      </c>
      <c r="C66" s="43">
        <v>3382.3303255999999</v>
      </c>
      <c r="D66" s="11" t="str">
        <f t="shared" si="8"/>
        <v>N/A</v>
      </c>
      <c r="E66" s="43">
        <v>3229.7228107999999</v>
      </c>
      <c r="F66" s="11" t="str">
        <f t="shared" si="9"/>
        <v>N/A</v>
      </c>
      <c r="G66" s="43">
        <v>3199.8429804000002</v>
      </c>
      <c r="H66" s="11" t="str">
        <f t="shared" si="10"/>
        <v>N/A</v>
      </c>
      <c r="I66" s="12">
        <v>-4.51</v>
      </c>
      <c r="J66" s="12">
        <v>-0.92500000000000004</v>
      </c>
      <c r="K66" s="41" t="s">
        <v>739</v>
      </c>
      <c r="L66" s="9" t="str">
        <f t="shared" si="11"/>
        <v>Yes</v>
      </c>
    </row>
    <row r="67" spans="1:12" x14ac:dyDescent="0.25">
      <c r="A67" s="3" t="s">
        <v>1700</v>
      </c>
      <c r="B67" s="33" t="s">
        <v>213</v>
      </c>
      <c r="C67" s="43" t="s">
        <v>1746</v>
      </c>
      <c r="D67" s="11" t="str">
        <f t="shared" si="8"/>
        <v>N/A</v>
      </c>
      <c r="E67" s="43" t="s">
        <v>1746</v>
      </c>
      <c r="F67" s="11" t="str">
        <f t="shared" si="9"/>
        <v>N/A</v>
      </c>
      <c r="G67" s="43" t="s">
        <v>1746</v>
      </c>
      <c r="H67" s="11" t="str">
        <f t="shared" si="10"/>
        <v>N/A</v>
      </c>
      <c r="I67" s="12" t="s">
        <v>1746</v>
      </c>
      <c r="J67" s="12" t="s">
        <v>1746</v>
      </c>
      <c r="K67" s="41" t="s">
        <v>739</v>
      </c>
      <c r="L67" s="9" t="str">
        <f t="shared" si="11"/>
        <v>N/A</v>
      </c>
    </row>
    <row r="68" spans="1:12" x14ac:dyDescent="0.25">
      <c r="A68" s="2" t="s">
        <v>1701</v>
      </c>
      <c r="B68" s="33" t="s">
        <v>213</v>
      </c>
      <c r="C68" s="43">
        <v>0</v>
      </c>
      <c r="D68" s="11" t="str">
        <f t="shared" si="8"/>
        <v>N/A</v>
      </c>
      <c r="E68" s="43" t="s">
        <v>1746</v>
      </c>
      <c r="F68" s="11" t="str">
        <f t="shared" si="9"/>
        <v>N/A</v>
      </c>
      <c r="G68" s="43" t="s">
        <v>1746</v>
      </c>
      <c r="H68" s="11" t="str">
        <f t="shared" si="10"/>
        <v>N/A</v>
      </c>
      <c r="I68" s="12" t="s">
        <v>1746</v>
      </c>
      <c r="J68" s="12" t="s">
        <v>1746</v>
      </c>
      <c r="K68" s="41" t="s">
        <v>739</v>
      </c>
      <c r="L68" s="9" t="str">
        <f t="shared" si="11"/>
        <v>N/A</v>
      </c>
    </row>
    <row r="69" spans="1:12" x14ac:dyDescent="0.25">
      <c r="A69" s="2" t="s">
        <v>1702</v>
      </c>
      <c r="B69" s="33" t="s">
        <v>213</v>
      </c>
      <c r="C69" s="43">
        <v>4001.1004410999999</v>
      </c>
      <c r="D69" s="11" t="str">
        <f t="shared" si="8"/>
        <v>N/A</v>
      </c>
      <c r="E69" s="43">
        <v>3473.2297373000001</v>
      </c>
      <c r="F69" s="11" t="str">
        <f t="shared" si="9"/>
        <v>N/A</v>
      </c>
      <c r="G69" s="43">
        <v>3447.8306830000001</v>
      </c>
      <c r="H69" s="11" t="str">
        <f t="shared" si="10"/>
        <v>N/A</v>
      </c>
      <c r="I69" s="12">
        <v>-13.2</v>
      </c>
      <c r="J69" s="12">
        <v>-0.73099999999999998</v>
      </c>
      <c r="K69" s="41" t="s">
        <v>739</v>
      </c>
      <c r="L69" s="9" t="str">
        <f t="shared" si="11"/>
        <v>Yes</v>
      </c>
    </row>
    <row r="70" spans="1:12" x14ac:dyDescent="0.25">
      <c r="A70" s="42" t="s">
        <v>1703</v>
      </c>
      <c r="B70" s="33" t="s">
        <v>213</v>
      </c>
      <c r="C70" s="43">
        <v>2942.9664121999999</v>
      </c>
      <c r="D70" s="11" t="str">
        <f t="shared" si="8"/>
        <v>N/A</v>
      </c>
      <c r="E70" s="43">
        <v>2730.5401234999999</v>
      </c>
      <c r="F70" s="11" t="str">
        <f t="shared" si="9"/>
        <v>N/A</v>
      </c>
      <c r="G70" s="43">
        <v>2906.6013343999998</v>
      </c>
      <c r="H70" s="11" t="str">
        <f t="shared" si="10"/>
        <v>N/A</v>
      </c>
      <c r="I70" s="12">
        <v>-7.22</v>
      </c>
      <c r="J70" s="12">
        <v>6.4480000000000004</v>
      </c>
      <c r="K70" s="41" t="s">
        <v>739</v>
      </c>
      <c r="L70" s="9" t="str">
        <f t="shared" si="11"/>
        <v>Yes</v>
      </c>
    </row>
    <row r="71" spans="1:12" x14ac:dyDescent="0.25">
      <c r="A71" s="42" t="s">
        <v>1704</v>
      </c>
      <c r="B71" s="33" t="s">
        <v>213</v>
      </c>
      <c r="C71" s="43">
        <v>2873.5391353</v>
      </c>
      <c r="D71" s="11" t="str">
        <f t="shared" si="8"/>
        <v>N/A</v>
      </c>
      <c r="E71" s="43">
        <v>2810.0444702</v>
      </c>
      <c r="F71" s="11" t="str">
        <f t="shared" si="9"/>
        <v>N/A</v>
      </c>
      <c r="G71" s="43">
        <v>2783.9170451999998</v>
      </c>
      <c r="H71" s="11" t="str">
        <f t="shared" si="10"/>
        <v>N/A</v>
      </c>
      <c r="I71" s="12">
        <v>-2.21</v>
      </c>
      <c r="J71" s="12">
        <v>-0.93</v>
      </c>
      <c r="K71" s="41" t="s">
        <v>739</v>
      </c>
      <c r="L71" s="9" t="str">
        <f t="shared" si="11"/>
        <v>Yes</v>
      </c>
    </row>
    <row r="72" spans="1:12" x14ac:dyDescent="0.25">
      <c r="A72" s="42" t="s">
        <v>1622</v>
      </c>
      <c r="B72" s="33" t="s">
        <v>213</v>
      </c>
      <c r="C72" s="43">
        <v>577589951</v>
      </c>
      <c r="D72" s="11" t="str">
        <f t="shared" ref="D72:D135" si="12">IF($B72="N/A","N/A",IF(C72&gt;10,"No",IF(C72&lt;-10,"No","Yes")))</f>
        <v>N/A</v>
      </c>
      <c r="E72" s="43">
        <v>566020998</v>
      </c>
      <c r="F72" s="11" t="str">
        <f t="shared" ref="F72:F135" si="13">IF($B72="N/A","N/A",IF(E72&gt;10,"No",IF(E72&lt;-10,"No","Yes")))</f>
        <v>N/A</v>
      </c>
      <c r="G72" s="43">
        <v>541827627</v>
      </c>
      <c r="H72" s="11" t="str">
        <f t="shared" ref="H72:H135" si="14">IF($B72="N/A","N/A",IF(G72&gt;10,"No",IF(G72&lt;-10,"No","Yes")))</f>
        <v>N/A</v>
      </c>
      <c r="I72" s="12">
        <v>-2</v>
      </c>
      <c r="J72" s="12">
        <v>-4.2699999999999996</v>
      </c>
      <c r="K72" s="41" t="s">
        <v>739</v>
      </c>
      <c r="L72" s="9" t="str">
        <f t="shared" ref="L72:L132" si="15">IF(J72="Div by 0", "N/A", IF(K72="N/A","N/A", IF(J72&gt;VALUE(MID(K72,1,2)), "No", IF(J72&lt;-1*VALUE(MID(K72,1,2)), "No", "Yes"))))</f>
        <v>Yes</v>
      </c>
    </row>
    <row r="73" spans="1:12" x14ac:dyDescent="0.25">
      <c r="A73" s="42" t="s">
        <v>1623</v>
      </c>
      <c r="B73" s="33" t="s">
        <v>213</v>
      </c>
      <c r="C73" s="34">
        <v>87132</v>
      </c>
      <c r="D73" s="11" t="str">
        <f t="shared" si="12"/>
        <v>N/A</v>
      </c>
      <c r="E73" s="34">
        <v>85405</v>
      </c>
      <c r="F73" s="11" t="str">
        <f t="shared" si="13"/>
        <v>N/A</v>
      </c>
      <c r="G73" s="34">
        <v>86539</v>
      </c>
      <c r="H73" s="11" t="str">
        <f t="shared" si="14"/>
        <v>N/A</v>
      </c>
      <c r="I73" s="12">
        <v>-1.98</v>
      </c>
      <c r="J73" s="12">
        <v>1.3280000000000001</v>
      </c>
      <c r="K73" s="41" t="s">
        <v>739</v>
      </c>
      <c r="L73" s="9" t="str">
        <f t="shared" si="15"/>
        <v>Yes</v>
      </c>
    </row>
    <row r="74" spans="1:12" x14ac:dyDescent="0.25">
      <c r="A74" s="42" t="s">
        <v>1316</v>
      </c>
      <c r="B74" s="33" t="s">
        <v>213</v>
      </c>
      <c r="C74" s="43">
        <v>6628.9073016000002</v>
      </c>
      <c r="D74" s="11" t="str">
        <f t="shared" si="12"/>
        <v>N/A</v>
      </c>
      <c r="E74" s="43">
        <v>6627.4925120999997</v>
      </c>
      <c r="F74" s="11" t="str">
        <f t="shared" si="13"/>
        <v>N/A</v>
      </c>
      <c r="G74" s="43">
        <v>6261.0802874999999</v>
      </c>
      <c r="H74" s="11" t="str">
        <f t="shared" si="14"/>
        <v>N/A</v>
      </c>
      <c r="I74" s="12">
        <v>-2.1000000000000001E-2</v>
      </c>
      <c r="J74" s="12">
        <v>-5.53</v>
      </c>
      <c r="K74" s="41" t="s">
        <v>739</v>
      </c>
      <c r="L74" s="9" t="str">
        <f t="shared" si="15"/>
        <v>Yes</v>
      </c>
    </row>
    <row r="75" spans="1:12" x14ac:dyDescent="0.25">
      <c r="A75" s="42" t="s">
        <v>1317</v>
      </c>
      <c r="B75" s="33" t="s">
        <v>213</v>
      </c>
      <c r="C75" s="34">
        <v>5.8221204608999999</v>
      </c>
      <c r="D75" s="11" t="str">
        <f t="shared" si="12"/>
        <v>N/A</v>
      </c>
      <c r="E75" s="34">
        <v>6.1497102042999998</v>
      </c>
      <c r="F75" s="11" t="str">
        <f t="shared" si="13"/>
        <v>N/A</v>
      </c>
      <c r="G75" s="34">
        <v>6.0838581448999998</v>
      </c>
      <c r="H75" s="11" t="str">
        <f t="shared" si="14"/>
        <v>N/A</v>
      </c>
      <c r="I75" s="12">
        <v>5.6269999999999998</v>
      </c>
      <c r="J75" s="12">
        <v>-1.07</v>
      </c>
      <c r="K75" s="41" t="s">
        <v>739</v>
      </c>
      <c r="L75" s="9" t="str">
        <f t="shared" si="15"/>
        <v>Yes</v>
      </c>
    </row>
    <row r="76" spans="1:12" ht="25" x14ac:dyDescent="0.25">
      <c r="A76" s="42" t="s">
        <v>548</v>
      </c>
      <c r="B76" s="33" t="s">
        <v>213</v>
      </c>
      <c r="C76" s="43">
        <v>82905</v>
      </c>
      <c r="D76" s="11" t="str">
        <f t="shared" si="12"/>
        <v>N/A</v>
      </c>
      <c r="E76" s="43">
        <v>99223</v>
      </c>
      <c r="F76" s="11" t="str">
        <f t="shared" si="13"/>
        <v>N/A</v>
      </c>
      <c r="G76" s="43">
        <v>102758</v>
      </c>
      <c r="H76" s="11" t="str">
        <f t="shared" si="14"/>
        <v>N/A</v>
      </c>
      <c r="I76" s="12">
        <v>19.68</v>
      </c>
      <c r="J76" s="12">
        <v>3.5630000000000002</v>
      </c>
      <c r="K76" s="41" t="s">
        <v>739</v>
      </c>
      <c r="L76" s="9" t="str">
        <f t="shared" si="15"/>
        <v>Yes</v>
      </c>
    </row>
    <row r="77" spans="1:12" x14ac:dyDescent="0.25">
      <c r="A77" s="42" t="s">
        <v>549</v>
      </c>
      <c r="B77" s="33" t="s">
        <v>213</v>
      </c>
      <c r="C77" s="34">
        <v>11</v>
      </c>
      <c r="D77" s="11" t="str">
        <f t="shared" si="12"/>
        <v>N/A</v>
      </c>
      <c r="E77" s="34">
        <v>11</v>
      </c>
      <c r="F77" s="11" t="str">
        <f t="shared" si="13"/>
        <v>N/A</v>
      </c>
      <c r="G77" s="34">
        <v>11</v>
      </c>
      <c r="H77" s="11" t="str">
        <f t="shared" si="14"/>
        <v>N/A</v>
      </c>
      <c r="I77" s="12">
        <v>33.33</v>
      </c>
      <c r="J77" s="12">
        <v>-12.5</v>
      </c>
      <c r="K77" s="41" t="s">
        <v>739</v>
      </c>
      <c r="L77" s="9" t="str">
        <f t="shared" si="15"/>
        <v>Yes</v>
      </c>
    </row>
    <row r="78" spans="1:12" x14ac:dyDescent="0.25">
      <c r="A78" s="42" t="s">
        <v>1318</v>
      </c>
      <c r="B78" s="33" t="s">
        <v>213</v>
      </c>
      <c r="C78" s="43">
        <v>13817.5</v>
      </c>
      <c r="D78" s="11" t="str">
        <f t="shared" si="12"/>
        <v>N/A</v>
      </c>
      <c r="E78" s="43">
        <v>12402.875</v>
      </c>
      <c r="F78" s="11" t="str">
        <f t="shared" si="13"/>
        <v>N/A</v>
      </c>
      <c r="G78" s="43">
        <v>14679.714286</v>
      </c>
      <c r="H78" s="11" t="str">
        <f t="shared" si="14"/>
        <v>N/A</v>
      </c>
      <c r="I78" s="12">
        <v>-10.199999999999999</v>
      </c>
      <c r="J78" s="12">
        <v>18.36</v>
      </c>
      <c r="K78" s="41" t="s">
        <v>739</v>
      </c>
      <c r="L78" s="9" t="str">
        <f t="shared" si="15"/>
        <v>Yes</v>
      </c>
    </row>
    <row r="79" spans="1:12" ht="25" x14ac:dyDescent="0.25">
      <c r="A79" s="42" t="s">
        <v>550</v>
      </c>
      <c r="B79" s="33" t="s">
        <v>213</v>
      </c>
      <c r="C79" s="43">
        <v>75798310</v>
      </c>
      <c r="D79" s="11" t="str">
        <f t="shared" si="12"/>
        <v>N/A</v>
      </c>
      <c r="E79" s="43">
        <v>64967186</v>
      </c>
      <c r="F79" s="11" t="str">
        <f t="shared" si="13"/>
        <v>N/A</v>
      </c>
      <c r="G79" s="43">
        <v>68516480</v>
      </c>
      <c r="H79" s="11" t="str">
        <f t="shared" si="14"/>
        <v>N/A</v>
      </c>
      <c r="I79" s="12">
        <v>-14.3</v>
      </c>
      <c r="J79" s="12">
        <v>5.4630000000000001</v>
      </c>
      <c r="K79" s="41" t="s">
        <v>739</v>
      </c>
      <c r="L79" s="9" t="str">
        <f t="shared" si="15"/>
        <v>Yes</v>
      </c>
    </row>
    <row r="80" spans="1:12" x14ac:dyDescent="0.25">
      <c r="A80" s="42" t="s">
        <v>551</v>
      </c>
      <c r="B80" s="33" t="s">
        <v>213</v>
      </c>
      <c r="C80" s="34">
        <v>4345</v>
      </c>
      <c r="D80" s="11" t="str">
        <f t="shared" si="12"/>
        <v>N/A</v>
      </c>
      <c r="E80" s="34">
        <v>4153</v>
      </c>
      <c r="F80" s="11" t="str">
        <f t="shared" si="13"/>
        <v>N/A</v>
      </c>
      <c r="G80" s="34">
        <v>4560</v>
      </c>
      <c r="H80" s="11" t="str">
        <f t="shared" si="14"/>
        <v>N/A</v>
      </c>
      <c r="I80" s="12">
        <v>-4.42</v>
      </c>
      <c r="J80" s="12">
        <v>9.8000000000000007</v>
      </c>
      <c r="K80" s="41" t="s">
        <v>739</v>
      </c>
      <c r="L80" s="9" t="str">
        <f t="shared" si="15"/>
        <v>Yes</v>
      </c>
    </row>
    <row r="81" spans="1:12" ht="25" x14ac:dyDescent="0.25">
      <c r="A81" s="42" t="s">
        <v>1319</v>
      </c>
      <c r="B81" s="33" t="s">
        <v>213</v>
      </c>
      <c r="C81" s="43">
        <v>17444.950518000001</v>
      </c>
      <c r="D81" s="11" t="str">
        <f t="shared" si="12"/>
        <v>N/A</v>
      </c>
      <c r="E81" s="43">
        <v>15643.435106999999</v>
      </c>
      <c r="F81" s="11" t="str">
        <f t="shared" si="13"/>
        <v>N/A</v>
      </c>
      <c r="G81" s="43">
        <v>15025.54386</v>
      </c>
      <c r="H81" s="11" t="str">
        <f t="shared" si="14"/>
        <v>N/A</v>
      </c>
      <c r="I81" s="12">
        <v>-10.3</v>
      </c>
      <c r="J81" s="12">
        <v>-3.95</v>
      </c>
      <c r="K81" s="41" t="s">
        <v>739</v>
      </c>
      <c r="L81" s="9" t="str">
        <f t="shared" si="15"/>
        <v>Yes</v>
      </c>
    </row>
    <row r="82" spans="1:12" x14ac:dyDescent="0.25">
      <c r="A82" s="42" t="s">
        <v>552</v>
      </c>
      <c r="B82" s="33" t="s">
        <v>213</v>
      </c>
      <c r="C82" s="43">
        <v>33603783</v>
      </c>
      <c r="D82" s="11" t="str">
        <f t="shared" si="12"/>
        <v>N/A</v>
      </c>
      <c r="E82" s="43">
        <v>34143773</v>
      </c>
      <c r="F82" s="11" t="str">
        <f t="shared" si="13"/>
        <v>N/A</v>
      </c>
      <c r="G82" s="43">
        <v>33410525</v>
      </c>
      <c r="H82" s="11" t="str">
        <f t="shared" si="14"/>
        <v>N/A</v>
      </c>
      <c r="I82" s="12">
        <v>1.607</v>
      </c>
      <c r="J82" s="12">
        <v>-2.15</v>
      </c>
      <c r="K82" s="41" t="s">
        <v>739</v>
      </c>
      <c r="L82" s="9" t="str">
        <f t="shared" si="15"/>
        <v>Yes</v>
      </c>
    </row>
    <row r="83" spans="1:12" x14ac:dyDescent="0.25">
      <c r="A83" s="42" t="s">
        <v>553</v>
      </c>
      <c r="B83" s="33" t="s">
        <v>213</v>
      </c>
      <c r="C83" s="34">
        <v>513</v>
      </c>
      <c r="D83" s="11" t="str">
        <f t="shared" si="12"/>
        <v>N/A</v>
      </c>
      <c r="E83" s="34">
        <v>523</v>
      </c>
      <c r="F83" s="11" t="str">
        <f t="shared" si="13"/>
        <v>N/A</v>
      </c>
      <c r="G83" s="34">
        <v>512</v>
      </c>
      <c r="H83" s="11" t="str">
        <f t="shared" si="14"/>
        <v>N/A</v>
      </c>
      <c r="I83" s="12">
        <v>1.9490000000000001</v>
      </c>
      <c r="J83" s="12">
        <v>-2.1</v>
      </c>
      <c r="K83" s="41" t="s">
        <v>739</v>
      </c>
      <c r="L83" s="9" t="str">
        <f t="shared" si="15"/>
        <v>Yes</v>
      </c>
    </row>
    <row r="84" spans="1:12" x14ac:dyDescent="0.25">
      <c r="A84" s="42" t="s">
        <v>1320</v>
      </c>
      <c r="B84" s="33" t="s">
        <v>213</v>
      </c>
      <c r="C84" s="43">
        <v>65504.450292000001</v>
      </c>
      <c r="D84" s="11" t="str">
        <f t="shared" si="12"/>
        <v>N/A</v>
      </c>
      <c r="E84" s="43">
        <v>65284.460803000002</v>
      </c>
      <c r="F84" s="11" t="str">
        <f t="shared" si="13"/>
        <v>N/A</v>
      </c>
      <c r="G84" s="43">
        <v>65254.931641000003</v>
      </c>
      <c r="H84" s="11" t="str">
        <f t="shared" si="14"/>
        <v>N/A</v>
      </c>
      <c r="I84" s="12">
        <v>-0.33600000000000002</v>
      </c>
      <c r="J84" s="12">
        <v>-4.4999999999999998E-2</v>
      </c>
      <c r="K84" s="41" t="s">
        <v>739</v>
      </c>
      <c r="L84" s="9" t="str">
        <f t="shared" si="15"/>
        <v>Yes</v>
      </c>
    </row>
    <row r="85" spans="1:12" x14ac:dyDescent="0.25">
      <c r="A85" s="42" t="s">
        <v>554</v>
      </c>
      <c r="B85" s="33" t="s">
        <v>213</v>
      </c>
      <c r="C85" s="43">
        <v>67200684</v>
      </c>
      <c r="D85" s="11" t="str">
        <f t="shared" si="12"/>
        <v>N/A</v>
      </c>
      <c r="E85" s="43">
        <v>68922809</v>
      </c>
      <c r="F85" s="11" t="str">
        <f t="shared" si="13"/>
        <v>N/A</v>
      </c>
      <c r="G85" s="43">
        <v>72209832</v>
      </c>
      <c r="H85" s="11" t="str">
        <f t="shared" si="14"/>
        <v>N/A</v>
      </c>
      <c r="I85" s="12">
        <v>2.5630000000000002</v>
      </c>
      <c r="J85" s="12">
        <v>4.7690000000000001</v>
      </c>
      <c r="K85" s="41" t="s">
        <v>739</v>
      </c>
      <c r="L85" s="9" t="str">
        <f t="shared" si="15"/>
        <v>Yes</v>
      </c>
    </row>
    <row r="86" spans="1:12" x14ac:dyDescent="0.25">
      <c r="A86" s="42" t="s">
        <v>555</v>
      </c>
      <c r="B86" s="33" t="s">
        <v>213</v>
      </c>
      <c r="C86" s="34">
        <v>2278</v>
      </c>
      <c r="D86" s="11" t="str">
        <f t="shared" si="12"/>
        <v>N/A</v>
      </c>
      <c r="E86" s="34">
        <v>2309</v>
      </c>
      <c r="F86" s="11" t="str">
        <f t="shared" si="13"/>
        <v>N/A</v>
      </c>
      <c r="G86" s="34">
        <v>2278</v>
      </c>
      <c r="H86" s="11" t="str">
        <f t="shared" si="14"/>
        <v>N/A</v>
      </c>
      <c r="I86" s="12">
        <v>1.361</v>
      </c>
      <c r="J86" s="12">
        <v>-1.34</v>
      </c>
      <c r="K86" s="41" t="s">
        <v>739</v>
      </c>
      <c r="L86" s="9" t="str">
        <f t="shared" si="15"/>
        <v>Yes</v>
      </c>
    </row>
    <row r="87" spans="1:12" x14ac:dyDescent="0.25">
      <c r="A87" s="42" t="s">
        <v>1321</v>
      </c>
      <c r="B87" s="33" t="s">
        <v>213</v>
      </c>
      <c r="C87" s="43">
        <v>29499.861282000002</v>
      </c>
      <c r="D87" s="11" t="str">
        <f t="shared" si="12"/>
        <v>N/A</v>
      </c>
      <c r="E87" s="43">
        <v>29849.635773000002</v>
      </c>
      <c r="F87" s="11" t="str">
        <f t="shared" si="13"/>
        <v>N/A</v>
      </c>
      <c r="G87" s="43">
        <v>31698.784898999998</v>
      </c>
      <c r="H87" s="11" t="str">
        <f t="shared" si="14"/>
        <v>N/A</v>
      </c>
      <c r="I87" s="12">
        <v>1.1859999999999999</v>
      </c>
      <c r="J87" s="12">
        <v>6.1950000000000003</v>
      </c>
      <c r="K87" s="41" t="s">
        <v>739</v>
      </c>
      <c r="L87" s="9" t="str">
        <f t="shared" si="15"/>
        <v>Yes</v>
      </c>
    </row>
    <row r="88" spans="1:12" ht="25" x14ac:dyDescent="0.25">
      <c r="A88" s="42" t="s">
        <v>556</v>
      </c>
      <c r="B88" s="33" t="s">
        <v>213</v>
      </c>
      <c r="C88" s="43">
        <v>374633466</v>
      </c>
      <c r="D88" s="11" t="str">
        <f t="shared" si="12"/>
        <v>N/A</v>
      </c>
      <c r="E88" s="43">
        <v>395336397</v>
      </c>
      <c r="F88" s="11" t="str">
        <f t="shared" si="13"/>
        <v>N/A</v>
      </c>
      <c r="G88" s="43">
        <v>429913862</v>
      </c>
      <c r="H88" s="11" t="str">
        <f t="shared" si="14"/>
        <v>N/A</v>
      </c>
      <c r="I88" s="12">
        <v>5.5259999999999998</v>
      </c>
      <c r="J88" s="12">
        <v>8.7460000000000004</v>
      </c>
      <c r="K88" s="41" t="s">
        <v>739</v>
      </c>
      <c r="L88" s="9" t="str">
        <f t="shared" si="15"/>
        <v>Yes</v>
      </c>
    </row>
    <row r="89" spans="1:12" x14ac:dyDescent="0.25">
      <c r="A89" s="42" t="s">
        <v>557</v>
      </c>
      <c r="B89" s="33" t="s">
        <v>213</v>
      </c>
      <c r="C89" s="34">
        <v>521823</v>
      </c>
      <c r="D89" s="11" t="str">
        <f t="shared" si="12"/>
        <v>N/A</v>
      </c>
      <c r="E89" s="34">
        <v>542465</v>
      </c>
      <c r="F89" s="11" t="str">
        <f t="shared" si="13"/>
        <v>N/A</v>
      </c>
      <c r="G89" s="34">
        <v>569576</v>
      </c>
      <c r="H89" s="11" t="str">
        <f t="shared" si="14"/>
        <v>N/A</v>
      </c>
      <c r="I89" s="12">
        <v>3.956</v>
      </c>
      <c r="J89" s="12">
        <v>4.9980000000000002</v>
      </c>
      <c r="K89" s="41" t="s">
        <v>739</v>
      </c>
      <c r="L89" s="9" t="str">
        <f t="shared" si="15"/>
        <v>Yes</v>
      </c>
    </row>
    <row r="90" spans="1:12" x14ac:dyDescent="0.25">
      <c r="A90" s="42" t="s">
        <v>1322</v>
      </c>
      <c r="B90" s="33" t="s">
        <v>213</v>
      </c>
      <c r="C90" s="43">
        <v>717.93206892000001</v>
      </c>
      <c r="D90" s="11" t="str">
        <f t="shared" si="12"/>
        <v>N/A</v>
      </c>
      <c r="E90" s="43">
        <v>728.77770363000002</v>
      </c>
      <c r="F90" s="11" t="str">
        <f t="shared" si="13"/>
        <v>N/A</v>
      </c>
      <c r="G90" s="43">
        <v>754.79630813000006</v>
      </c>
      <c r="H90" s="11" t="str">
        <f t="shared" si="14"/>
        <v>N/A</v>
      </c>
      <c r="I90" s="12">
        <v>1.5109999999999999</v>
      </c>
      <c r="J90" s="12">
        <v>3.57</v>
      </c>
      <c r="K90" s="41" t="s">
        <v>739</v>
      </c>
      <c r="L90" s="9" t="str">
        <f t="shared" si="15"/>
        <v>Yes</v>
      </c>
    </row>
    <row r="91" spans="1:12" x14ac:dyDescent="0.25">
      <c r="A91" s="42" t="s">
        <v>558</v>
      </c>
      <c r="B91" s="33" t="s">
        <v>213</v>
      </c>
      <c r="C91" s="43">
        <v>144188793</v>
      </c>
      <c r="D91" s="11" t="str">
        <f t="shared" si="12"/>
        <v>N/A</v>
      </c>
      <c r="E91" s="43">
        <v>132528476</v>
      </c>
      <c r="F91" s="11" t="str">
        <f t="shared" si="13"/>
        <v>N/A</v>
      </c>
      <c r="G91" s="43">
        <v>131742855</v>
      </c>
      <c r="H91" s="11" t="str">
        <f t="shared" si="14"/>
        <v>N/A</v>
      </c>
      <c r="I91" s="12">
        <v>-8.09</v>
      </c>
      <c r="J91" s="12">
        <v>-0.59299999999999997</v>
      </c>
      <c r="K91" s="41" t="s">
        <v>739</v>
      </c>
      <c r="L91" s="9" t="str">
        <f t="shared" si="15"/>
        <v>Yes</v>
      </c>
    </row>
    <row r="92" spans="1:12" x14ac:dyDescent="0.25">
      <c r="A92" s="42" t="s">
        <v>559</v>
      </c>
      <c r="B92" s="33" t="s">
        <v>213</v>
      </c>
      <c r="C92" s="34">
        <v>282497</v>
      </c>
      <c r="D92" s="11" t="str">
        <f t="shared" si="12"/>
        <v>N/A</v>
      </c>
      <c r="E92" s="34">
        <v>285310</v>
      </c>
      <c r="F92" s="11" t="str">
        <f t="shared" si="13"/>
        <v>N/A</v>
      </c>
      <c r="G92" s="34">
        <v>294035</v>
      </c>
      <c r="H92" s="11" t="str">
        <f t="shared" si="14"/>
        <v>N/A</v>
      </c>
      <c r="I92" s="12">
        <v>0.99580000000000002</v>
      </c>
      <c r="J92" s="12">
        <v>3.0579999999999998</v>
      </c>
      <c r="K92" s="41" t="s">
        <v>739</v>
      </c>
      <c r="L92" s="9" t="str">
        <f t="shared" si="15"/>
        <v>Yes</v>
      </c>
    </row>
    <row r="93" spans="1:12" x14ac:dyDescent="0.25">
      <c r="A93" s="42" t="s">
        <v>1323</v>
      </c>
      <c r="B93" s="33" t="s">
        <v>213</v>
      </c>
      <c r="C93" s="43">
        <v>510.40822734</v>
      </c>
      <c r="D93" s="11" t="str">
        <f t="shared" si="12"/>
        <v>N/A</v>
      </c>
      <c r="E93" s="43">
        <v>464.50694332</v>
      </c>
      <c r="F93" s="11" t="str">
        <f t="shared" si="13"/>
        <v>N/A</v>
      </c>
      <c r="G93" s="43">
        <v>448.05160949999998</v>
      </c>
      <c r="H93" s="11" t="str">
        <f t="shared" si="14"/>
        <v>N/A</v>
      </c>
      <c r="I93" s="12">
        <v>-8.99</v>
      </c>
      <c r="J93" s="12">
        <v>-3.54</v>
      </c>
      <c r="K93" s="41" t="s">
        <v>739</v>
      </c>
      <c r="L93" s="9" t="str">
        <f t="shared" si="15"/>
        <v>Yes</v>
      </c>
    </row>
    <row r="94" spans="1:12" ht="25" x14ac:dyDescent="0.25">
      <c r="A94" s="42" t="s">
        <v>560</v>
      </c>
      <c r="B94" s="33" t="s">
        <v>213</v>
      </c>
      <c r="C94" s="43">
        <v>11283117</v>
      </c>
      <c r="D94" s="11" t="str">
        <f t="shared" si="12"/>
        <v>N/A</v>
      </c>
      <c r="E94" s="43">
        <v>12407964</v>
      </c>
      <c r="F94" s="11" t="str">
        <f t="shared" si="13"/>
        <v>N/A</v>
      </c>
      <c r="G94" s="43">
        <v>14384482</v>
      </c>
      <c r="H94" s="11" t="str">
        <f t="shared" si="14"/>
        <v>N/A</v>
      </c>
      <c r="I94" s="12">
        <v>9.9689999999999994</v>
      </c>
      <c r="J94" s="12">
        <v>15.93</v>
      </c>
      <c r="K94" s="41" t="s">
        <v>739</v>
      </c>
      <c r="L94" s="9" t="str">
        <f t="shared" si="15"/>
        <v>Yes</v>
      </c>
    </row>
    <row r="95" spans="1:12" x14ac:dyDescent="0.25">
      <c r="A95" s="42" t="s">
        <v>561</v>
      </c>
      <c r="B95" s="33" t="s">
        <v>213</v>
      </c>
      <c r="C95" s="34">
        <v>95192</v>
      </c>
      <c r="D95" s="11" t="str">
        <f t="shared" si="12"/>
        <v>N/A</v>
      </c>
      <c r="E95" s="34">
        <v>97582</v>
      </c>
      <c r="F95" s="11" t="str">
        <f t="shared" si="13"/>
        <v>N/A</v>
      </c>
      <c r="G95" s="34">
        <v>108161</v>
      </c>
      <c r="H95" s="11" t="str">
        <f t="shared" si="14"/>
        <v>N/A</v>
      </c>
      <c r="I95" s="12">
        <v>2.5110000000000001</v>
      </c>
      <c r="J95" s="12">
        <v>10.84</v>
      </c>
      <c r="K95" s="41" t="s">
        <v>739</v>
      </c>
      <c r="L95" s="9" t="str">
        <f t="shared" si="15"/>
        <v>Yes</v>
      </c>
    </row>
    <row r="96" spans="1:12" ht="25" x14ac:dyDescent="0.25">
      <c r="A96" s="42" t="s">
        <v>1324</v>
      </c>
      <c r="B96" s="33" t="s">
        <v>213</v>
      </c>
      <c r="C96" s="43">
        <v>118.53009707</v>
      </c>
      <c r="D96" s="11" t="str">
        <f t="shared" si="12"/>
        <v>N/A</v>
      </c>
      <c r="E96" s="43">
        <v>127.15422925999999</v>
      </c>
      <c r="F96" s="11" t="str">
        <f t="shared" si="13"/>
        <v>N/A</v>
      </c>
      <c r="G96" s="43">
        <v>132.99139245999999</v>
      </c>
      <c r="H96" s="11" t="str">
        <f t="shared" si="14"/>
        <v>N/A</v>
      </c>
      <c r="I96" s="12">
        <v>7.2759999999999998</v>
      </c>
      <c r="J96" s="12">
        <v>4.5910000000000002</v>
      </c>
      <c r="K96" s="41" t="s">
        <v>739</v>
      </c>
      <c r="L96" s="9" t="str">
        <f t="shared" si="15"/>
        <v>Yes</v>
      </c>
    </row>
    <row r="97" spans="1:12" ht="25" x14ac:dyDescent="0.25">
      <c r="A97" s="42" t="s">
        <v>562</v>
      </c>
      <c r="B97" s="33" t="s">
        <v>213</v>
      </c>
      <c r="C97" s="43">
        <v>149830695</v>
      </c>
      <c r="D97" s="11" t="str">
        <f t="shared" si="12"/>
        <v>N/A</v>
      </c>
      <c r="E97" s="43">
        <v>162317142</v>
      </c>
      <c r="F97" s="11" t="str">
        <f t="shared" si="13"/>
        <v>N/A</v>
      </c>
      <c r="G97" s="43">
        <v>180146068</v>
      </c>
      <c r="H97" s="11" t="str">
        <f t="shared" si="14"/>
        <v>N/A</v>
      </c>
      <c r="I97" s="12">
        <v>8.3339999999999996</v>
      </c>
      <c r="J97" s="12">
        <v>10.98</v>
      </c>
      <c r="K97" s="41" t="s">
        <v>739</v>
      </c>
      <c r="L97" s="9" t="str">
        <f t="shared" si="15"/>
        <v>Yes</v>
      </c>
    </row>
    <row r="98" spans="1:12" x14ac:dyDescent="0.25">
      <c r="A98" s="42" t="s">
        <v>563</v>
      </c>
      <c r="B98" s="33" t="s">
        <v>213</v>
      </c>
      <c r="C98" s="34">
        <v>307425</v>
      </c>
      <c r="D98" s="11" t="str">
        <f t="shared" si="12"/>
        <v>N/A</v>
      </c>
      <c r="E98" s="34">
        <v>315330</v>
      </c>
      <c r="F98" s="11" t="str">
        <f t="shared" si="13"/>
        <v>N/A</v>
      </c>
      <c r="G98" s="34">
        <v>334827</v>
      </c>
      <c r="H98" s="11" t="str">
        <f t="shared" si="14"/>
        <v>N/A</v>
      </c>
      <c r="I98" s="12">
        <v>2.5710000000000002</v>
      </c>
      <c r="J98" s="12">
        <v>6.1829999999999998</v>
      </c>
      <c r="K98" s="41" t="s">
        <v>739</v>
      </c>
      <c r="L98" s="9" t="str">
        <f t="shared" si="15"/>
        <v>Yes</v>
      </c>
    </row>
    <row r="99" spans="1:12" x14ac:dyDescent="0.25">
      <c r="A99" s="42" t="s">
        <v>1325</v>
      </c>
      <c r="B99" s="33" t="s">
        <v>213</v>
      </c>
      <c r="C99" s="43">
        <v>487.37316419000001</v>
      </c>
      <c r="D99" s="11" t="str">
        <f t="shared" si="12"/>
        <v>N/A</v>
      </c>
      <c r="E99" s="43">
        <v>514.75324897999997</v>
      </c>
      <c r="F99" s="11" t="str">
        <f t="shared" si="13"/>
        <v>N/A</v>
      </c>
      <c r="G99" s="43">
        <v>538.02730365000002</v>
      </c>
      <c r="H99" s="11" t="str">
        <f t="shared" si="14"/>
        <v>N/A</v>
      </c>
      <c r="I99" s="12">
        <v>5.6180000000000003</v>
      </c>
      <c r="J99" s="12">
        <v>4.5209999999999999</v>
      </c>
      <c r="K99" s="41" t="s">
        <v>739</v>
      </c>
      <c r="L99" s="9" t="str">
        <f t="shared" si="15"/>
        <v>Yes</v>
      </c>
    </row>
    <row r="100" spans="1:12" x14ac:dyDescent="0.25">
      <c r="A100" s="42" t="s">
        <v>564</v>
      </c>
      <c r="B100" s="33" t="s">
        <v>213</v>
      </c>
      <c r="C100" s="43">
        <v>87404963</v>
      </c>
      <c r="D100" s="11" t="str">
        <f t="shared" si="12"/>
        <v>N/A</v>
      </c>
      <c r="E100" s="43">
        <v>92310319</v>
      </c>
      <c r="F100" s="11" t="str">
        <f t="shared" si="13"/>
        <v>N/A</v>
      </c>
      <c r="G100" s="43">
        <v>106126367</v>
      </c>
      <c r="H100" s="11" t="str">
        <f t="shared" si="14"/>
        <v>N/A</v>
      </c>
      <c r="I100" s="12">
        <v>5.6120000000000001</v>
      </c>
      <c r="J100" s="12">
        <v>14.97</v>
      </c>
      <c r="K100" s="41" t="s">
        <v>739</v>
      </c>
      <c r="L100" s="9" t="str">
        <f t="shared" si="15"/>
        <v>Yes</v>
      </c>
    </row>
    <row r="101" spans="1:12" x14ac:dyDescent="0.25">
      <c r="A101" s="42" t="s">
        <v>565</v>
      </c>
      <c r="B101" s="33" t="s">
        <v>213</v>
      </c>
      <c r="C101" s="34">
        <v>186484</v>
      </c>
      <c r="D101" s="11" t="str">
        <f t="shared" si="12"/>
        <v>N/A</v>
      </c>
      <c r="E101" s="34">
        <v>189885</v>
      </c>
      <c r="F101" s="11" t="str">
        <f t="shared" si="13"/>
        <v>N/A</v>
      </c>
      <c r="G101" s="34">
        <v>197063</v>
      </c>
      <c r="H101" s="11" t="str">
        <f t="shared" si="14"/>
        <v>N/A</v>
      </c>
      <c r="I101" s="12">
        <v>1.8240000000000001</v>
      </c>
      <c r="J101" s="12">
        <v>3.78</v>
      </c>
      <c r="K101" s="41" t="s">
        <v>739</v>
      </c>
      <c r="L101" s="9" t="str">
        <f t="shared" si="15"/>
        <v>Yes</v>
      </c>
    </row>
    <row r="102" spans="1:12" x14ac:dyDescent="0.25">
      <c r="A102" s="42" t="s">
        <v>1326</v>
      </c>
      <c r="B102" s="33" t="s">
        <v>213</v>
      </c>
      <c r="C102" s="43">
        <v>468.69952918000001</v>
      </c>
      <c r="D102" s="11" t="str">
        <f t="shared" si="12"/>
        <v>N/A</v>
      </c>
      <c r="E102" s="43">
        <v>486.13802564999997</v>
      </c>
      <c r="F102" s="11" t="str">
        <f t="shared" si="13"/>
        <v>N/A</v>
      </c>
      <c r="G102" s="43">
        <v>538.54029930000002</v>
      </c>
      <c r="H102" s="11" t="str">
        <f t="shared" si="14"/>
        <v>N/A</v>
      </c>
      <c r="I102" s="12">
        <v>3.7210000000000001</v>
      </c>
      <c r="J102" s="12">
        <v>10.78</v>
      </c>
      <c r="K102" s="41" t="s">
        <v>739</v>
      </c>
      <c r="L102" s="9" t="str">
        <f t="shared" si="15"/>
        <v>Yes</v>
      </c>
    </row>
    <row r="103" spans="1:12" ht="25" x14ac:dyDescent="0.25">
      <c r="A103" s="42" t="s">
        <v>566</v>
      </c>
      <c r="B103" s="33" t="s">
        <v>213</v>
      </c>
      <c r="C103" s="43">
        <v>18723132</v>
      </c>
      <c r="D103" s="11" t="str">
        <f t="shared" si="12"/>
        <v>N/A</v>
      </c>
      <c r="E103" s="43">
        <v>18480599</v>
      </c>
      <c r="F103" s="11" t="str">
        <f t="shared" si="13"/>
        <v>N/A</v>
      </c>
      <c r="G103" s="43">
        <v>19170342</v>
      </c>
      <c r="H103" s="11" t="str">
        <f t="shared" si="14"/>
        <v>N/A</v>
      </c>
      <c r="I103" s="12">
        <v>-1.3</v>
      </c>
      <c r="J103" s="12">
        <v>3.7320000000000002</v>
      </c>
      <c r="K103" s="41" t="s">
        <v>739</v>
      </c>
      <c r="L103" s="9" t="str">
        <f t="shared" si="15"/>
        <v>Yes</v>
      </c>
    </row>
    <row r="104" spans="1:12" x14ac:dyDescent="0.25">
      <c r="A104" s="42" t="s">
        <v>567</v>
      </c>
      <c r="B104" s="33" t="s">
        <v>213</v>
      </c>
      <c r="C104" s="34">
        <v>6452</v>
      </c>
      <c r="D104" s="11" t="str">
        <f t="shared" si="12"/>
        <v>N/A</v>
      </c>
      <c r="E104" s="34">
        <v>6077</v>
      </c>
      <c r="F104" s="11" t="str">
        <f t="shared" si="13"/>
        <v>N/A</v>
      </c>
      <c r="G104" s="34">
        <v>5694</v>
      </c>
      <c r="H104" s="11" t="str">
        <f t="shared" si="14"/>
        <v>N/A</v>
      </c>
      <c r="I104" s="12">
        <v>-5.81</v>
      </c>
      <c r="J104" s="12">
        <v>-6.3</v>
      </c>
      <c r="K104" s="41" t="s">
        <v>739</v>
      </c>
      <c r="L104" s="9" t="str">
        <f t="shared" si="15"/>
        <v>Yes</v>
      </c>
    </row>
    <row r="105" spans="1:12" x14ac:dyDescent="0.25">
      <c r="A105" s="42" t="s">
        <v>1327</v>
      </c>
      <c r="B105" s="33" t="s">
        <v>213</v>
      </c>
      <c r="C105" s="43">
        <v>2901.9113453</v>
      </c>
      <c r="D105" s="11" t="str">
        <f t="shared" si="12"/>
        <v>N/A</v>
      </c>
      <c r="E105" s="43">
        <v>3041.0727333</v>
      </c>
      <c r="F105" s="11" t="str">
        <f t="shared" si="13"/>
        <v>N/A</v>
      </c>
      <c r="G105" s="43">
        <v>3366.7618545999999</v>
      </c>
      <c r="H105" s="11" t="str">
        <f t="shared" si="14"/>
        <v>N/A</v>
      </c>
      <c r="I105" s="12">
        <v>4.7960000000000003</v>
      </c>
      <c r="J105" s="12">
        <v>10.71</v>
      </c>
      <c r="K105" s="41" t="s">
        <v>739</v>
      </c>
      <c r="L105" s="9" t="str">
        <f t="shared" si="15"/>
        <v>Yes</v>
      </c>
    </row>
    <row r="106" spans="1:12" x14ac:dyDescent="0.25">
      <c r="A106" s="42" t="s">
        <v>568</v>
      </c>
      <c r="B106" s="33" t="s">
        <v>213</v>
      </c>
      <c r="C106" s="43">
        <v>154348107</v>
      </c>
      <c r="D106" s="11" t="str">
        <f t="shared" si="12"/>
        <v>N/A</v>
      </c>
      <c r="E106" s="43">
        <v>157442298</v>
      </c>
      <c r="F106" s="11" t="str">
        <f t="shared" si="13"/>
        <v>N/A</v>
      </c>
      <c r="G106" s="43">
        <v>168146500</v>
      </c>
      <c r="H106" s="11" t="str">
        <f t="shared" si="14"/>
        <v>N/A</v>
      </c>
      <c r="I106" s="12">
        <v>2.0049999999999999</v>
      </c>
      <c r="J106" s="12">
        <v>6.7990000000000004</v>
      </c>
      <c r="K106" s="41" t="s">
        <v>739</v>
      </c>
      <c r="L106" s="9" t="str">
        <f t="shared" si="15"/>
        <v>Yes</v>
      </c>
    </row>
    <row r="107" spans="1:12" x14ac:dyDescent="0.25">
      <c r="A107" s="42" t="s">
        <v>569</v>
      </c>
      <c r="B107" s="33" t="s">
        <v>213</v>
      </c>
      <c r="C107" s="34">
        <v>383557</v>
      </c>
      <c r="D107" s="11" t="str">
        <f t="shared" si="12"/>
        <v>N/A</v>
      </c>
      <c r="E107" s="34">
        <v>406660</v>
      </c>
      <c r="F107" s="11" t="str">
        <f t="shared" si="13"/>
        <v>N/A</v>
      </c>
      <c r="G107" s="34">
        <v>424951</v>
      </c>
      <c r="H107" s="11" t="str">
        <f t="shared" si="14"/>
        <v>N/A</v>
      </c>
      <c r="I107" s="12">
        <v>6.0229999999999997</v>
      </c>
      <c r="J107" s="12">
        <v>4.4980000000000002</v>
      </c>
      <c r="K107" s="41" t="s">
        <v>739</v>
      </c>
      <c r="L107" s="9" t="str">
        <f t="shared" si="15"/>
        <v>Yes</v>
      </c>
    </row>
    <row r="108" spans="1:12" x14ac:dyDescent="0.25">
      <c r="A108" s="42" t="s">
        <v>1328</v>
      </c>
      <c r="B108" s="33" t="s">
        <v>213</v>
      </c>
      <c r="C108" s="43">
        <v>402.41243673999998</v>
      </c>
      <c r="D108" s="11" t="str">
        <f t="shared" si="12"/>
        <v>N/A</v>
      </c>
      <c r="E108" s="43">
        <v>387.15953868000003</v>
      </c>
      <c r="F108" s="11" t="str">
        <f t="shared" si="13"/>
        <v>N/A</v>
      </c>
      <c r="G108" s="43">
        <v>395.68444362000002</v>
      </c>
      <c r="H108" s="11" t="str">
        <f t="shared" si="14"/>
        <v>N/A</v>
      </c>
      <c r="I108" s="12">
        <v>-3.79</v>
      </c>
      <c r="J108" s="12">
        <v>2.202</v>
      </c>
      <c r="K108" s="41" t="s">
        <v>739</v>
      </c>
      <c r="L108" s="9" t="str">
        <f t="shared" si="15"/>
        <v>Yes</v>
      </c>
    </row>
    <row r="109" spans="1:12" x14ac:dyDescent="0.25">
      <c r="A109" s="42" t="s">
        <v>570</v>
      </c>
      <c r="B109" s="33" t="s">
        <v>213</v>
      </c>
      <c r="C109" s="43">
        <v>343500250</v>
      </c>
      <c r="D109" s="11" t="str">
        <f t="shared" si="12"/>
        <v>N/A</v>
      </c>
      <c r="E109" s="43">
        <v>362048228</v>
      </c>
      <c r="F109" s="11" t="str">
        <f t="shared" si="13"/>
        <v>N/A</v>
      </c>
      <c r="G109" s="43">
        <v>384139467</v>
      </c>
      <c r="H109" s="11" t="str">
        <f t="shared" si="14"/>
        <v>N/A</v>
      </c>
      <c r="I109" s="12">
        <v>5.4</v>
      </c>
      <c r="J109" s="12">
        <v>6.1020000000000003</v>
      </c>
      <c r="K109" s="41" t="s">
        <v>739</v>
      </c>
      <c r="L109" s="9" t="str">
        <f t="shared" si="15"/>
        <v>Yes</v>
      </c>
    </row>
    <row r="110" spans="1:12" x14ac:dyDescent="0.25">
      <c r="A110" s="42" t="s">
        <v>571</v>
      </c>
      <c r="B110" s="33" t="s">
        <v>213</v>
      </c>
      <c r="C110" s="34">
        <v>500506</v>
      </c>
      <c r="D110" s="11" t="str">
        <f t="shared" si="12"/>
        <v>N/A</v>
      </c>
      <c r="E110" s="34">
        <v>522292</v>
      </c>
      <c r="F110" s="11" t="str">
        <f t="shared" si="13"/>
        <v>N/A</v>
      </c>
      <c r="G110" s="34">
        <v>544142</v>
      </c>
      <c r="H110" s="11" t="str">
        <f t="shared" si="14"/>
        <v>N/A</v>
      </c>
      <c r="I110" s="12">
        <v>4.3529999999999998</v>
      </c>
      <c r="J110" s="12">
        <v>4.1829999999999998</v>
      </c>
      <c r="K110" s="41" t="s">
        <v>739</v>
      </c>
      <c r="L110" s="9" t="str">
        <f t="shared" si="15"/>
        <v>Yes</v>
      </c>
    </row>
    <row r="111" spans="1:12" x14ac:dyDescent="0.25">
      <c r="A111" s="42" t="s">
        <v>1329</v>
      </c>
      <c r="B111" s="33" t="s">
        <v>213</v>
      </c>
      <c r="C111" s="43">
        <v>686.30595836999998</v>
      </c>
      <c r="D111" s="11" t="str">
        <f t="shared" si="12"/>
        <v>N/A</v>
      </c>
      <c r="E111" s="43">
        <v>693.19121871000004</v>
      </c>
      <c r="F111" s="11" t="str">
        <f t="shared" si="13"/>
        <v>N/A</v>
      </c>
      <c r="G111" s="43">
        <v>705.95445123000002</v>
      </c>
      <c r="H111" s="11" t="str">
        <f t="shared" si="14"/>
        <v>N/A</v>
      </c>
      <c r="I111" s="12">
        <v>1.0029999999999999</v>
      </c>
      <c r="J111" s="12">
        <v>1.841</v>
      </c>
      <c r="K111" s="41" t="s">
        <v>739</v>
      </c>
      <c r="L111" s="9" t="str">
        <f t="shared" si="15"/>
        <v>Yes</v>
      </c>
    </row>
    <row r="112" spans="1:12" ht="25" x14ac:dyDescent="0.25">
      <c r="A112" s="42" t="s">
        <v>572</v>
      </c>
      <c r="B112" s="33" t="s">
        <v>213</v>
      </c>
      <c r="C112" s="43">
        <v>45903038</v>
      </c>
      <c r="D112" s="11" t="str">
        <f t="shared" si="12"/>
        <v>N/A</v>
      </c>
      <c r="E112" s="43">
        <v>47505081</v>
      </c>
      <c r="F112" s="11" t="str">
        <f t="shared" si="13"/>
        <v>N/A</v>
      </c>
      <c r="G112" s="43">
        <v>48459161</v>
      </c>
      <c r="H112" s="11" t="str">
        <f t="shared" si="14"/>
        <v>N/A</v>
      </c>
      <c r="I112" s="12">
        <v>3.49</v>
      </c>
      <c r="J112" s="12">
        <v>2.008</v>
      </c>
      <c r="K112" s="41" t="s">
        <v>739</v>
      </c>
      <c r="L112" s="9" t="str">
        <f t="shared" si="15"/>
        <v>Yes</v>
      </c>
    </row>
    <row r="113" spans="1:12" x14ac:dyDescent="0.25">
      <c r="A113" s="42" t="s">
        <v>573</v>
      </c>
      <c r="B113" s="33" t="s">
        <v>213</v>
      </c>
      <c r="C113" s="34">
        <v>31307</v>
      </c>
      <c r="D113" s="11" t="str">
        <f t="shared" si="12"/>
        <v>N/A</v>
      </c>
      <c r="E113" s="34">
        <v>30274</v>
      </c>
      <c r="F113" s="11" t="str">
        <f t="shared" si="13"/>
        <v>N/A</v>
      </c>
      <c r="G113" s="34">
        <v>30303</v>
      </c>
      <c r="H113" s="11" t="str">
        <f t="shared" si="14"/>
        <v>N/A</v>
      </c>
      <c r="I113" s="12">
        <v>-3.3</v>
      </c>
      <c r="J113" s="12">
        <v>9.5799999999999996E-2</v>
      </c>
      <c r="K113" s="41" t="s">
        <v>739</v>
      </c>
      <c r="L113" s="9" t="str">
        <f t="shared" si="15"/>
        <v>Yes</v>
      </c>
    </row>
    <row r="114" spans="1:12" ht="25" x14ac:dyDescent="0.25">
      <c r="A114" s="42" t="s">
        <v>1330</v>
      </c>
      <c r="B114" s="33" t="s">
        <v>213</v>
      </c>
      <c r="C114" s="43">
        <v>1466.2228256000001</v>
      </c>
      <c r="D114" s="11" t="str">
        <f t="shared" si="12"/>
        <v>N/A</v>
      </c>
      <c r="E114" s="43">
        <v>1569.1709387999999</v>
      </c>
      <c r="F114" s="11" t="str">
        <f t="shared" si="13"/>
        <v>N/A</v>
      </c>
      <c r="G114" s="43">
        <v>1599.1539121999999</v>
      </c>
      <c r="H114" s="11" t="str">
        <f t="shared" si="14"/>
        <v>N/A</v>
      </c>
      <c r="I114" s="12">
        <v>7.0209999999999999</v>
      </c>
      <c r="J114" s="12">
        <v>1.911</v>
      </c>
      <c r="K114" s="41" t="s">
        <v>739</v>
      </c>
      <c r="L114" s="9" t="str">
        <f t="shared" si="15"/>
        <v>Yes</v>
      </c>
    </row>
    <row r="115" spans="1:12" ht="25" x14ac:dyDescent="0.25">
      <c r="A115" s="42" t="s">
        <v>574</v>
      </c>
      <c r="B115" s="33" t="s">
        <v>213</v>
      </c>
      <c r="C115" s="43">
        <v>26684054</v>
      </c>
      <c r="D115" s="11" t="str">
        <f t="shared" si="12"/>
        <v>N/A</v>
      </c>
      <c r="E115" s="43">
        <v>27903174</v>
      </c>
      <c r="F115" s="11" t="str">
        <f t="shared" si="13"/>
        <v>N/A</v>
      </c>
      <c r="G115" s="43">
        <v>30094781</v>
      </c>
      <c r="H115" s="11" t="str">
        <f t="shared" si="14"/>
        <v>N/A</v>
      </c>
      <c r="I115" s="12">
        <v>4.569</v>
      </c>
      <c r="J115" s="12">
        <v>7.8540000000000001</v>
      </c>
      <c r="K115" s="41" t="s">
        <v>739</v>
      </c>
      <c r="L115" s="9" t="str">
        <f t="shared" si="15"/>
        <v>Yes</v>
      </c>
    </row>
    <row r="116" spans="1:12" x14ac:dyDescent="0.25">
      <c r="A116" s="3" t="s">
        <v>575</v>
      </c>
      <c r="B116" s="33" t="s">
        <v>213</v>
      </c>
      <c r="C116" s="34">
        <v>26736</v>
      </c>
      <c r="D116" s="11" t="str">
        <f t="shared" si="12"/>
        <v>N/A</v>
      </c>
      <c r="E116" s="34">
        <v>28586</v>
      </c>
      <c r="F116" s="11" t="str">
        <f t="shared" si="13"/>
        <v>N/A</v>
      </c>
      <c r="G116" s="34">
        <v>33035</v>
      </c>
      <c r="H116" s="11" t="str">
        <f t="shared" si="14"/>
        <v>N/A</v>
      </c>
      <c r="I116" s="12">
        <v>6.92</v>
      </c>
      <c r="J116" s="12">
        <v>15.56</v>
      </c>
      <c r="K116" s="41" t="s">
        <v>739</v>
      </c>
      <c r="L116" s="9" t="str">
        <f t="shared" si="15"/>
        <v>Yes</v>
      </c>
    </row>
    <row r="117" spans="1:12" ht="25" x14ac:dyDescent="0.25">
      <c r="A117" s="3" t="s">
        <v>1331</v>
      </c>
      <c r="B117" s="33" t="s">
        <v>213</v>
      </c>
      <c r="C117" s="43">
        <v>998.05707659999996</v>
      </c>
      <c r="D117" s="11" t="str">
        <f t="shared" si="12"/>
        <v>N/A</v>
      </c>
      <c r="E117" s="43">
        <v>976.11327223000001</v>
      </c>
      <c r="F117" s="11" t="str">
        <f t="shared" si="13"/>
        <v>N/A</v>
      </c>
      <c r="G117" s="43">
        <v>910.99685181999996</v>
      </c>
      <c r="H117" s="11" t="str">
        <f t="shared" si="14"/>
        <v>N/A</v>
      </c>
      <c r="I117" s="12">
        <v>-2.2000000000000002</v>
      </c>
      <c r="J117" s="12">
        <v>-6.67</v>
      </c>
      <c r="K117" s="41" t="s">
        <v>739</v>
      </c>
      <c r="L117" s="9" t="str">
        <f t="shared" si="15"/>
        <v>Yes</v>
      </c>
    </row>
    <row r="118" spans="1:12" ht="25" x14ac:dyDescent="0.25">
      <c r="A118" s="4" t="s">
        <v>576</v>
      </c>
      <c r="B118" s="33" t="s">
        <v>213</v>
      </c>
      <c r="C118" s="43">
        <v>16613650</v>
      </c>
      <c r="D118" s="11" t="str">
        <f t="shared" si="12"/>
        <v>N/A</v>
      </c>
      <c r="E118" s="43">
        <v>14775032</v>
      </c>
      <c r="F118" s="11" t="str">
        <f t="shared" si="13"/>
        <v>N/A</v>
      </c>
      <c r="G118" s="43">
        <v>14720523</v>
      </c>
      <c r="H118" s="11" t="str">
        <f t="shared" si="14"/>
        <v>N/A</v>
      </c>
      <c r="I118" s="12">
        <v>-11.1</v>
      </c>
      <c r="J118" s="12">
        <v>-0.36899999999999999</v>
      </c>
      <c r="K118" s="41" t="s">
        <v>739</v>
      </c>
      <c r="L118" s="9" t="str">
        <f t="shared" si="15"/>
        <v>Yes</v>
      </c>
    </row>
    <row r="119" spans="1:12" x14ac:dyDescent="0.25">
      <c r="A119" s="4" t="s">
        <v>577</v>
      </c>
      <c r="B119" s="33" t="s">
        <v>213</v>
      </c>
      <c r="C119" s="34">
        <v>3698</v>
      </c>
      <c r="D119" s="11" t="str">
        <f t="shared" si="12"/>
        <v>N/A</v>
      </c>
      <c r="E119" s="34">
        <v>3595</v>
      </c>
      <c r="F119" s="11" t="str">
        <f t="shared" si="13"/>
        <v>N/A</v>
      </c>
      <c r="G119" s="34">
        <v>3563</v>
      </c>
      <c r="H119" s="11" t="str">
        <f t="shared" si="14"/>
        <v>N/A</v>
      </c>
      <c r="I119" s="12">
        <v>-2.79</v>
      </c>
      <c r="J119" s="12">
        <v>-0.89</v>
      </c>
      <c r="K119" s="41" t="s">
        <v>739</v>
      </c>
      <c r="L119" s="9" t="str">
        <f t="shared" si="15"/>
        <v>Yes</v>
      </c>
    </row>
    <row r="120" spans="1:12" ht="25" x14ac:dyDescent="0.25">
      <c r="A120" s="4" t="s">
        <v>1332</v>
      </c>
      <c r="B120" s="33" t="s">
        <v>213</v>
      </c>
      <c r="C120" s="43">
        <v>4492.6041102999998</v>
      </c>
      <c r="D120" s="11" t="str">
        <f t="shared" si="12"/>
        <v>N/A</v>
      </c>
      <c r="E120" s="43">
        <v>4109.8837273999998</v>
      </c>
      <c r="F120" s="11" t="str">
        <f t="shared" si="13"/>
        <v>N/A</v>
      </c>
      <c r="G120" s="43">
        <v>4131.4967723999998</v>
      </c>
      <c r="H120" s="11" t="str">
        <f t="shared" si="14"/>
        <v>N/A</v>
      </c>
      <c r="I120" s="12">
        <v>-8.52</v>
      </c>
      <c r="J120" s="12">
        <v>0.52590000000000003</v>
      </c>
      <c r="K120" s="41" t="s">
        <v>739</v>
      </c>
      <c r="L120" s="9" t="str">
        <f t="shared" si="15"/>
        <v>Yes</v>
      </c>
    </row>
    <row r="121" spans="1:12" ht="25" x14ac:dyDescent="0.25">
      <c r="A121" s="4" t="s">
        <v>578</v>
      </c>
      <c r="B121" s="33" t="s">
        <v>213</v>
      </c>
      <c r="C121" s="43">
        <v>53638993</v>
      </c>
      <c r="D121" s="11" t="str">
        <f t="shared" si="12"/>
        <v>N/A</v>
      </c>
      <c r="E121" s="43">
        <v>45232186</v>
      </c>
      <c r="F121" s="11" t="str">
        <f t="shared" si="13"/>
        <v>N/A</v>
      </c>
      <c r="G121" s="43">
        <v>39610448</v>
      </c>
      <c r="H121" s="11" t="str">
        <f t="shared" si="14"/>
        <v>N/A</v>
      </c>
      <c r="I121" s="12">
        <v>-15.7</v>
      </c>
      <c r="J121" s="12">
        <v>-12.4</v>
      </c>
      <c r="K121" s="41" t="s">
        <v>739</v>
      </c>
      <c r="L121" s="9" t="str">
        <f t="shared" si="15"/>
        <v>Yes</v>
      </c>
    </row>
    <row r="122" spans="1:12" x14ac:dyDescent="0.25">
      <c r="A122" s="4" t="s">
        <v>579</v>
      </c>
      <c r="B122" s="33" t="s">
        <v>213</v>
      </c>
      <c r="C122" s="34">
        <v>22280</v>
      </c>
      <c r="D122" s="11" t="str">
        <f t="shared" si="12"/>
        <v>N/A</v>
      </c>
      <c r="E122" s="34">
        <v>21408</v>
      </c>
      <c r="F122" s="11" t="str">
        <f t="shared" si="13"/>
        <v>N/A</v>
      </c>
      <c r="G122" s="34">
        <v>22420</v>
      </c>
      <c r="H122" s="11" t="str">
        <f t="shared" si="14"/>
        <v>N/A</v>
      </c>
      <c r="I122" s="12">
        <v>-3.91</v>
      </c>
      <c r="J122" s="12">
        <v>4.7270000000000003</v>
      </c>
      <c r="K122" s="41" t="s">
        <v>739</v>
      </c>
      <c r="L122" s="9" t="str">
        <f t="shared" si="15"/>
        <v>Yes</v>
      </c>
    </row>
    <row r="123" spans="1:12" ht="25" x14ac:dyDescent="0.25">
      <c r="A123" s="4" t="s">
        <v>1333</v>
      </c>
      <c r="B123" s="33" t="s">
        <v>213</v>
      </c>
      <c r="C123" s="43">
        <v>2407.4951974999999</v>
      </c>
      <c r="D123" s="11" t="str">
        <f t="shared" si="12"/>
        <v>N/A</v>
      </c>
      <c r="E123" s="43">
        <v>2112.8636958000002</v>
      </c>
      <c r="F123" s="11" t="str">
        <f t="shared" si="13"/>
        <v>N/A</v>
      </c>
      <c r="G123" s="43">
        <v>1766.7461195000001</v>
      </c>
      <c r="H123" s="11" t="str">
        <f t="shared" si="14"/>
        <v>N/A</v>
      </c>
      <c r="I123" s="12">
        <v>-12.2</v>
      </c>
      <c r="J123" s="12">
        <v>-16.399999999999999</v>
      </c>
      <c r="K123" s="41" t="s">
        <v>739</v>
      </c>
      <c r="L123" s="9" t="str">
        <f t="shared" si="15"/>
        <v>Yes</v>
      </c>
    </row>
    <row r="124" spans="1:12" ht="25" x14ac:dyDescent="0.25">
      <c r="A124" s="4" t="s">
        <v>580</v>
      </c>
      <c r="B124" s="33" t="s">
        <v>213</v>
      </c>
      <c r="C124" s="43">
        <v>0</v>
      </c>
      <c r="D124" s="11" t="str">
        <f t="shared" si="12"/>
        <v>N/A</v>
      </c>
      <c r="E124" s="43">
        <v>0</v>
      </c>
      <c r="F124" s="11" t="str">
        <f t="shared" si="13"/>
        <v>N/A</v>
      </c>
      <c r="G124" s="43">
        <v>0</v>
      </c>
      <c r="H124" s="11" t="str">
        <f t="shared" si="14"/>
        <v>N/A</v>
      </c>
      <c r="I124" s="12" t="s">
        <v>1746</v>
      </c>
      <c r="J124" s="12" t="s">
        <v>1746</v>
      </c>
      <c r="K124" s="41" t="s">
        <v>739</v>
      </c>
      <c r="L124" s="9" t="str">
        <f t="shared" si="15"/>
        <v>N/A</v>
      </c>
    </row>
    <row r="125" spans="1:12" x14ac:dyDescent="0.25">
      <c r="A125" s="2" t="s">
        <v>581</v>
      </c>
      <c r="B125" s="33" t="s">
        <v>213</v>
      </c>
      <c r="C125" s="34">
        <v>0</v>
      </c>
      <c r="D125" s="11" t="str">
        <f t="shared" si="12"/>
        <v>N/A</v>
      </c>
      <c r="E125" s="34">
        <v>0</v>
      </c>
      <c r="F125" s="11" t="str">
        <f t="shared" si="13"/>
        <v>N/A</v>
      </c>
      <c r="G125" s="34">
        <v>0</v>
      </c>
      <c r="H125" s="11" t="str">
        <f t="shared" si="14"/>
        <v>N/A</v>
      </c>
      <c r="I125" s="12" t="s">
        <v>1746</v>
      </c>
      <c r="J125" s="12" t="s">
        <v>1746</v>
      </c>
      <c r="K125" s="41" t="s">
        <v>739</v>
      </c>
      <c r="L125" s="9" t="str">
        <f t="shared" si="15"/>
        <v>N/A</v>
      </c>
    </row>
    <row r="126" spans="1:12" ht="25" x14ac:dyDescent="0.25">
      <c r="A126" s="2" t="s">
        <v>1334</v>
      </c>
      <c r="B126" s="33" t="s">
        <v>213</v>
      </c>
      <c r="C126" s="43" t="s">
        <v>1746</v>
      </c>
      <c r="D126" s="11" t="str">
        <f t="shared" si="12"/>
        <v>N/A</v>
      </c>
      <c r="E126" s="43" t="s">
        <v>1746</v>
      </c>
      <c r="F126" s="11" t="str">
        <f t="shared" si="13"/>
        <v>N/A</v>
      </c>
      <c r="G126" s="43" t="s">
        <v>1746</v>
      </c>
      <c r="H126" s="11" t="str">
        <f t="shared" si="14"/>
        <v>N/A</v>
      </c>
      <c r="I126" s="12" t="s">
        <v>1746</v>
      </c>
      <c r="J126" s="12" t="s">
        <v>1746</v>
      </c>
      <c r="K126" s="41" t="s">
        <v>739</v>
      </c>
      <c r="L126" s="9" t="str">
        <f t="shared" si="15"/>
        <v>N/A</v>
      </c>
    </row>
    <row r="127" spans="1:12" ht="25" x14ac:dyDescent="0.25">
      <c r="A127" s="2" t="s">
        <v>582</v>
      </c>
      <c r="B127" s="33" t="s">
        <v>213</v>
      </c>
      <c r="C127" s="43">
        <v>7481886</v>
      </c>
      <c r="D127" s="11" t="str">
        <f t="shared" si="12"/>
        <v>N/A</v>
      </c>
      <c r="E127" s="43">
        <v>10266493</v>
      </c>
      <c r="F127" s="11" t="str">
        <f t="shared" si="13"/>
        <v>N/A</v>
      </c>
      <c r="G127" s="43">
        <v>12956529</v>
      </c>
      <c r="H127" s="11" t="str">
        <f t="shared" si="14"/>
        <v>N/A</v>
      </c>
      <c r="I127" s="12">
        <v>37.22</v>
      </c>
      <c r="J127" s="12">
        <v>26.2</v>
      </c>
      <c r="K127" s="41" t="s">
        <v>739</v>
      </c>
      <c r="L127" s="9" t="str">
        <f t="shared" si="15"/>
        <v>Yes</v>
      </c>
    </row>
    <row r="128" spans="1:12" x14ac:dyDescent="0.25">
      <c r="A128" s="2" t="s">
        <v>583</v>
      </c>
      <c r="B128" s="33" t="s">
        <v>213</v>
      </c>
      <c r="C128" s="34">
        <v>8432</v>
      </c>
      <c r="D128" s="11" t="str">
        <f t="shared" si="12"/>
        <v>N/A</v>
      </c>
      <c r="E128" s="34">
        <v>9853</v>
      </c>
      <c r="F128" s="11" t="str">
        <f t="shared" si="13"/>
        <v>N/A</v>
      </c>
      <c r="G128" s="34">
        <v>11376</v>
      </c>
      <c r="H128" s="11" t="str">
        <f t="shared" si="14"/>
        <v>N/A</v>
      </c>
      <c r="I128" s="12">
        <v>16.850000000000001</v>
      </c>
      <c r="J128" s="12">
        <v>15.46</v>
      </c>
      <c r="K128" s="41" t="s">
        <v>739</v>
      </c>
      <c r="L128" s="9" t="str">
        <f t="shared" si="15"/>
        <v>Yes</v>
      </c>
    </row>
    <row r="129" spans="1:12" ht="25" x14ac:dyDescent="0.25">
      <c r="A129" s="2" t="s">
        <v>1335</v>
      </c>
      <c r="B129" s="33" t="s">
        <v>213</v>
      </c>
      <c r="C129" s="43">
        <v>887.32044592</v>
      </c>
      <c r="D129" s="11" t="str">
        <f t="shared" si="12"/>
        <v>N/A</v>
      </c>
      <c r="E129" s="43">
        <v>1041.9662032000001</v>
      </c>
      <c r="F129" s="11" t="str">
        <f t="shared" si="13"/>
        <v>N/A</v>
      </c>
      <c r="G129" s="43">
        <v>1138.9353903000001</v>
      </c>
      <c r="H129" s="11" t="str">
        <f t="shared" si="14"/>
        <v>N/A</v>
      </c>
      <c r="I129" s="12">
        <v>17.43</v>
      </c>
      <c r="J129" s="12">
        <v>9.3059999999999992</v>
      </c>
      <c r="K129" s="41" t="s">
        <v>739</v>
      </c>
      <c r="L129" s="9" t="str">
        <f t="shared" si="15"/>
        <v>Yes</v>
      </c>
    </row>
    <row r="130" spans="1:12" x14ac:dyDescent="0.25">
      <c r="A130" s="2" t="s">
        <v>584</v>
      </c>
      <c r="B130" s="33" t="s">
        <v>213</v>
      </c>
      <c r="C130" s="43">
        <v>1507611</v>
      </c>
      <c r="D130" s="11" t="str">
        <f t="shared" si="12"/>
        <v>N/A</v>
      </c>
      <c r="E130" s="43">
        <v>1098051</v>
      </c>
      <c r="F130" s="11" t="str">
        <f t="shared" si="13"/>
        <v>N/A</v>
      </c>
      <c r="G130" s="43">
        <v>1017927</v>
      </c>
      <c r="H130" s="11" t="str">
        <f t="shared" si="14"/>
        <v>N/A</v>
      </c>
      <c r="I130" s="12">
        <v>-27.2</v>
      </c>
      <c r="J130" s="12">
        <v>-7.3</v>
      </c>
      <c r="K130" s="41" t="s">
        <v>739</v>
      </c>
      <c r="L130" s="9" t="str">
        <f t="shared" si="15"/>
        <v>Yes</v>
      </c>
    </row>
    <row r="131" spans="1:12" x14ac:dyDescent="0.25">
      <c r="A131" s="2" t="s">
        <v>585</v>
      </c>
      <c r="B131" s="33" t="s">
        <v>213</v>
      </c>
      <c r="C131" s="34">
        <v>132</v>
      </c>
      <c r="D131" s="11" t="str">
        <f t="shared" si="12"/>
        <v>N/A</v>
      </c>
      <c r="E131" s="34">
        <v>111</v>
      </c>
      <c r="F131" s="11" t="str">
        <f t="shared" si="13"/>
        <v>N/A</v>
      </c>
      <c r="G131" s="34">
        <v>123</v>
      </c>
      <c r="H131" s="11" t="str">
        <f t="shared" si="14"/>
        <v>N/A</v>
      </c>
      <c r="I131" s="12">
        <v>-15.9</v>
      </c>
      <c r="J131" s="12">
        <v>10.81</v>
      </c>
      <c r="K131" s="41" t="s">
        <v>739</v>
      </c>
      <c r="L131" s="9" t="str">
        <f t="shared" si="15"/>
        <v>Yes</v>
      </c>
    </row>
    <row r="132" spans="1:12" x14ac:dyDescent="0.25">
      <c r="A132" s="2" t="s">
        <v>1336</v>
      </c>
      <c r="B132" s="33" t="s">
        <v>213</v>
      </c>
      <c r="C132" s="43">
        <v>11421.295454999999</v>
      </c>
      <c r="D132" s="11" t="str">
        <f t="shared" si="12"/>
        <v>N/A</v>
      </c>
      <c r="E132" s="43">
        <v>9892.3513514000006</v>
      </c>
      <c r="F132" s="11" t="str">
        <f t="shared" si="13"/>
        <v>N/A</v>
      </c>
      <c r="G132" s="43">
        <v>8275.8292683</v>
      </c>
      <c r="H132" s="11" t="str">
        <f t="shared" si="14"/>
        <v>N/A</v>
      </c>
      <c r="I132" s="12">
        <v>-13.4</v>
      </c>
      <c r="J132" s="12">
        <v>-16.3</v>
      </c>
      <c r="K132" s="41" t="s">
        <v>739</v>
      </c>
      <c r="L132" s="9" t="str">
        <f t="shared" si="15"/>
        <v>Yes</v>
      </c>
    </row>
    <row r="133" spans="1:12" ht="25" x14ac:dyDescent="0.25">
      <c r="A133" s="2" t="s">
        <v>586</v>
      </c>
      <c r="B133" s="33" t="s">
        <v>213</v>
      </c>
      <c r="C133" s="43">
        <v>5339679</v>
      </c>
      <c r="D133" s="11" t="str">
        <f t="shared" si="12"/>
        <v>N/A</v>
      </c>
      <c r="E133" s="43">
        <v>4162933</v>
      </c>
      <c r="F133" s="11" t="str">
        <f t="shared" si="13"/>
        <v>N/A</v>
      </c>
      <c r="G133" s="43">
        <v>3164438</v>
      </c>
      <c r="H133" s="11" t="str">
        <f t="shared" si="14"/>
        <v>N/A</v>
      </c>
      <c r="I133" s="12">
        <v>-22</v>
      </c>
      <c r="J133" s="12">
        <v>-24</v>
      </c>
      <c r="K133" s="41" t="s">
        <v>739</v>
      </c>
      <c r="L133" s="9" t="str">
        <f>IF(J133="Div by 0", "N/A", IF(OR(J133="N/A",K133="N/A"),"N/A", IF(J133&gt;VALUE(MID(K133,1,2)), "No", IF(J133&lt;-1*VALUE(MID(K133,1,2)), "No", "Yes"))))</f>
        <v>Yes</v>
      </c>
    </row>
    <row r="134" spans="1:12" x14ac:dyDescent="0.25">
      <c r="A134" s="2" t="s">
        <v>587</v>
      </c>
      <c r="B134" s="33" t="s">
        <v>213</v>
      </c>
      <c r="C134" s="34">
        <v>23707</v>
      </c>
      <c r="D134" s="11" t="str">
        <f t="shared" si="12"/>
        <v>N/A</v>
      </c>
      <c r="E134" s="34">
        <v>19143</v>
      </c>
      <c r="F134" s="11" t="str">
        <f t="shared" si="13"/>
        <v>N/A</v>
      </c>
      <c r="G134" s="34">
        <v>13577</v>
      </c>
      <c r="H134" s="11" t="str">
        <f t="shared" si="14"/>
        <v>N/A</v>
      </c>
      <c r="I134" s="12">
        <v>-19.3</v>
      </c>
      <c r="J134" s="12">
        <v>-29.1</v>
      </c>
      <c r="K134" s="41" t="s">
        <v>739</v>
      </c>
      <c r="L134" s="9" t="str">
        <f t="shared" ref="L134:L138" si="16">IF(J134="Div by 0", "N/A", IF(OR(J134="N/A",K134="N/A"),"N/A", IF(J134&gt;VALUE(MID(K134,1,2)), "No", IF(J134&lt;-1*VALUE(MID(K134,1,2)), "No", "Yes"))))</f>
        <v>Yes</v>
      </c>
    </row>
    <row r="135" spans="1:12" ht="25" x14ac:dyDescent="0.25">
      <c r="A135" s="2" t="s">
        <v>1337</v>
      </c>
      <c r="B135" s="33" t="s">
        <v>213</v>
      </c>
      <c r="C135" s="43">
        <v>225.23638588</v>
      </c>
      <c r="D135" s="11" t="str">
        <f t="shared" si="12"/>
        <v>N/A</v>
      </c>
      <c r="E135" s="43">
        <v>217.46502638000001</v>
      </c>
      <c r="F135" s="11" t="str">
        <f t="shared" si="13"/>
        <v>N/A</v>
      </c>
      <c r="G135" s="43">
        <v>233.07343301</v>
      </c>
      <c r="H135" s="11" t="str">
        <f t="shared" si="14"/>
        <v>N/A</v>
      </c>
      <c r="I135" s="12">
        <v>-3.45</v>
      </c>
      <c r="J135" s="12">
        <v>7.1769999999999996</v>
      </c>
      <c r="K135" s="41" t="s">
        <v>739</v>
      </c>
      <c r="L135" s="9" t="str">
        <f t="shared" si="16"/>
        <v>Yes</v>
      </c>
    </row>
    <row r="136" spans="1:12" ht="25" x14ac:dyDescent="0.25">
      <c r="A136" s="2" t="s">
        <v>588</v>
      </c>
      <c r="B136" s="33" t="s">
        <v>213</v>
      </c>
      <c r="C136" s="43">
        <v>0</v>
      </c>
      <c r="D136" s="11" t="str">
        <f t="shared" ref="D136:D150" si="17">IF($B136="N/A","N/A",IF(C136&gt;10,"No",IF(C136&lt;-10,"No","Yes")))</f>
        <v>N/A</v>
      </c>
      <c r="E136" s="43">
        <v>0</v>
      </c>
      <c r="F136" s="11" t="str">
        <f t="shared" ref="F136:F150" si="18">IF($B136="N/A","N/A",IF(E136&gt;10,"No",IF(E136&lt;-10,"No","Yes")))</f>
        <v>N/A</v>
      </c>
      <c r="G136" s="43">
        <v>0</v>
      </c>
      <c r="H136" s="11" t="str">
        <f t="shared" ref="H136:H150" si="19">IF($B136="N/A","N/A",IF(G136&gt;10,"No",IF(G136&lt;-10,"No","Yes")))</f>
        <v>N/A</v>
      </c>
      <c r="I136" s="12" t="s">
        <v>1746</v>
      </c>
      <c r="J136" s="12" t="s">
        <v>1746</v>
      </c>
      <c r="K136" s="41" t="s">
        <v>739</v>
      </c>
      <c r="L136" s="9" t="str">
        <f t="shared" si="16"/>
        <v>N/A</v>
      </c>
    </row>
    <row r="137" spans="1:12" x14ac:dyDescent="0.25">
      <c r="A137" s="2" t="s">
        <v>589</v>
      </c>
      <c r="B137" s="33" t="s">
        <v>213</v>
      </c>
      <c r="C137" s="34">
        <v>0</v>
      </c>
      <c r="D137" s="11" t="str">
        <f t="shared" si="17"/>
        <v>N/A</v>
      </c>
      <c r="E137" s="34">
        <v>0</v>
      </c>
      <c r="F137" s="11" t="str">
        <f t="shared" si="18"/>
        <v>N/A</v>
      </c>
      <c r="G137" s="34">
        <v>0</v>
      </c>
      <c r="H137" s="11" t="str">
        <f t="shared" si="19"/>
        <v>N/A</v>
      </c>
      <c r="I137" s="12" t="s">
        <v>1746</v>
      </c>
      <c r="J137" s="12" t="s">
        <v>1746</v>
      </c>
      <c r="K137" s="41" t="s">
        <v>739</v>
      </c>
      <c r="L137" s="9" t="str">
        <f t="shared" si="16"/>
        <v>N/A</v>
      </c>
    </row>
    <row r="138" spans="1:12" ht="25" x14ac:dyDescent="0.25">
      <c r="A138" s="2" t="s">
        <v>1338</v>
      </c>
      <c r="B138" s="33" t="s">
        <v>213</v>
      </c>
      <c r="C138" s="43" t="s">
        <v>1746</v>
      </c>
      <c r="D138" s="11" t="str">
        <f t="shared" si="17"/>
        <v>N/A</v>
      </c>
      <c r="E138" s="43" t="s">
        <v>1746</v>
      </c>
      <c r="F138" s="11" t="str">
        <f t="shared" si="18"/>
        <v>N/A</v>
      </c>
      <c r="G138" s="43" t="s">
        <v>1746</v>
      </c>
      <c r="H138" s="11" t="str">
        <f t="shared" si="19"/>
        <v>N/A</v>
      </c>
      <c r="I138" s="12" t="s">
        <v>1746</v>
      </c>
      <c r="J138" s="12" t="s">
        <v>1746</v>
      </c>
      <c r="K138" s="41" t="s">
        <v>739</v>
      </c>
      <c r="L138" s="9" t="str">
        <f t="shared" si="16"/>
        <v>N/A</v>
      </c>
    </row>
    <row r="139" spans="1:12" ht="25" x14ac:dyDescent="0.25">
      <c r="A139" s="2" t="s">
        <v>590</v>
      </c>
      <c r="B139" s="33" t="s">
        <v>213</v>
      </c>
      <c r="C139" s="43">
        <v>58599827</v>
      </c>
      <c r="D139" s="11" t="str">
        <f t="shared" si="17"/>
        <v>N/A</v>
      </c>
      <c r="E139" s="43">
        <v>60912944</v>
      </c>
      <c r="F139" s="11" t="str">
        <f t="shared" si="18"/>
        <v>N/A</v>
      </c>
      <c r="G139" s="43">
        <v>70101098</v>
      </c>
      <c r="H139" s="11" t="str">
        <f t="shared" si="19"/>
        <v>N/A</v>
      </c>
      <c r="I139" s="12">
        <v>3.9470000000000001</v>
      </c>
      <c r="J139" s="12">
        <v>15.08</v>
      </c>
      <c r="K139" s="41" t="s">
        <v>739</v>
      </c>
      <c r="L139" s="9" t="str">
        <f t="shared" ref="L139:L150" si="20">IF(J139="Div by 0", "N/A", IF(K139="N/A","N/A", IF(J139&gt;VALUE(MID(K139,1,2)), "No", IF(J139&lt;-1*VALUE(MID(K139,1,2)), "No", "Yes"))))</f>
        <v>Yes</v>
      </c>
    </row>
    <row r="140" spans="1:12" x14ac:dyDescent="0.25">
      <c r="A140" s="2" t="s">
        <v>591</v>
      </c>
      <c r="B140" s="33" t="s">
        <v>213</v>
      </c>
      <c r="C140" s="34">
        <v>166953</v>
      </c>
      <c r="D140" s="11" t="str">
        <f t="shared" si="17"/>
        <v>N/A</v>
      </c>
      <c r="E140" s="34">
        <v>191447</v>
      </c>
      <c r="F140" s="11" t="str">
        <f t="shared" si="18"/>
        <v>N/A</v>
      </c>
      <c r="G140" s="34">
        <v>238161</v>
      </c>
      <c r="H140" s="11" t="str">
        <f t="shared" si="19"/>
        <v>N/A</v>
      </c>
      <c r="I140" s="12">
        <v>14.67</v>
      </c>
      <c r="J140" s="12">
        <v>24.4</v>
      </c>
      <c r="K140" s="41" t="s">
        <v>739</v>
      </c>
      <c r="L140" s="9" t="str">
        <f t="shared" si="20"/>
        <v>Yes</v>
      </c>
    </row>
    <row r="141" spans="1:12" ht="25" x14ac:dyDescent="0.25">
      <c r="A141" s="2" t="s">
        <v>1339</v>
      </c>
      <c r="B141" s="33" t="s">
        <v>213</v>
      </c>
      <c r="C141" s="43">
        <v>350.99595096000002</v>
      </c>
      <c r="D141" s="11" t="str">
        <f t="shared" si="17"/>
        <v>N/A</v>
      </c>
      <c r="E141" s="43">
        <v>318.17131633999998</v>
      </c>
      <c r="F141" s="11" t="str">
        <f t="shared" si="18"/>
        <v>N/A</v>
      </c>
      <c r="G141" s="43">
        <v>294.34331398</v>
      </c>
      <c r="H141" s="11" t="str">
        <f t="shared" si="19"/>
        <v>N/A</v>
      </c>
      <c r="I141" s="12">
        <v>-9.35</v>
      </c>
      <c r="J141" s="12">
        <v>-7.49</v>
      </c>
      <c r="K141" s="41" t="s">
        <v>739</v>
      </c>
      <c r="L141" s="9" t="str">
        <f t="shared" si="20"/>
        <v>Yes</v>
      </c>
    </row>
    <row r="142" spans="1:12" ht="25" x14ac:dyDescent="0.25">
      <c r="A142" s="2" t="s">
        <v>592</v>
      </c>
      <c r="B142" s="33" t="s">
        <v>213</v>
      </c>
      <c r="C142" s="43">
        <v>59690292</v>
      </c>
      <c r="D142" s="11" t="str">
        <f t="shared" si="17"/>
        <v>N/A</v>
      </c>
      <c r="E142" s="43">
        <v>57464900</v>
      </c>
      <c r="F142" s="11" t="str">
        <f t="shared" si="18"/>
        <v>N/A</v>
      </c>
      <c r="G142" s="43">
        <v>55602982</v>
      </c>
      <c r="H142" s="11" t="str">
        <f t="shared" si="19"/>
        <v>N/A</v>
      </c>
      <c r="I142" s="12">
        <v>-3.73</v>
      </c>
      <c r="J142" s="12">
        <v>-3.24</v>
      </c>
      <c r="K142" s="41" t="s">
        <v>739</v>
      </c>
      <c r="L142" s="9" t="str">
        <f t="shared" si="20"/>
        <v>Yes</v>
      </c>
    </row>
    <row r="143" spans="1:12" x14ac:dyDescent="0.25">
      <c r="A143" s="3" t="s">
        <v>593</v>
      </c>
      <c r="B143" s="33" t="s">
        <v>213</v>
      </c>
      <c r="C143" s="34">
        <v>2412</v>
      </c>
      <c r="D143" s="11" t="str">
        <f t="shared" si="17"/>
        <v>N/A</v>
      </c>
      <c r="E143" s="34">
        <v>2295</v>
      </c>
      <c r="F143" s="11" t="str">
        <f t="shared" si="18"/>
        <v>N/A</v>
      </c>
      <c r="G143" s="34">
        <v>2181</v>
      </c>
      <c r="H143" s="11" t="str">
        <f t="shared" si="19"/>
        <v>N/A</v>
      </c>
      <c r="I143" s="12">
        <v>-4.8499999999999996</v>
      </c>
      <c r="J143" s="12">
        <v>-4.97</v>
      </c>
      <c r="K143" s="41" t="s">
        <v>739</v>
      </c>
      <c r="L143" s="9" t="str">
        <f t="shared" si="20"/>
        <v>Yes</v>
      </c>
    </row>
    <row r="144" spans="1:12" ht="25" x14ac:dyDescent="0.25">
      <c r="A144" s="3" t="s">
        <v>1340</v>
      </c>
      <c r="B144" s="33" t="s">
        <v>213</v>
      </c>
      <c r="C144" s="43">
        <v>24747.218905000002</v>
      </c>
      <c r="D144" s="11" t="str">
        <f t="shared" si="17"/>
        <v>N/A</v>
      </c>
      <c r="E144" s="43">
        <v>25039.172113000001</v>
      </c>
      <c r="F144" s="11" t="str">
        <f t="shared" si="18"/>
        <v>N/A</v>
      </c>
      <c r="G144" s="43">
        <v>25494.260430999999</v>
      </c>
      <c r="H144" s="11" t="str">
        <f t="shared" si="19"/>
        <v>N/A</v>
      </c>
      <c r="I144" s="12">
        <v>1.18</v>
      </c>
      <c r="J144" s="12">
        <v>1.8180000000000001</v>
      </c>
      <c r="K144" s="41" t="s">
        <v>739</v>
      </c>
      <c r="L144" s="9" t="str">
        <f t="shared" si="20"/>
        <v>Yes</v>
      </c>
    </row>
    <row r="145" spans="1:12" ht="25" x14ac:dyDescent="0.25">
      <c r="A145" s="2" t="s">
        <v>594</v>
      </c>
      <c r="B145" s="33" t="s">
        <v>213</v>
      </c>
      <c r="C145" s="43">
        <v>196559254</v>
      </c>
      <c r="D145" s="11" t="str">
        <f t="shared" si="17"/>
        <v>N/A</v>
      </c>
      <c r="E145" s="43">
        <v>239132545</v>
      </c>
      <c r="F145" s="11" t="str">
        <f t="shared" si="18"/>
        <v>N/A</v>
      </c>
      <c r="G145" s="43">
        <v>270655758</v>
      </c>
      <c r="H145" s="11" t="str">
        <f t="shared" si="19"/>
        <v>N/A</v>
      </c>
      <c r="I145" s="12">
        <v>21.66</v>
      </c>
      <c r="J145" s="12">
        <v>13.18</v>
      </c>
      <c r="K145" s="41" t="s">
        <v>739</v>
      </c>
      <c r="L145" s="9" t="str">
        <f t="shared" si="20"/>
        <v>Yes</v>
      </c>
    </row>
    <row r="146" spans="1:12" x14ac:dyDescent="0.25">
      <c r="A146" s="2" t="s">
        <v>595</v>
      </c>
      <c r="B146" s="33" t="s">
        <v>213</v>
      </c>
      <c r="C146" s="34">
        <v>112060</v>
      </c>
      <c r="D146" s="11" t="str">
        <f t="shared" si="17"/>
        <v>N/A</v>
      </c>
      <c r="E146" s="34">
        <v>126766</v>
      </c>
      <c r="F146" s="11" t="str">
        <f t="shared" si="18"/>
        <v>N/A</v>
      </c>
      <c r="G146" s="34">
        <v>141609</v>
      </c>
      <c r="H146" s="11" t="str">
        <f t="shared" si="19"/>
        <v>N/A</v>
      </c>
      <c r="I146" s="12">
        <v>13.12</v>
      </c>
      <c r="J146" s="12">
        <v>11.71</v>
      </c>
      <c r="K146" s="41" t="s">
        <v>739</v>
      </c>
      <c r="L146" s="9" t="str">
        <f t="shared" si="20"/>
        <v>Yes</v>
      </c>
    </row>
    <row r="147" spans="1:12" ht="25" x14ac:dyDescent="0.25">
      <c r="A147" s="2" t="s">
        <v>1341</v>
      </c>
      <c r="B147" s="33" t="s">
        <v>213</v>
      </c>
      <c r="C147" s="43">
        <v>1754.0536677</v>
      </c>
      <c r="D147" s="11" t="str">
        <f t="shared" si="17"/>
        <v>N/A</v>
      </c>
      <c r="E147" s="43">
        <v>1886.4091711999999</v>
      </c>
      <c r="F147" s="11" t="str">
        <f t="shared" si="18"/>
        <v>N/A</v>
      </c>
      <c r="G147" s="43">
        <v>1911.2892400999999</v>
      </c>
      <c r="H147" s="11" t="str">
        <f t="shared" si="19"/>
        <v>N/A</v>
      </c>
      <c r="I147" s="12">
        <v>7.5460000000000003</v>
      </c>
      <c r="J147" s="12">
        <v>1.319</v>
      </c>
      <c r="K147" s="41" t="s">
        <v>739</v>
      </c>
      <c r="L147" s="9" t="str">
        <f t="shared" si="20"/>
        <v>Yes</v>
      </c>
    </row>
    <row r="148" spans="1:12" ht="25" x14ac:dyDescent="0.25">
      <c r="A148" s="2" t="s">
        <v>596</v>
      </c>
      <c r="B148" s="33" t="s">
        <v>213</v>
      </c>
      <c r="C148" s="43">
        <v>1129289</v>
      </c>
      <c r="D148" s="11" t="str">
        <f t="shared" si="17"/>
        <v>N/A</v>
      </c>
      <c r="E148" s="43">
        <v>1171146</v>
      </c>
      <c r="F148" s="11" t="str">
        <f t="shared" si="18"/>
        <v>N/A</v>
      </c>
      <c r="G148" s="43">
        <v>1179177</v>
      </c>
      <c r="H148" s="11" t="str">
        <f t="shared" si="19"/>
        <v>N/A</v>
      </c>
      <c r="I148" s="12">
        <v>3.706</v>
      </c>
      <c r="J148" s="12">
        <v>0.68569999999999998</v>
      </c>
      <c r="K148" s="41" t="s">
        <v>739</v>
      </c>
      <c r="L148" s="9" t="str">
        <f t="shared" si="20"/>
        <v>Yes</v>
      </c>
    </row>
    <row r="149" spans="1:12" x14ac:dyDescent="0.25">
      <c r="A149" s="2" t="s">
        <v>597</v>
      </c>
      <c r="B149" s="33" t="s">
        <v>213</v>
      </c>
      <c r="C149" s="34">
        <v>183</v>
      </c>
      <c r="D149" s="11" t="str">
        <f t="shared" si="17"/>
        <v>N/A</v>
      </c>
      <c r="E149" s="34">
        <v>181</v>
      </c>
      <c r="F149" s="11" t="str">
        <f t="shared" si="18"/>
        <v>N/A</v>
      </c>
      <c r="G149" s="34">
        <v>202</v>
      </c>
      <c r="H149" s="11" t="str">
        <f t="shared" si="19"/>
        <v>N/A</v>
      </c>
      <c r="I149" s="12">
        <v>-1.0900000000000001</v>
      </c>
      <c r="J149" s="12">
        <v>11.6</v>
      </c>
      <c r="K149" s="41" t="s">
        <v>739</v>
      </c>
      <c r="L149" s="9" t="str">
        <f t="shared" si="20"/>
        <v>Yes</v>
      </c>
    </row>
    <row r="150" spans="1:12" ht="25" x14ac:dyDescent="0.25">
      <c r="A150" s="4" t="s">
        <v>1342</v>
      </c>
      <c r="B150" s="33" t="s">
        <v>213</v>
      </c>
      <c r="C150" s="43">
        <v>6170.9781420999998</v>
      </c>
      <c r="D150" s="11" t="str">
        <f t="shared" si="17"/>
        <v>N/A</v>
      </c>
      <c r="E150" s="43">
        <v>6470.4198895</v>
      </c>
      <c r="F150" s="11" t="str">
        <f t="shared" si="18"/>
        <v>N/A</v>
      </c>
      <c r="G150" s="43">
        <v>5837.5099010000004</v>
      </c>
      <c r="H150" s="11" t="str">
        <f t="shared" si="19"/>
        <v>N/A</v>
      </c>
      <c r="I150" s="12">
        <v>4.8520000000000003</v>
      </c>
      <c r="J150" s="12">
        <v>-9.7799999999999994</v>
      </c>
      <c r="K150" s="41" t="s">
        <v>739</v>
      </c>
      <c r="L150" s="9" t="str">
        <f t="shared" si="20"/>
        <v>Yes</v>
      </c>
    </row>
    <row r="151" spans="1:12" x14ac:dyDescent="0.25">
      <c r="A151" s="4" t="s">
        <v>1343</v>
      </c>
      <c r="B151" s="33" t="s">
        <v>213</v>
      </c>
      <c r="C151" s="43">
        <v>781.37802930999999</v>
      </c>
      <c r="D151" s="11" t="str">
        <f t="shared" ref="D151:D170" si="21">IF($B151="N/A","N/A",IF(C151&gt;10,"No",IF(C151&lt;-10,"No","Yes")))</f>
        <v>N/A</v>
      </c>
      <c r="E151" s="43">
        <v>719.43926238999995</v>
      </c>
      <c r="F151" s="11" t="str">
        <f t="shared" ref="F151:F170" si="22">IF($B151="N/A","N/A",IF(E151&gt;10,"No",IF(E151&lt;-10,"No","Yes")))</f>
        <v>N/A</v>
      </c>
      <c r="G151" s="43">
        <v>662.66611915999999</v>
      </c>
      <c r="H151" s="11" t="str">
        <f t="shared" ref="H151:H170" si="23">IF($B151="N/A","N/A",IF(G151&gt;10,"No",IF(G151&lt;-10,"No","Yes")))</f>
        <v>N/A</v>
      </c>
      <c r="I151" s="12">
        <v>-7.93</v>
      </c>
      <c r="J151" s="12">
        <v>-7.89</v>
      </c>
      <c r="K151" s="41" t="s">
        <v>739</v>
      </c>
      <c r="L151" s="9" t="str">
        <f t="shared" ref="L151:L170" si="24">IF(J151="Div by 0", "N/A", IF(K151="N/A","N/A", IF(J151&gt;VALUE(MID(K151,1,2)), "No", IF(J151&lt;-1*VALUE(MID(K151,1,2)), "No", "Yes"))))</f>
        <v>Yes</v>
      </c>
    </row>
    <row r="152" spans="1:12" ht="25" x14ac:dyDescent="0.25">
      <c r="A152" s="4" t="s">
        <v>1344</v>
      </c>
      <c r="B152" s="33" t="s">
        <v>213</v>
      </c>
      <c r="C152" s="43">
        <v>3345.4125514000002</v>
      </c>
      <c r="D152" s="11" t="str">
        <f t="shared" si="21"/>
        <v>N/A</v>
      </c>
      <c r="E152" s="43">
        <v>3257.7412322</v>
      </c>
      <c r="F152" s="11" t="str">
        <f t="shared" si="22"/>
        <v>N/A</v>
      </c>
      <c r="G152" s="43">
        <v>3050.7459435999999</v>
      </c>
      <c r="H152" s="11" t="str">
        <f t="shared" si="23"/>
        <v>N/A</v>
      </c>
      <c r="I152" s="12">
        <v>-2.62</v>
      </c>
      <c r="J152" s="12">
        <v>-6.35</v>
      </c>
      <c r="K152" s="41" t="s">
        <v>739</v>
      </c>
      <c r="L152" s="9" t="str">
        <f t="shared" si="24"/>
        <v>Yes</v>
      </c>
    </row>
    <row r="153" spans="1:12" ht="25" x14ac:dyDescent="0.25">
      <c r="A153" s="4" t="s">
        <v>1345</v>
      </c>
      <c r="B153" s="33" t="s">
        <v>213</v>
      </c>
      <c r="C153" s="43">
        <v>3538.7908966</v>
      </c>
      <c r="D153" s="11" t="str">
        <f t="shared" si="21"/>
        <v>N/A</v>
      </c>
      <c r="E153" s="43">
        <v>3372.6662351</v>
      </c>
      <c r="F153" s="11" t="str">
        <f t="shared" si="22"/>
        <v>N/A</v>
      </c>
      <c r="G153" s="43">
        <v>3195.1862164999998</v>
      </c>
      <c r="H153" s="11" t="str">
        <f t="shared" si="23"/>
        <v>N/A</v>
      </c>
      <c r="I153" s="12">
        <v>-4.6900000000000004</v>
      </c>
      <c r="J153" s="12">
        <v>-5.26</v>
      </c>
      <c r="K153" s="41" t="s">
        <v>739</v>
      </c>
      <c r="L153" s="9" t="str">
        <f t="shared" si="24"/>
        <v>Yes</v>
      </c>
    </row>
    <row r="154" spans="1:12" ht="25" x14ac:dyDescent="0.25">
      <c r="A154" s="4" t="s">
        <v>1346</v>
      </c>
      <c r="B154" s="33" t="s">
        <v>213</v>
      </c>
      <c r="C154" s="43">
        <v>347.42871819999999</v>
      </c>
      <c r="D154" s="11" t="str">
        <f t="shared" si="21"/>
        <v>N/A</v>
      </c>
      <c r="E154" s="43">
        <v>337.58726890999998</v>
      </c>
      <c r="F154" s="11" t="str">
        <f t="shared" si="22"/>
        <v>N/A</v>
      </c>
      <c r="G154" s="43">
        <v>310.93582438999999</v>
      </c>
      <c r="H154" s="11" t="str">
        <f t="shared" si="23"/>
        <v>N/A</v>
      </c>
      <c r="I154" s="12">
        <v>-2.83</v>
      </c>
      <c r="J154" s="12">
        <v>-7.89</v>
      </c>
      <c r="K154" s="41" t="s">
        <v>739</v>
      </c>
      <c r="L154" s="9" t="str">
        <f t="shared" si="24"/>
        <v>Yes</v>
      </c>
    </row>
    <row r="155" spans="1:12" ht="25" x14ac:dyDescent="0.25">
      <c r="A155" s="2" t="s">
        <v>1347</v>
      </c>
      <c r="B155" s="33" t="s">
        <v>213</v>
      </c>
      <c r="C155" s="43">
        <v>1051.7236617000001</v>
      </c>
      <c r="D155" s="11" t="str">
        <f t="shared" si="21"/>
        <v>N/A</v>
      </c>
      <c r="E155" s="43">
        <v>879.89348434999999</v>
      </c>
      <c r="F155" s="11" t="str">
        <f t="shared" si="22"/>
        <v>N/A</v>
      </c>
      <c r="G155" s="43">
        <v>789.23278254000002</v>
      </c>
      <c r="H155" s="11" t="str">
        <f t="shared" si="23"/>
        <v>N/A</v>
      </c>
      <c r="I155" s="12">
        <v>-16.3</v>
      </c>
      <c r="J155" s="12">
        <v>-10.3</v>
      </c>
      <c r="K155" s="41" t="s">
        <v>739</v>
      </c>
      <c r="L155" s="9" t="str">
        <f t="shared" si="24"/>
        <v>Yes</v>
      </c>
    </row>
    <row r="156" spans="1:12" x14ac:dyDescent="0.25">
      <c r="A156" s="2" t="s">
        <v>1348</v>
      </c>
      <c r="B156" s="33" t="s">
        <v>213</v>
      </c>
      <c r="C156" s="43">
        <v>239.02477834000001</v>
      </c>
      <c r="D156" s="11" t="str">
        <f t="shared" si="21"/>
        <v>N/A</v>
      </c>
      <c r="E156" s="43">
        <v>213.70492518</v>
      </c>
      <c r="F156" s="11" t="str">
        <f t="shared" si="22"/>
        <v>N/A</v>
      </c>
      <c r="G156" s="43">
        <v>213.09853996000001</v>
      </c>
      <c r="H156" s="11" t="str">
        <f t="shared" si="23"/>
        <v>N/A</v>
      </c>
      <c r="I156" s="12">
        <v>-10.6</v>
      </c>
      <c r="J156" s="12">
        <v>-0.28399999999999997</v>
      </c>
      <c r="K156" s="41" t="s">
        <v>739</v>
      </c>
      <c r="L156" s="9" t="str">
        <f t="shared" si="24"/>
        <v>Yes</v>
      </c>
    </row>
    <row r="157" spans="1:12" ht="25" x14ac:dyDescent="0.25">
      <c r="A157" s="2" t="s">
        <v>1349</v>
      </c>
      <c r="B157" s="33" t="s">
        <v>213</v>
      </c>
      <c r="C157" s="43">
        <v>5827.3132716</v>
      </c>
      <c r="D157" s="11" t="str">
        <f t="shared" si="21"/>
        <v>N/A</v>
      </c>
      <c r="E157" s="43">
        <v>5565.3990520999996</v>
      </c>
      <c r="F157" s="11" t="str">
        <f t="shared" si="22"/>
        <v>N/A</v>
      </c>
      <c r="G157" s="43">
        <v>5232.2292912000003</v>
      </c>
      <c r="H157" s="11" t="str">
        <f t="shared" si="23"/>
        <v>N/A</v>
      </c>
      <c r="I157" s="12">
        <v>-4.49</v>
      </c>
      <c r="J157" s="12">
        <v>-5.99</v>
      </c>
      <c r="K157" s="41" t="s">
        <v>739</v>
      </c>
      <c r="L157" s="9" t="str">
        <f t="shared" si="24"/>
        <v>Yes</v>
      </c>
    </row>
    <row r="158" spans="1:12" ht="25" x14ac:dyDescent="0.25">
      <c r="A158" s="2" t="s">
        <v>1350</v>
      </c>
      <c r="B158" s="33" t="s">
        <v>213</v>
      </c>
      <c r="C158" s="43">
        <v>1398.4075130000001</v>
      </c>
      <c r="D158" s="11" t="str">
        <f t="shared" si="21"/>
        <v>N/A</v>
      </c>
      <c r="E158" s="43">
        <v>1411.8992106000001</v>
      </c>
      <c r="F158" s="11" t="str">
        <f t="shared" si="22"/>
        <v>N/A</v>
      </c>
      <c r="G158" s="43">
        <v>1458.3439166999999</v>
      </c>
      <c r="H158" s="11" t="str">
        <f t="shared" si="23"/>
        <v>N/A</v>
      </c>
      <c r="I158" s="12">
        <v>0.96479999999999999</v>
      </c>
      <c r="J158" s="12">
        <v>3.29</v>
      </c>
      <c r="K158" s="41" t="s">
        <v>739</v>
      </c>
      <c r="L158" s="9" t="str">
        <f t="shared" si="24"/>
        <v>Yes</v>
      </c>
    </row>
    <row r="159" spans="1:12" ht="25" x14ac:dyDescent="0.25">
      <c r="A159" s="2" t="s">
        <v>1351</v>
      </c>
      <c r="B159" s="33" t="s">
        <v>213</v>
      </c>
      <c r="C159" s="43">
        <v>113.89837000999999</v>
      </c>
      <c r="D159" s="11" t="str">
        <f t="shared" si="21"/>
        <v>N/A</v>
      </c>
      <c r="E159" s="43">
        <v>95.442064826000006</v>
      </c>
      <c r="F159" s="11" t="str">
        <f t="shared" si="22"/>
        <v>N/A</v>
      </c>
      <c r="G159" s="43">
        <v>97.995471781999996</v>
      </c>
      <c r="H159" s="11" t="str">
        <f t="shared" si="23"/>
        <v>N/A</v>
      </c>
      <c r="I159" s="12">
        <v>-16.2</v>
      </c>
      <c r="J159" s="12">
        <v>2.6749999999999998</v>
      </c>
      <c r="K159" s="41" t="s">
        <v>739</v>
      </c>
      <c r="L159" s="9" t="str">
        <f t="shared" si="24"/>
        <v>Yes</v>
      </c>
    </row>
    <row r="160" spans="1:12" ht="25" x14ac:dyDescent="0.25">
      <c r="A160" s="4" t="s">
        <v>1352</v>
      </c>
      <c r="B160" s="33" t="s">
        <v>213</v>
      </c>
      <c r="C160" s="43">
        <v>2.6967427702000002</v>
      </c>
      <c r="D160" s="11" t="str">
        <f t="shared" si="21"/>
        <v>N/A</v>
      </c>
      <c r="E160" s="43">
        <v>2.6569827794999998</v>
      </c>
      <c r="F160" s="11" t="str">
        <f t="shared" si="22"/>
        <v>N/A</v>
      </c>
      <c r="G160" s="43">
        <v>1.9828398299000001</v>
      </c>
      <c r="H160" s="11" t="str">
        <f t="shared" si="23"/>
        <v>N/A</v>
      </c>
      <c r="I160" s="12">
        <v>-1.47</v>
      </c>
      <c r="J160" s="12">
        <v>-25.4</v>
      </c>
      <c r="K160" s="41" t="s">
        <v>739</v>
      </c>
      <c r="L160" s="9" t="str">
        <f t="shared" si="24"/>
        <v>Yes</v>
      </c>
    </row>
    <row r="161" spans="1:12" x14ac:dyDescent="0.25">
      <c r="A161" s="4" t="s">
        <v>1353</v>
      </c>
      <c r="B161" s="33" t="s">
        <v>213</v>
      </c>
      <c r="C161" s="43">
        <v>464.69566852999998</v>
      </c>
      <c r="D161" s="11" t="str">
        <f t="shared" si="21"/>
        <v>N/A</v>
      </c>
      <c r="E161" s="43">
        <v>460.18029546999998</v>
      </c>
      <c r="F161" s="11" t="str">
        <f t="shared" si="22"/>
        <v>N/A</v>
      </c>
      <c r="G161" s="43">
        <v>469.81031812999998</v>
      </c>
      <c r="H161" s="11" t="str">
        <f t="shared" si="23"/>
        <v>N/A</v>
      </c>
      <c r="I161" s="12">
        <v>-0.97199999999999998</v>
      </c>
      <c r="J161" s="12">
        <v>2.093</v>
      </c>
      <c r="K161" s="41" t="s">
        <v>739</v>
      </c>
      <c r="L161" s="9" t="str">
        <f t="shared" si="24"/>
        <v>Yes</v>
      </c>
    </row>
    <row r="162" spans="1:12" x14ac:dyDescent="0.25">
      <c r="A162" s="4" t="s">
        <v>1354</v>
      </c>
      <c r="B162" s="33" t="s">
        <v>213</v>
      </c>
      <c r="C162" s="43">
        <v>1815.2109052999999</v>
      </c>
      <c r="D162" s="11" t="str">
        <f t="shared" si="21"/>
        <v>N/A</v>
      </c>
      <c r="E162" s="43">
        <v>1806.1890995000001</v>
      </c>
      <c r="F162" s="11" t="str">
        <f t="shared" si="22"/>
        <v>N/A</v>
      </c>
      <c r="G162" s="43">
        <v>1663.9995730000001</v>
      </c>
      <c r="H162" s="11" t="str">
        <f t="shared" si="23"/>
        <v>N/A</v>
      </c>
      <c r="I162" s="12">
        <v>-0.497</v>
      </c>
      <c r="J162" s="12">
        <v>-7.87</v>
      </c>
      <c r="K162" s="41" t="s">
        <v>739</v>
      </c>
      <c r="L162" s="9" t="str">
        <f t="shared" si="24"/>
        <v>Yes</v>
      </c>
    </row>
    <row r="163" spans="1:12" x14ac:dyDescent="0.25">
      <c r="A163" s="4" t="s">
        <v>1705</v>
      </c>
      <c r="B163" s="33" t="s">
        <v>213</v>
      </c>
      <c r="C163" s="43">
        <v>2361.6283333000001</v>
      </c>
      <c r="D163" s="11" t="str">
        <f t="shared" si="21"/>
        <v>N/A</v>
      </c>
      <c r="E163" s="43">
        <v>2455.3017417999999</v>
      </c>
      <c r="F163" s="11" t="str">
        <f t="shared" si="22"/>
        <v>N/A</v>
      </c>
      <c r="G163" s="43">
        <v>2463.9192670000002</v>
      </c>
      <c r="H163" s="11" t="str">
        <f t="shared" si="23"/>
        <v>N/A</v>
      </c>
      <c r="I163" s="12">
        <v>3.9660000000000002</v>
      </c>
      <c r="J163" s="12">
        <v>0.35099999999999998</v>
      </c>
      <c r="K163" s="41" t="s">
        <v>739</v>
      </c>
      <c r="L163" s="9" t="str">
        <f t="shared" si="24"/>
        <v>Yes</v>
      </c>
    </row>
    <row r="164" spans="1:12" x14ac:dyDescent="0.25">
      <c r="A164" s="4" t="s">
        <v>1355</v>
      </c>
      <c r="B164" s="33" t="s">
        <v>213</v>
      </c>
      <c r="C164" s="43">
        <v>228.57381932000001</v>
      </c>
      <c r="D164" s="11" t="str">
        <f t="shared" si="21"/>
        <v>N/A</v>
      </c>
      <c r="E164" s="43">
        <v>226.96051900000001</v>
      </c>
      <c r="F164" s="11" t="str">
        <f t="shared" si="22"/>
        <v>N/A</v>
      </c>
      <c r="G164" s="43">
        <v>244.55129907</v>
      </c>
      <c r="H164" s="11" t="str">
        <f t="shared" si="23"/>
        <v>N/A</v>
      </c>
      <c r="I164" s="12">
        <v>-0.70599999999999996</v>
      </c>
      <c r="J164" s="12">
        <v>7.7510000000000003</v>
      </c>
      <c r="K164" s="41" t="s">
        <v>739</v>
      </c>
      <c r="L164" s="9" t="str">
        <f t="shared" si="24"/>
        <v>Yes</v>
      </c>
    </row>
    <row r="165" spans="1:12" x14ac:dyDescent="0.25">
      <c r="A165" s="4" t="s">
        <v>1356</v>
      </c>
      <c r="B165" s="33" t="s">
        <v>213</v>
      </c>
      <c r="C165" s="43">
        <v>359.68759295000001</v>
      </c>
      <c r="D165" s="11" t="str">
        <f t="shared" si="21"/>
        <v>N/A</v>
      </c>
      <c r="E165" s="43">
        <v>369.92963895000003</v>
      </c>
      <c r="F165" s="11" t="str">
        <f t="shared" si="22"/>
        <v>N/A</v>
      </c>
      <c r="G165" s="43">
        <v>386.63271126000001</v>
      </c>
      <c r="H165" s="11" t="str">
        <f t="shared" si="23"/>
        <v>N/A</v>
      </c>
      <c r="I165" s="12">
        <v>2.847</v>
      </c>
      <c r="J165" s="12">
        <v>4.5149999999999997</v>
      </c>
      <c r="K165" s="41" t="s">
        <v>739</v>
      </c>
      <c r="L165" s="9" t="str">
        <f t="shared" si="24"/>
        <v>Yes</v>
      </c>
    </row>
    <row r="166" spans="1:12" x14ac:dyDescent="0.25">
      <c r="A166" s="4" t="s">
        <v>1357</v>
      </c>
      <c r="B166" s="33" t="s">
        <v>213</v>
      </c>
      <c r="C166" s="43">
        <v>1931.3015717000001</v>
      </c>
      <c r="D166" s="11" t="str">
        <f t="shared" si="21"/>
        <v>N/A</v>
      </c>
      <c r="E166" s="43">
        <v>1899.4809107999999</v>
      </c>
      <c r="F166" s="11" t="str">
        <f t="shared" si="22"/>
        <v>N/A</v>
      </c>
      <c r="G166" s="43">
        <v>1969.3773897999999</v>
      </c>
      <c r="H166" s="11" t="str">
        <f t="shared" si="23"/>
        <v>N/A</v>
      </c>
      <c r="I166" s="12">
        <v>-1.65</v>
      </c>
      <c r="J166" s="12">
        <v>3.68</v>
      </c>
      <c r="K166" s="41" t="s">
        <v>739</v>
      </c>
      <c r="L166" s="9" t="str">
        <f t="shared" si="24"/>
        <v>Yes</v>
      </c>
    </row>
    <row r="167" spans="1:12" x14ac:dyDescent="0.25">
      <c r="A167" s="42" t="s">
        <v>1358</v>
      </c>
      <c r="B167" s="33" t="s">
        <v>213</v>
      </c>
      <c r="C167" s="43">
        <v>3919.4526749000001</v>
      </c>
      <c r="D167" s="11" t="str">
        <f t="shared" si="21"/>
        <v>N/A</v>
      </c>
      <c r="E167" s="43">
        <v>3945.0668246</v>
      </c>
      <c r="F167" s="11" t="str">
        <f t="shared" si="22"/>
        <v>N/A</v>
      </c>
      <c r="G167" s="43">
        <v>4092.2455166999998</v>
      </c>
      <c r="H167" s="11" t="str">
        <f t="shared" si="23"/>
        <v>N/A</v>
      </c>
      <c r="I167" s="12">
        <v>0.65349999999999997</v>
      </c>
      <c r="J167" s="12">
        <v>3.7309999999999999</v>
      </c>
      <c r="K167" s="41" t="s">
        <v>739</v>
      </c>
      <c r="L167" s="9" t="str">
        <f t="shared" si="24"/>
        <v>Yes</v>
      </c>
    </row>
    <row r="168" spans="1:12" x14ac:dyDescent="0.25">
      <c r="A168" s="42" t="s">
        <v>1359</v>
      </c>
      <c r="B168" s="33" t="s">
        <v>213</v>
      </c>
      <c r="C168" s="43">
        <v>6272.3292321999998</v>
      </c>
      <c r="D168" s="11" t="str">
        <f t="shared" si="21"/>
        <v>N/A</v>
      </c>
      <c r="E168" s="43">
        <v>6240.7105245000002</v>
      </c>
      <c r="F168" s="11" t="str">
        <f t="shared" si="22"/>
        <v>N/A</v>
      </c>
      <c r="G168" s="43">
        <v>6462.5582854000004</v>
      </c>
      <c r="H168" s="11" t="str">
        <f t="shared" si="23"/>
        <v>N/A</v>
      </c>
      <c r="I168" s="12">
        <v>-0.504</v>
      </c>
      <c r="J168" s="12">
        <v>3.5550000000000002</v>
      </c>
      <c r="K168" s="41" t="s">
        <v>739</v>
      </c>
      <c r="L168" s="9" t="str">
        <f t="shared" si="24"/>
        <v>Yes</v>
      </c>
    </row>
    <row r="169" spans="1:12" x14ac:dyDescent="0.25">
      <c r="A169" s="42" t="s">
        <v>1360</v>
      </c>
      <c r="B169" s="33" t="s">
        <v>213</v>
      </c>
      <c r="C169" s="43">
        <v>1316.7701116000001</v>
      </c>
      <c r="D169" s="11" t="str">
        <f t="shared" si="21"/>
        <v>N/A</v>
      </c>
      <c r="E169" s="43">
        <v>1325.954935</v>
      </c>
      <c r="F169" s="11" t="str">
        <f t="shared" si="22"/>
        <v>N/A</v>
      </c>
      <c r="G169" s="43">
        <v>1396.0301039999999</v>
      </c>
      <c r="H169" s="11" t="str">
        <f t="shared" si="23"/>
        <v>N/A</v>
      </c>
      <c r="I169" s="12">
        <v>0.69750000000000001</v>
      </c>
      <c r="J169" s="12">
        <v>5.2850000000000001</v>
      </c>
      <c r="K169" s="41" t="s">
        <v>739</v>
      </c>
      <c r="L169" s="9" t="str">
        <f t="shared" si="24"/>
        <v>Yes</v>
      </c>
    </row>
    <row r="170" spans="1:12" x14ac:dyDescent="0.25">
      <c r="A170" s="42" t="s">
        <v>1361</v>
      </c>
      <c r="B170" s="33" t="s">
        <v>213</v>
      </c>
      <c r="C170" s="43">
        <v>2063.8146640999998</v>
      </c>
      <c r="D170" s="11" t="str">
        <f t="shared" si="21"/>
        <v>N/A</v>
      </c>
      <c r="E170" s="43">
        <v>1985.0882570000001</v>
      </c>
      <c r="F170" s="11" t="str">
        <f t="shared" si="22"/>
        <v>N/A</v>
      </c>
      <c r="G170" s="43">
        <v>2036.1274728000001</v>
      </c>
      <c r="H170" s="11" t="str">
        <f t="shared" si="23"/>
        <v>N/A</v>
      </c>
      <c r="I170" s="12">
        <v>-3.81</v>
      </c>
      <c r="J170" s="12">
        <v>2.5710000000000002</v>
      </c>
      <c r="K170" s="41" t="s">
        <v>739</v>
      </c>
      <c r="L170" s="9" t="str">
        <f t="shared" si="24"/>
        <v>Yes</v>
      </c>
    </row>
    <row r="171" spans="1:12" x14ac:dyDescent="0.25">
      <c r="A171" s="42" t="s">
        <v>85</v>
      </c>
      <c r="B171" s="33" t="s">
        <v>213</v>
      </c>
      <c r="C171" s="8">
        <v>11.78743334</v>
      </c>
      <c r="D171" s="11" t="str">
        <f t="shared" ref="D171:D202" si="25">IF($B171="N/A","N/A",IF(C171&gt;10,"No",IF(C171&lt;-10,"No","Yes")))</f>
        <v>N/A</v>
      </c>
      <c r="E171" s="8">
        <v>10.855376465000001</v>
      </c>
      <c r="F171" s="11" t="str">
        <f t="shared" ref="F171:F202" si="26">IF($B171="N/A","N/A",IF(E171&gt;10,"No",IF(E171&lt;-10,"No","Yes")))</f>
        <v>N/A</v>
      </c>
      <c r="G171" s="8">
        <v>10.583894292</v>
      </c>
      <c r="H171" s="11" t="str">
        <f t="shared" ref="H171:H202" si="27">IF($B171="N/A","N/A",IF(G171&gt;10,"No",IF(G171&lt;-10,"No","Yes")))</f>
        <v>N/A</v>
      </c>
      <c r="I171" s="12">
        <v>-7.91</v>
      </c>
      <c r="J171" s="12">
        <v>-2.5</v>
      </c>
      <c r="K171" s="41" t="s">
        <v>739</v>
      </c>
      <c r="L171" s="9" t="str">
        <f t="shared" ref="L171:L202" si="28">IF(J171="Div by 0", "N/A", IF(K171="N/A","N/A", IF(J171&gt;VALUE(MID(K171,1,2)), "No", IF(J171&lt;-1*VALUE(MID(K171,1,2)), "No", "Yes"))))</f>
        <v>Yes</v>
      </c>
    </row>
    <row r="172" spans="1:12" x14ac:dyDescent="0.25">
      <c r="A172" s="42" t="s">
        <v>465</v>
      </c>
      <c r="B172" s="33" t="s">
        <v>213</v>
      </c>
      <c r="C172" s="8">
        <v>19.598765432</v>
      </c>
      <c r="D172" s="11" t="str">
        <f t="shared" si="25"/>
        <v>N/A</v>
      </c>
      <c r="E172" s="8">
        <v>21.611374408</v>
      </c>
      <c r="F172" s="11" t="str">
        <f t="shared" si="26"/>
        <v>N/A</v>
      </c>
      <c r="G172" s="8">
        <v>20.922288642000002</v>
      </c>
      <c r="H172" s="11" t="str">
        <f t="shared" si="27"/>
        <v>N/A</v>
      </c>
      <c r="I172" s="12">
        <v>10.27</v>
      </c>
      <c r="J172" s="12">
        <v>-3.19</v>
      </c>
      <c r="K172" s="41" t="s">
        <v>739</v>
      </c>
      <c r="L172" s="9" t="str">
        <f t="shared" si="28"/>
        <v>Yes</v>
      </c>
    </row>
    <row r="173" spans="1:12" x14ac:dyDescent="0.25">
      <c r="A173" s="42" t="s">
        <v>466</v>
      </c>
      <c r="B173" s="33" t="s">
        <v>213</v>
      </c>
      <c r="C173" s="8">
        <v>18.322807688000001</v>
      </c>
      <c r="D173" s="11" t="str">
        <f t="shared" si="25"/>
        <v>N/A</v>
      </c>
      <c r="E173" s="8">
        <v>18.030435933</v>
      </c>
      <c r="F173" s="11" t="str">
        <f t="shared" si="26"/>
        <v>N/A</v>
      </c>
      <c r="G173" s="8">
        <v>17.913289376000002</v>
      </c>
      <c r="H173" s="11" t="str">
        <f t="shared" si="27"/>
        <v>N/A</v>
      </c>
      <c r="I173" s="12">
        <v>-1.6</v>
      </c>
      <c r="J173" s="12">
        <v>-0.65</v>
      </c>
      <c r="K173" s="41" t="s">
        <v>739</v>
      </c>
      <c r="L173" s="9" t="str">
        <f t="shared" si="28"/>
        <v>Yes</v>
      </c>
    </row>
    <row r="174" spans="1:12" x14ac:dyDescent="0.25">
      <c r="A174" s="2" t="s">
        <v>467</v>
      </c>
      <c r="B174" s="33" t="s">
        <v>213</v>
      </c>
      <c r="C174" s="8">
        <v>8.3497582711000007</v>
      </c>
      <c r="D174" s="11" t="str">
        <f t="shared" si="25"/>
        <v>N/A</v>
      </c>
      <c r="E174" s="8">
        <v>7.7619745043000004</v>
      </c>
      <c r="F174" s="11" t="str">
        <f t="shared" si="26"/>
        <v>N/A</v>
      </c>
      <c r="G174" s="8">
        <v>7.6691690881000003</v>
      </c>
      <c r="H174" s="11" t="str">
        <f t="shared" si="27"/>
        <v>N/A</v>
      </c>
      <c r="I174" s="12">
        <v>-7.04</v>
      </c>
      <c r="J174" s="12">
        <v>-1.2</v>
      </c>
      <c r="K174" s="41" t="s">
        <v>739</v>
      </c>
      <c r="L174" s="9" t="str">
        <f t="shared" si="28"/>
        <v>Yes</v>
      </c>
    </row>
    <row r="175" spans="1:12" x14ac:dyDescent="0.25">
      <c r="A175" s="2" t="s">
        <v>468</v>
      </c>
      <c r="B175" s="33" t="s">
        <v>213</v>
      </c>
      <c r="C175" s="8">
        <v>23.901717765000001</v>
      </c>
      <c r="D175" s="11" t="str">
        <f t="shared" si="25"/>
        <v>N/A</v>
      </c>
      <c r="E175" s="8">
        <v>19.614493124999999</v>
      </c>
      <c r="F175" s="11" t="str">
        <f t="shared" si="26"/>
        <v>N/A</v>
      </c>
      <c r="G175" s="8">
        <v>17.983170812000001</v>
      </c>
      <c r="H175" s="11" t="str">
        <f t="shared" si="27"/>
        <v>N/A</v>
      </c>
      <c r="I175" s="12">
        <v>-17.899999999999999</v>
      </c>
      <c r="J175" s="12">
        <v>-8.32</v>
      </c>
      <c r="K175" s="41" t="s">
        <v>739</v>
      </c>
      <c r="L175" s="9" t="str">
        <f t="shared" si="28"/>
        <v>Yes</v>
      </c>
    </row>
    <row r="176" spans="1:12" x14ac:dyDescent="0.25">
      <c r="A176" s="2" t="s">
        <v>1362</v>
      </c>
      <c r="B176" s="33" t="s">
        <v>213</v>
      </c>
      <c r="C176" s="8">
        <v>0.95103585800000001</v>
      </c>
      <c r="D176" s="11" t="str">
        <f t="shared" si="25"/>
        <v>N/A</v>
      </c>
      <c r="E176" s="8">
        <v>0.87676818519999999</v>
      </c>
      <c r="F176" s="11" t="str">
        <f t="shared" si="26"/>
        <v>N/A</v>
      </c>
      <c r="G176" s="8">
        <v>0.89023638530000004</v>
      </c>
      <c r="H176" s="11" t="str">
        <f t="shared" si="27"/>
        <v>N/A</v>
      </c>
      <c r="I176" s="12">
        <v>-7.81</v>
      </c>
      <c r="J176" s="12">
        <v>1.536</v>
      </c>
      <c r="K176" s="41" t="s">
        <v>739</v>
      </c>
      <c r="L176" s="9" t="str">
        <f t="shared" si="28"/>
        <v>Yes</v>
      </c>
    </row>
    <row r="177" spans="1:12" x14ac:dyDescent="0.25">
      <c r="A177" s="2" t="s">
        <v>1363</v>
      </c>
      <c r="B177" s="33" t="s">
        <v>213</v>
      </c>
      <c r="C177" s="8">
        <v>17.386831275999999</v>
      </c>
      <c r="D177" s="11" t="str">
        <f t="shared" si="25"/>
        <v>N/A</v>
      </c>
      <c r="E177" s="8">
        <v>16.872037915</v>
      </c>
      <c r="F177" s="11" t="str">
        <f t="shared" si="26"/>
        <v>N/A</v>
      </c>
      <c r="G177" s="8">
        <v>14.901793338999999</v>
      </c>
      <c r="H177" s="11" t="str">
        <f t="shared" si="27"/>
        <v>N/A</v>
      </c>
      <c r="I177" s="12">
        <v>-2.96</v>
      </c>
      <c r="J177" s="12">
        <v>-11.7</v>
      </c>
      <c r="K177" s="41" t="s">
        <v>739</v>
      </c>
      <c r="L177" s="9" t="str">
        <f t="shared" si="28"/>
        <v>Yes</v>
      </c>
    </row>
    <row r="178" spans="1:12" x14ac:dyDescent="0.25">
      <c r="A178" s="2" t="s">
        <v>1364</v>
      </c>
      <c r="B178" s="33" t="s">
        <v>213</v>
      </c>
      <c r="C178" s="8">
        <v>4.3471144272000002</v>
      </c>
      <c r="D178" s="11" t="str">
        <f t="shared" si="25"/>
        <v>N/A</v>
      </c>
      <c r="E178" s="8">
        <v>4.3676816618999998</v>
      </c>
      <c r="F178" s="11" t="str">
        <f t="shared" si="26"/>
        <v>N/A</v>
      </c>
      <c r="G178" s="8">
        <v>4.3355311970999999</v>
      </c>
      <c r="H178" s="11" t="str">
        <f t="shared" si="27"/>
        <v>N/A</v>
      </c>
      <c r="I178" s="12">
        <v>0.47310000000000002</v>
      </c>
      <c r="J178" s="12">
        <v>-0.73599999999999999</v>
      </c>
      <c r="K178" s="41" t="s">
        <v>739</v>
      </c>
      <c r="L178" s="9" t="str">
        <f t="shared" si="28"/>
        <v>Yes</v>
      </c>
    </row>
    <row r="179" spans="1:12" x14ac:dyDescent="0.25">
      <c r="A179" s="2" t="s">
        <v>1365</v>
      </c>
      <c r="B179" s="33" t="s">
        <v>213</v>
      </c>
      <c r="C179" s="8">
        <v>0.63119122999999999</v>
      </c>
      <c r="D179" s="11" t="str">
        <f t="shared" si="25"/>
        <v>N/A</v>
      </c>
      <c r="E179" s="8">
        <v>0.58845735740000005</v>
      </c>
      <c r="F179" s="11" t="str">
        <f t="shared" si="26"/>
        <v>N/A</v>
      </c>
      <c r="G179" s="8">
        <v>0.64659616710000001</v>
      </c>
      <c r="H179" s="11" t="str">
        <f t="shared" si="27"/>
        <v>N/A</v>
      </c>
      <c r="I179" s="12">
        <v>-6.77</v>
      </c>
      <c r="J179" s="12">
        <v>9.8800000000000008</v>
      </c>
      <c r="K179" s="41" t="s">
        <v>739</v>
      </c>
      <c r="L179" s="9" t="str">
        <f t="shared" si="28"/>
        <v>Yes</v>
      </c>
    </row>
    <row r="180" spans="1:12" x14ac:dyDescent="0.25">
      <c r="A180" s="2" t="s">
        <v>1366</v>
      </c>
      <c r="B180" s="33" t="s">
        <v>213</v>
      </c>
      <c r="C180" s="8">
        <v>3.4790171799999998E-2</v>
      </c>
      <c r="D180" s="11" t="str">
        <f t="shared" si="25"/>
        <v>N/A</v>
      </c>
      <c r="E180" s="8">
        <v>2.7018187499999999E-2</v>
      </c>
      <c r="F180" s="11" t="str">
        <f t="shared" si="26"/>
        <v>N/A</v>
      </c>
      <c r="G180" s="8">
        <v>2.4823688199999999E-2</v>
      </c>
      <c r="H180" s="11" t="str">
        <f t="shared" si="27"/>
        <v>N/A</v>
      </c>
      <c r="I180" s="12">
        <v>-22.3</v>
      </c>
      <c r="J180" s="12">
        <v>-8.1199999999999992</v>
      </c>
      <c r="K180" s="41" t="s">
        <v>739</v>
      </c>
      <c r="L180" s="9" t="str">
        <f t="shared" si="28"/>
        <v>Yes</v>
      </c>
    </row>
    <row r="181" spans="1:12" x14ac:dyDescent="0.25">
      <c r="A181" s="2" t="s">
        <v>86</v>
      </c>
      <c r="B181" s="33" t="s">
        <v>213</v>
      </c>
      <c r="C181" s="8">
        <v>5.68990043E-2</v>
      </c>
      <c r="D181" s="11" t="str">
        <f t="shared" si="25"/>
        <v>N/A</v>
      </c>
      <c r="E181" s="8">
        <v>0.159466512</v>
      </c>
      <c r="F181" s="11" t="str">
        <f t="shared" si="26"/>
        <v>N/A</v>
      </c>
      <c r="G181" s="8">
        <v>0.24728671520000001</v>
      </c>
      <c r="H181" s="11" t="str">
        <f t="shared" si="27"/>
        <v>N/A</v>
      </c>
      <c r="I181" s="12">
        <v>180.3</v>
      </c>
      <c r="J181" s="12">
        <v>55.07</v>
      </c>
      <c r="K181" s="41" t="s">
        <v>739</v>
      </c>
      <c r="L181" s="9" t="str">
        <f t="shared" si="28"/>
        <v>No</v>
      </c>
    </row>
    <row r="182" spans="1:12" x14ac:dyDescent="0.25">
      <c r="A182" s="2" t="s">
        <v>87</v>
      </c>
      <c r="B182" s="33" t="s">
        <v>213</v>
      </c>
      <c r="C182" s="8">
        <v>67.709694612999996</v>
      </c>
      <c r="D182" s="11" t="str">
        <f t="shared" si="25"/>
        <v>N/A</v>
      </c>
      <c r="E182" s="8">
        <v>66.385765290999998</v>
      </c>
      <c r="F182" s="11" t="str">
        <f t="shared" si="26"/>
        <v>N/A</v>
      </c>
      <c r="G182" s="8">
        <v>66.549664402999994</v>
      </c>
      <c r="H182" s="11" t="str">
        <f t="shared" si="27"/>
        <v>N/A</v>
      </c>
      <c r="I182" s="12">
        <v>-1.96</v>
      </c>
      <c r="J182" s="12">
        <v>0.24690000000000001</v>
      </c>
      <c r="K182" s="41" t="s">
        <v>739</v>
      </c>
      <c r="L182" s="9" t="str">
        <f t="shared" si="28"/>
        <v>Yes</v>
      </c>
    </row>
    <row r="183" spans="1:12" x14ac:dyDescent="0.25">
      <c r="A183" s="2" t="s">
        <v>469</v>
      </c>
      <c r="B183" s="33" t="s">
        <v>213</v>
      </c>
      <c r="C183" s="8">
        <v>71.244855967000007</v>
      </c>
      <c r="D183" s="11" t="str">
        <f t="shared" si="25"/>
        <v>N/A</v>
      </c>
      <c r="E183" s="8">
        <v>72.985781990999996</v>
      </c>
      <c r="F183" s="11" t="str">
        <f t="shared" si="26"/>
        <v>N/A</v>
      </c>
      <c r="G183" s="8">
        <v>71.648163961999998</v>
      </c>
      <c r="H183" s="11" t="str">
        <f t="shared" si="27"/>
        <v>N/A</v>
      </c>
      <c r="I183" s="12">
        <v>2.444</v>
      </c>
      <c r="J183" s="12">
        <v>-1.83</v>
      </c>
      <c r="K183" s="41" t="s">
        <v>739</v>
      </c>
      <c r="L183" s="9" t="str">
        <f t="shared" si="28"/>
        <v>Yes</v>
      </c>
    </row>
    <row r="184" spans="1:12" x14ac:dyDescent="0.25">
      <c r="A184" s="2" t="s">
        <v>470</v>
      </c>
      <c r="B184" s="33" t="s">
        <v>213</v>
      </c>
      <c r="C184" s="8">
        <v>82.233710255999995</v>
      </c>
      <c r="D184" s="11" t="str">
        <f t="shared" si="25"/>
        <v>N/A</v>
      </c>
      <c r="E184" s="8">
        <v>82.676858387999999</v>
      </c>
      <c r="F184" s="11" t="str">
        <f t="shared" si="26"/>
        <v>N/A</v>
      </c>
      <c r="G184" s="8">
        <v>82.949057158000002</v>
      </c>
      <c r="H184" s="11" t="str">
        <f t="shared" si="27"/>
        <v>N/A</v>
      </c>
      <c r="I184" s="12">
        <v>0.53890000000000005</v>
      </c>
      <c r="J184" s="12">
        <v>0.32919999999999999</v>
      </c>
      <c r="K184" s="41" t="s">
        <v>739</v>
      </c>
      <c r="L184" s="9" t="str">
        <f t="shared" si="28"/>
        <v>Yes</v>
      </c>
    </row>
    <row r="185" spans="1:12" x14ac:dyDescent="0.25">
      <c r="A185" s="2" t="s">
        <v>471</v>
      </c>
      <c r="B185" s="33" t="s">
        <v>213</v>
      </c>
      <c r="C185" s="8">
        <v>64.650740853000002</v>
      </c>
      <c r="D185" s="11" t="str">
        <f t="shared" si="25"/>
        <v>N/A</v>
      </c>
      <c r="E185" s="8">
        <v>63.163128698999998</v>
      </c>
      <c r="F185" s="11" t="str">
        <f t="shared" si="26"/>
        <v>N/A</v>
      </c>
      <c r="G185" s="8">
        <v>63.398634887999997</v>
      </c>
      <c r="H185" s="11" t="str">
        <f t="shared" si="27"/>
        <v>N/A</v>
      </c>
      <c r="I185" s="12">
        <v>-2.2999999999999998</v>
      </c>
      <c r="J185" s="12">
        <v>0.37290000000000001</v>
      </c>
      <c r="K185" s="41" t="s">
        <v>739</v>
      </c>
      <c r="L185" s="9" t="str">
        <f t="shared" si="28"/>
        <v>Yes</v>
      </c>
    </row>
    <row r="186" spans="1:12" x14ac:dyDescent="0.25">
      <c r="A186" s="2" t="s">
        <v>472</v>
      </c>
      <c r="B186" s="33" t="s">
        <v>213</v>
      </c>
      <c r="C186" s="8">
        <v>72.994129158999996</v>
      </c>
      <c r="D186" s="11" t="str">
        <f t="shared" si="25"/>
        <v>N/A</v>
      </c>
      <c r="E186" s="8">
        <v>71.077741279999998</v>
      </c>
      <c r="F186" s="11" t="str">
        <f t="shared" si="26"/>
        <v>N/A</v>
      </c>
      <c r="G186" s="8">
        <v>70.785701556000006</v>
      </c>
      <c r="H186" s="11" t="str">
        <f t="shared" si="27"/>
        <v>N/A</v>
      </c>
      <c r="I186" s="12">
        <v>-2.63</v>
      </c>
      <c r="J186" s="12">
        <v>-0.41099999999999998</v>
      </c>
      <c r="K186" s="41" t="s">
        <v>739</v>
      </c>
      <c r="L186" s="9" t="str">
        <f t="shared" si="28"/>
        <v>Yes</v>
      </c>
    </row>
    <row r="187" spans="1:12" x14ac:dyDescent="0.25">
      <c r="A187" s="2" t="s">
        <v>116</v>
      </c>
      <c r="B187" s="33" t="s">
        <v>213</v>
      </c>
      <c r="C187" s="8">
        <v>86.828221008</v>
      </c>
      <c r="D187" s="11" t="str">
        <f t="shared" si="25"/>
        <v>N/A</v>
      </c>
      <c r="E187" s="8">
        <v>84.983215825000002</v>
      </c>
      <c r="F187" s="11" t="str">
        <f t="shared" si="26"/>
        <v>N/A</v>
      </c>
      <c r="G187" s="8">
        <v>84.938873451999996</v>
      </c>
      <c r="H187" s="11" t="str">
        <f t="shared" si="27"/>
        <v>N/A</v>
      </c>
      <c r="I187" s="12">
        <v>-2.12</v>
      </c>
      <c r="J187" s="12">
        <v>-5.1999999999999998E-2</v>
      </c>
      <c r="K187" s="41" t="s">
        <v>739</v>
      </c>
      <c r="L187" s="9" t="str">
        <f t="shared" si="28"/>
        <v>Yes</v>
      </c>
    </row>
    <row r="188" spans="1:12" x14ac:dyDescent="0.25">
      <c r="A188" s="2" t="s">
        <v>473</v>
      </c>
      <c r="B188" s="33" t="s">
        <v>213</v>
      </c>
      <c r="C188" s="8">
        <v>79.320987654000007</v>
      </c>
      <c r="D188" s="11" t="str">
        <f t="shared" si="25"/>
        <v>N/A</v>
      </c>
      <c r="E188" s="8">
        <v>80.568720378999998</v>
      </c>
      <c r="F188" s="11" t="str">
        <f t="shared" si="26"/>
        <v>N/A</v>
      </c>
      <c r="G188" s="8">
        <v>78.693424424</v>
      </c>
      <c r="H188" s="11" t="str">
        <f t="shared" si="27"/>
        <v>N/A</v>
      </c>
      <c r="I188" s="12">
        <v>1.573</v>
      </c>
      <c r="J188" s="12">
        <v>-2.33</v>
      </c>
      <c r="K188" s="41" t="s">
        <v>739</v>
      </c>
      <c r="L188" s="9" t="str">
        <f t="shared" si="28"/>
        <v>Yes</v>
      </c>
    </row>
    <row r="189" spans="1:12" x14ac:dyDescent="0.25">
      <c r="A189" s="2" t="s">
        <v>474</v>
      </c>
      <c r="B189" s="33" t="s">
        <v>213</v>
      </c>
      <c r="C189" s="8">
        <v>91.084800786000002</v>
      </c>
      <c r="D189" s="11" t="str">
        <f t="shared" si="25"/>
        <v>N/A</v>
      </c>
      <c r="E189" s="8">
        <v>91.270205923000006</v>
      </c>
      <c r="F189" s="11" t="str">
        <f t="shared" si="26"/>
        <v>N/A</v>
      </c>
      <c r="G189" s="8">
        <v>91.092352274000007</v>
      </c>
      <c r="H189" s="11" t="str">
        <f t="shared" si="27"/>
        <v>N/A</v>
      </c>
      <c r="I189" s="12">
        <v>0.2036</v>
      </c>
      <c r="J189" s="12">
        <v>-0.19500000000000001</v>
      </c>
      <c r="K189" s="41" t="s">
        <v>739</v>
      </c>
      <c r="L189" s="9" t="str">
        <f t="shared" si="28"/>
        <v>Yes</v>
      </c>
    </row>
    <row r="190" spans="1:12" x14ac:dyDescent="0.25">
      <c r="A190" s="2" t="s">
        <v>475</v>
      </c>
      <c r="B190" s="33" t="s">
        <v>213</v>
      </c>
      <c r="C190" s="8">
        <v>87.321891132999994</v>
      </c>
      <c r="D190" s="11" t="str">
        <f t="shared" si="25"/>
        <v>N/A</v>
      </c>
      <c r="E190" s="8">
        <v>85.572046266000001</v>
      </c>
      <c r="F190" s="11" t="str">
        <f t="shared" si="26"/>
        <v>N/A</v>
      </c>
      <c r="G190" s="8">
        <v>85.829591062999995</v>
      </c>
      <c r="H190" s="11" t="str">
        <f t="shared" si="27"/>
        <v>N/A</v>
      </c>
      <c r="I190" s="12">
        <v>-2</v>
      </c>
      <c r="J190" s="12">
        <v>0.30099999999999999</v>
      </c>
      <c r="K190" s="41" t="s">
        <v>739</v>
      </c>
      <c r="L190" s="9" t="str">
        <f t="shared" si="28"/>
        <v>Yes</v>
      </c>
    </row>
    <row r="191" spans="1:12" x14ac:dyDescent="0.25">
      <c r="A191" s="2" t="s">
        <v>476</v>
      </c>
      <c r="B191" s="33" t="s">
        <v>213</v>
      </c>
      <c r="C191" s="8">
        <v>81.883887802000004</v>
      </c>
      <c r="D191" s="11" t="str">
        <f t="shared" si="25"/>
        <v>N/A</v>
      </c>
      <c r="E191" s="8">
        <v>79.443425336999994</v>
      </c>
      <c r="F191" s="11" t="str">
        <f t="shared" si="26"/>
        <v>N/A</v>
      </c>
      <c r="G191" s="8">
        <v>78.907503118999998</v>
      </c>
      <c r="H191" s="11" t="str">
        <f t="shared" si="27"/>
        <v>N/A</v>
      </c>
      <c r="I191" s="12">
        <v>-2.98</v>
      </c>
      <c r="J191" s="12">
        <v>-0.67500000000000004</v>
      </c>
      <c r="K191" s="41" t="s">
        <v>739</v>
      </c>
      <c r="L191" s="9" t="str">
        <f t="shared" si="28"/>
        <v>Yes</v>
      </c>
    </row>
    <row r="192" spans="1:12" x14ac:dyDescent="0.25">
      <c r="A192" s="2" t="s">
        <v>1367</v>
      </c>
      <c r="B192" s="33" t="s">
        <v>213</v>
      </c>
      <c r="C192" s="34">
        <v>5.8221204608999999</v>
      </c>
      <c r="D192" s="11" t="str">
        <f t="shared" si="25"/>
        <v>N/A</v>
      </c>
      <c r="E192" s="34">
        <v>6.1497102042999998</v>
      </c>
      <c r="F192" s="11" t="str">
        <f t="shared" si="26"/>
        <v>N/A</v>
      </c>
      <c r="G192" s="34">
        <v>6.0838581448999998</v>
      </c>
      <c r="H192" s="11" t="str">
        <f t="shared" si="27"/>
        <v>N/A</v>
      </c>
      <c r="I192" s="12">
        <v>5.6269999999999998</v>
      </c>
      <c r="J192" s="12">
        <v>-1.07</v>
      </c>
      <c r="K192" s="41" t="s">
        <v>739</v>
      </c>
      <c r="L192" s="9" t="str">
        <f t="shared" si="28"/>
        <v>Yes</v>
      </c>
    </row>
    <row r="193" spans="1:12" x14ac:dyDescent="0.25">
      <c r="A193" s="2" t="s">
        <v>1368</v>
      </c>
      <c r="B193" s="33" t="s">
        <v>213</v>
      </c>
      <c r="C193" s="34">
        <v>11.782152231</v>
      </c>
      <c r="D193" s="11" t="str">
        <f t="shared" si="25"/>
        <v>N/A</v>
      </c>
      <c r="E193" s="34">
        <v>10.432017544000001</v>
      </c>
      <c r="F193" s="11" t="str">
        <f t="shared" si="26"/>
        <v>N/A</v>
      </c>
      <c r="G193" s="34">
        <v>10.720408163</v>
      </c>
      <c r="H193" s="11" t="str">
        <f t="shared" si="27"/>
        <v>N/A</v>
      </c>
      <c r="I193" s="12">
        <v>-11.5</v>
      </c>
      <c r="J193" s="12">
        <v>2.7639999999999998</v>
      </c>
      <c r="K193" s="41" t="s">
        <v>739</v>
      </c>
      <c r="L193" s="9" t="str">
        <f t="shared" si="28"/>
        <v>Yes</v>
      </c>
    </row>
    <row r="194" spans="1:12" x14ac:dyDescent="0.25">
      <c r="A194" s="2" t="s">
        <v>1369</v>
      </c>
      <c r="B194" s="33" t="s">
        <v>213</v>
      </c>
      <c r="C194" s="34">
        <v>14.633663366</v>
      </c>
      <c r="D194" s="11" t="str">
        <f t="shared" si="25"/>
        <v>N/A</v>
      </c>
      <c r="E194" s="34">
        <v>14.864787645</v>
      </c>
      <c r="F194" s="11" t="str">
        <f t="shared" si="26"/>
        <v>N/A</v>
      </c>
      <c r="G194" s="34">
        <v>14.995389184</v>
      </c>
      <c r="H194" s="11" t="str">
        <f t="shared" si="27"/>
        <v>N/A</v>
      </c>
      <c r="I194" s="12">
        <v>1.579</v>
      </c>
      <c r="J194" s="12">
        <v>0.87860000000000005</v>
      </c>
      <c r="K194" s="41" t="s">
        <v>739</v>
      </c>
      <c r="L194" s="9" t="str">
        <f t="shared" si="28"/>
        <v>Yes</v>
      </c>
    </row>
    <row r="195" spans="1:12" x14ac:dyDescent="0.25">
      <c r="A195" s="2" t="s">
        <v>1370</v>
      </c>
      <c r="B195" s="33" t="s">
        <v>213</v>
      </c>
      <c r="C195" s="34">
        <v>4.6339420119000003</v>
      </c>
      <c r="D195" s="11" t="str">
        <f t="shared" si="25"/>
        <v>N/A</v>
      </c>
      <c r="E195" s="34">
        <v>5.1502747004999998</v>
      </c>
      <c r="F195" s="11" t="str">
        <f t="shared" si="26"/>
        <v>N/A</v>
      </c>
      <c r="G195" s="34">
        <v>5.0715777778</v>
      </c>
      <c r="H195" s="11" t="str">
        <f t="shared" si="27"/>
        <v>N/A</v>
      </c>
      <c r="I195" s="12">
        <v>11.14</v>
      </c>
      <c r="J195" s="12">
        <v>-1.53</v>
      </c>
      <c r="K195" s="41" t="s">
        <v>739</v>
      </c>
      <c r="L195" s="9" t="str">
        <f t="shared" si="28"/>
        <v>Yes</v>
      </c>
    </row>
    <row r="196" spans="1:12" x14ac:dyDescent="0.25">
      <c r="A196" s="2" t="s">
        <v>1371</v>
      </c>
      <c r="B196" s="33" t="s">
        <v>213</v>
      </c>
      <c r="C196" s="34">
        <v>3.414140679</v>
      </c>
      <c r="D196" s="11" t="str">
        <f t="shared" si="25"/>
        <v>N/A</v>
      </c>
      <c r="E196" s="34">
        <v>3.5968390909000001</v>
      </c>
      <c r="F196" s="11" t="str">
        <f t="shared" si="26"/>
        <v>N/A</v>
      </c>
      <c r="G196" s="34">
        <v>3.5796552577999998</v>
      </c>
      <c r="H196" s="11" t="str">
        <f t="shared" si="27"/>
        <v>N/A</v>
      </c>
      <c r="I196" s="12">
        <v>5.351</v>
      </c>
      <c r="J196" s="12">
        <v>-0.47799999999999998</v>
      </c>
      <c r="K196" s="41" t="s">
        <v>739</v>
      </c>
      <c r="L196" s="9" t="str">
        <f t="shared" si="28"/>
        <v>Yes</v>
      </c>
    </row>
    <row r="197" spans="1:12" x14ac:dyDescent="0.25">
      <c r="A197" s="2" t="s">
        <v>1372</v>
      </c>
      <c r="B197" s="33" t="s">
        <v>213</v>
      </c>
      <c r="C197" s="34">
        <v>126.05476529000001</v>
      </c>
      <c r="D197" s="11" t="str">
        <f t="shared" si="25"/>
        <v>N/A</v>
      </c>
      <c r="E197" s="34">
        <v>126.1490287</v>
      </c>
      <c r="F197" s="11" t="str">
        <f t="shared" si="26"/>
        <v>N/A</v>
      </c>
      <c r="G197" s="34">
        <v>121.40403902</v>
      </c>
      <c r="H197" s="11" t="str">
        <f t="shared" si="27"/>
        <v>N/A</v>
      </c>
      <c r="I197" s="12">
        <v>7.4800000000000005E-2</v>
      </c>
      <c r="J197" s="12">
        <v>-3.76</v>
      </c>
      <c r="K197" s="41" t="s">
        <v>739</v>
      </c>
      <c r="L197" s="9" t="str">
        <f t="shared" si="28"/>
        <v>Yes</v>
      </c>
    </row>
    <row r="198" spans="1:12" x14ac:dyDescent="0.25">
      <c r="A198" s="2" t="s">
        <v>1373</v>
      </c>
      <c r="B198" s="33" t="s">
        <v>213</v>
      </c>
      <c r="C198" s="34">
        <v>270.84023668999998</v>
      </c>
      <c r="D198" s="11" t="str">
        <f t="shared" si="25"/>
        <v>N/A</v>
      </c>
      <c r="E198" s="34">
        <v>267.78089888</v>
      </c>
      <c r="F198" s="11" t="str">
        <f t="shared" si="26"/>
        <v>N/A</v>
      </c>
      <c r="G198" s="34">
        <v>272.21489971</v>
      </c>
      <c r="H198" s="11" t="str">
        <f t="shared" si="27"/>
        <v>N/A</v>
      </c>
      <c r="I198" s="12">
        <v>-1.1299999999999999</v>
      </c>
      <c r="J198" s="12">
        <v>1.6559999999999999</v>
      </c>
      <c r="K198" s="41" t="s">
        <v>739</v>
      </c>
      <c r="L198" s="9" t="str">
        <f t="shared" si="28"/>
        <v>Yes</v>
      </c>
    </row>
    <row r="199" spans="1:12" x14ac:dyDescent="0.25">
      <c r="A199" s="2" t="s">
        <v>1374</v>
      </c>
      <c r="B199" s="33" t="s">
        <v>213</v>
      </c>
      <c r="C199" s="34">
        <v>192.47976152999999</v>
      </c>
      <c r="D199" s="11" t="str">
        <f t="shared" si="25"/>
        <v>N/A</v>
      </c>
      <c r="E199" s="34">
        <v>196.01976411000001</v>
      </c>
      <c r="F199" s="11" t="str">
        <f t="shared" si="26"/>
        <v>N/A</v>
      </c>
      <c r="G199" s="34">
        <v>200.52147239000001</v>
      </c>
      <c r="H199" s="11" t="str">
        <f t="shared" si="27"/>
        <v>N/A</v>
      </c>
      <c r="I199" s="12">
        <v>1.839</v>
      </c>
      <c r="J199" s="12">
        <v>2.2970000000000002</v>
      </c>
      <c r="K199" s="41" t="s">
        <v>739</v>
      </c>
      <c r="L199" s="9" t="str">
        <f t="shared" si="28"/>
        <v>Yes</v>
      </c>
    </row>
    <row r="200" spans="1:12" x14ac:dyDescent="0.25">
      <c r="A200" s="2" t="s">
        <v>1375</v>
      </c>
      <c r="B200" s="33" t="s">
        <v>213</v>
      </c>
      <c r="C200" s="34">
        <v>51.824531024999999</v>
      </c>
      <c r="D200" s="11" t="str">
        <f t="shared" si="25"/>
        <v>N/A</v>
      </c>
      <c r="E200" s="34">
        <v>46.950400950000002</v>
      </c>
      <c r="F200" s="11" t="str">
        <f t="shared" si="26"/>
        <v>N/A</v>
      </c>
      <c r="G200" s="34">
        <v>43.784132841000002</v>
      </c>
      <c r="H200" s="11" t="str">
        <f t="shared" si="27"/>
        <v>N/A</v>
      </c>
      <c r="I200" s="12">
        <v>-9.41</v>
      </c>
      <c r="J200" s="12">
        <v>-6.74</v>
      </c>
      <c r="K200" s="41" t="s">
        <v>739</v>
      </c>
      <c r="L200" s="9" t="str">
        <f t="shared" si="28"/>
        <v>Yes</v>
      </c>
    </row>
    <row r="201" spans="1:12" x14ac:dyDescent="0.25">
      <c r="A201" s="2" t="s">
        <v>1376</v>
      </c>
      <c r="B201" s="33" t="s">
        <v>213</v>
      </c>
      <c r="C201" s="34">
        <v>40.4</v>
      </c>
      <c r="D201" s="11" t="str">
        <f t="shared" si="25"/>
        <v>N/A</v>
      </c>
      <c r="E201" s="34">
        <v>48.684210526000001</v>
      </c>
      <c r="F201" s="11" t="str">
        <f t="shared" si="26"/>
        <v>N/A</v>
      </c>
      <c r="G201" s="34">
        <v>40.128205127999998</v>
      </c>
      <c r="H201" s="11" t="str">
        <f t="shared" si="27"/>
        <v>N/A</v>
      </c>
      <c r="I201" s="12">
        <v>20.51</v>
      </c>
      <c r="J201" s="12">
        <v>-17.600000000000001</v>
      </c>
      <c r="K201" s="41" t="s">
        <v>739</v>
      </c>
      <c r="L201" s="9" t="str">
        <f t="shared" si="28"/>
        <v>Yes</v>
      </c>
    </row>
    <row r="202" spans="1:12" x14ac:dyDescent="0.25">
      <c r="A202" s="2" t="s">
        <v>28</v>
      </c>
      <c r="B202" s="33" t="s">
        <v>213</v>
      </c>
      <c r="C202" s="8">
        <v>3.5456186062000001</v>
      </c>
      <c r="D202" s="11" t="str">
        <f t="shared" si="25"/>
        <v>N/A</v>
      </c>
      <c r="E202" s="8">
        <v>3.2266797838999999</v>
      </c>
      <c r="F202" s="11" t="str">
        <f t="shared" si="26"/>
        <v>N/A</v>
      </c>
      <c r="G202" s="8">
        <v>3.0872698276000001</v>
      </c>
      <c r="H202" s="11" t="str">
        <f t="shared" si="27"/>
        <v>N/A</v>
      </c>
      <c r="I202" s="12">
        <v>-9</v>
      </c>
      <c r="J202" s="12">
        <v>-4.32</v>
      </c>
      <c r="K202" s="41" t="s">
        <v>739</v>
      </c>
      <c r="L202" s="9" t="str">
        <f t="shared" si="28"/>
        <v>Yes</v>
      </c>
    </row>
    <row r="203" spans="1:12" x14ac:dyDescent="0.25">
      <c r="A203" s="2" t="s">
        <v>123</v>
      </c>
      <c r="B203" s="33" t="s">
        <v>213</v>
      </c>
      <c r="C203" s="34">
        <v>11</v>
      </c>
      <c r="D203" s="11" t="str">
        <f t="shared" ref="D203:D213" si="29">IF($B203="N/A","N/A",IF(C203&gt;10,"No",IF(C203&lt;-10,"No","Yes")))</f>
        <v>N/A</v>
      </c>
      <c r="E203" s="34">
        <v>11</v>
      </c>
      <c r="F203" s="11" t="str">
        <f t="shared" ref="F203:F213" si="30">IF($B203="N/A","N/A",IF(E203&gt;10,"No",IF(E203&lt;-10,"No","Yes")))</f>
        <v>N/A</v>
      </c>
      <c r="G203" s="34">
        <v>11</v>
      </c>
      <c r="H203" s="11" t="str">
        <f t="shared" ref="H203:H213" si="31">IF($B203="N/A","N/A",IF(G203&gt;10,"No",IF(G203&lt;-10,"No","Yes")))</f>
        <v>N/A</v>
      </c>
      <c r="I203" s="12">
        <v>33.33</v>
      </c>
      <c r="J203" s="12">
        <v>-62.5</v>
      </c>
      <c r="K203" s="14" t="s">
        <v>213</v>
      </c>
      <c r="L203" s="9" t="str">
        <f t="shared" ref="L203:L213" si="32">IF(J203="Div by 0", "N/A", IF(K203="N/A","N/A", IF(J203&gt;VALUE(MID(K203,1,2)), "No", IF(J203&lt;-1*VALUE(MID(K203,1,2)), "No", "Yes"))))</f>
        <v>N/A</v>
      </c>
    </row>
    <row r="204" spans="1:12" x14ac:dyDescent="0.25">
      <c r="A204" s="2" t="s">
        <v>124</v>
      </c>
      <c r="B204" s="33" t="s">
        <v>213</v>
      </c>
      <c r="C204" s="34">
        <v>30</v>
      </c>
      <c r="D204" s="11" t="str">
        <f t="shared" si="29"/>
        <v>N/A</v>
      </c>
      <c r="E204" s="34">
        <v>35</v>
      </c>
      <c r="F204" s="11" t="str">
        <f t="shared" si="30"/>
        <v>N/A</v>
      </c>
      <c r="G204" s="34">
        <v>23</v>
      </c>
      <c r="H204" s="11" t="str">
        <f t="shared" si="31"/>
        <v>N/A</v>
      </c>
      <c r="I204" s="12">
        <v>16.670000000000002</v>
      </c>
      <c r="J204" s="12">
        <v>-34.299999999999997</v>
      </c>
      <c r="K204" s="14" t="s">
        <v>213</v>
      </c>
      <c r="L204" s="9" t="str">
        <f t="shared" si="32"/>
        <v>N/A</v>
      </c>
    </row>
    <row r="205" spans="1:12" ht="25" x14ac:dyDescent="0.25">
      <c r="A205" s="2" t="s">
        <v>1624</v>
      </c>
      <c r="B205" s="33" t="s">
        <v>213</v>
      </c>
      <c r="C205" s="34">
        <v>11</v>
      </c>
      <c r="D205" s="11" t="str">
        <f t="shared" si="29"/>
        <v>N/A</v>
      </c>
      <c r="E205" s="34">
        <v>15</v>
      </c>
      <c r="F205" s="11" t="str">
        <f t="shared" si="30"/>
        <v>N/A</v>
      </c>
      <c r="G205" s="34">
        <v>11</v>
      </c>
      <c r="H205" s="11" t="str">
        <f t="shared" si="31"/>
        <v>N/A</v>
      </c>
      <c r="I205" s="12">
        <v>275</v>
      </c>
      <c r="J205" s="12">
        <v>-26.7</v>
      </c>
      <c r="K205" s="14" t="s">
        <v>213</v>
      </c>
      <c r="L205" s="9" t="str">
        <f t="shared" si="32"/>
        <v>N/A</v>
      </c>
    </row>
    <row r="206" spans="1:12" ht="25" x14ac:dyDescent="0.25">
      <c r="A206" s="2" t="s">
        <v>1377</v>
      </c>
      <c r="B206" s="33" t="s">
        <v>213</v>
      </c>
      <c r="C206" s="34">
        <v>0</v>
      </c>
      <c r="D206" s="11" t="str">
        <f t="shared" si="29"/>
        <v>N/A</v>
      </c>
      <c r="E206" s="34">
        <v>44</v>
      </c>
      <c r="F206" s="11" t="str">
        <f t="shared" si="30"/>
        <v>N/A</v>
      </c>
      <c r="G206" s="34">
        <v>11</v>
      </c>
      <c r="H206" s="11" t="str">
        <f t="shared" si="31"/>
        <v>N/A</v>
      </c>
      <c r="I206" s="12" t="s">
        <v>1746</v>
      </c>
      <c r="J206" s="12">
        <v>-97.7</v>
      </c>
      <c r="K206" s="14" t="s">
        <v>213</v>
      </c>
      <c r="L206" s="9" t="str">
        <f t="shared" si="32"/>
        <v>N/A</v>
      </c>
    </row>
    <row r="207" spans="1:12" x14ac:dyDescent="0.25">
      <c r="A207" s="2" t="s">
        <v>1625</v>
      </c>
      <c r="B207" s="33" t="s">
        <v>213</v>
      </c>
      <c r="C207" s="34">
        <v>33</v>
      </c>
      <c r="D207" s="11" t="str">
        <f t="shared" si="29"/>
        <v>N/A</v>
      </c>
      <c r="E207" s="34">
        <v>37</v>
      </c>
      <c r="F207" s="11" t="str">
        <f t="shared" si="30"/>
        <v>N/A</v>
      </c>
      <c r="G207" s="34">
        <v>28</v>
      </c>
      <c r="H207" s="11" t="str">
        <f t="shared" si="31"/>
        <v>N/A</v>
      </c>
      <c r="I207" s="12">
        <v>12.12</v>
      </c>
      <c r="J207" s="12">
        <v>-24.3</v>
      </c>
      <c r="K207" s="14" t="s">
        <v>213</v>
      </c>
      <c r="L207" s="9" t="str">
        <f t="shared" si="32"/>
        <v>N/A</v>
      </c>
    </row>
    <row r="208" spans="1:12" x14ac:dyDescent="0.25">
      <c r="A208" s="2" t="s">
        <v>1626</v>
      </c>
      <c r="B208" s="33" t="s">
        <v>213</v>
      </c>
      <c r="C208" s="34">
        <v>20</v>
      </c>
      <c r="D208" s="11" t="str">
        <f t="shared" si="29"/>
        <v>N/A</v>
      </c>
      <c r="E208" s="34">
        <v>18</v>
      </c>
      <c r="F208" s="11" t="str">
        <f t="shared" si="30"/>
        <v>N/A</v>
      </c>
      <c r="G208" s="34">
        <v>17</v>
      </c>
      <c r="H208" s="11" t="str">
        <f t="shared" si="31"/>
        <v>N/A</v>
      </c>
      <c r="I208" s="12">
        <v>-10</v>
      </c>
      <c r="J208" s="12">
        <v>-5.56</v>
      </c>
      <c r="K208" s="14" t="s">
        <v>213</v>
      </c>
      <c r="L208" s="9" t="str">
        <f t="shared" si="32"/>
        <v>N/A</v>
      </c>
    </row>
    <row r="209" spans="1:12" x14ac:dyDescent="0.25">
      <c r="A209" s="2" t="s">
        <v>125</v>
      </c>
      <c r="B209" s="33" t="s">
        <v>213</v>
      </c>
      <c r="C209" s="43">
        <v>3901425</v>
      </c>
      <c r="D209" s="11" t="str">
        <f t="shared" si="29"/>
        <v>N/A</v>
      </c>
      <c r="E209" s="43">
        <v>2799683</v>
      </c>
      <c r="F209" s="11" t="str">
        <f t="shared" si="30"/>
        <v>N/A</v>
      </c>
      <c r="G209" s="43">
        <v>2824917</v>
      </c>
      <c r="H209" s="11" t="str">
        <f t="shared" si="31"/>
        <v>N/A</v>
      </c>
      <c r="I209" s="12">
        <v>-28.2</v>
      </c>
      <c r="J209" s="12">
        <v>0.90129999999999999</v>
      </c>
      <c r="K209" s="14" t="s">
        <v>213</v>
      </c>
      <c r="L209" s="9" t="str">
        <f t="shared" si="32"/>
        <v>N/A</v>
      </c>
    </row>
    <row r="210" spans="1:12" x14ac:dyDescent="0.25">
      <c r="A210" s="42" t="s">
        <v>1621</v>
      </c>
      <c r="B210" s="33" t="s">
        <v>213</v>
      </c>
      <c r="C210" s="43">
        <v>1146026</v>
      </c>
      <c r="D210" s="11" t="str">
        <f t="shared" si="29"/>
        <v>N/A</v>
      </c>
      <c r="E210" s="43">
        <v>1255686</v>
      </c>
      <c r="F210" s="11" t="str">
        <f t="shared" si="30"/>
        <v>N/A</v>
      </c>
      <c r="G210" s="43">
        <v>807812</v>
      </c>
      <c r="H210" s="11" t="str">
        <f t="shared" si="31"/>
        <v>N/A</v>
      </c>
      <c r="I210" s="12">
        <v>9.5690000000000008</v>
      </c>
      <c r="J210" s="12">
        <v>-35.700000000000003</v>
      </c>
      <c r="K210" s="14" t="s">
        <v>213</v>
      </c>
      <c r="L210" s="9" t="str">
        <f t="shared" si="32"/>
        <v>N/A</v>
      </c>
    </row>
    <row r="211" spans="1:12" x14ac:dyDescent="0.25">
      <c r="A211" s="42" t="s">
        <v>1378</v>
      </c>
      <c r="B211" s="33" t="s">
        <v>213</v>
      </c>
      <c r="C211" s="43">
        <v>191625</v>
      </c>
      <c r="D211" s="11" t="str">
        <f t="shared" si="29"/>
        <v>N/A</v>
      </c>
      <c r="E211" s="43">
        <v>201485</v>
      </c>
      <c r="F211" s="11" t="str">
        <f t="shared" si="30"/>
        <v>N/A</v>
      </c>
      <c r="G211" s="43">
        <v>205193</v>
      </c>
      <c r="H211" s="11" t="str">
        <f t="shared" si="31"/>
        <v>N/A</v>
      </c>
      <c r="I211" s="12">
        <v>5.1449999999999996</v>
      </c>
      <c r="J211" s="12">
        <v>1.84</v>
      </c>
      <c r="K211" s="14" t="s">
        <v>213</v>
      </c>
      <c r="L211" s="9" t="str">
        <f t="shared" si="32"/>
        <v>N/A</v>
      </c>
    </row>
    <row r="212" spans="1:12" x14ac:dyDescent="0.25">
      <c r="A212" s="42" t="s">
        <v>1615</v>
      </c>
      <c r="B212" s="33" t="s">
        <v>213</v>
      </c>
      <c r="C212" s="43">
        <v>3900578</v>
      </c>
      <c r="D212" s="11" t="str">
        <f t="shared" si="29"/>
        <v>N/A</v>
      </c>
      <c r="E212" s="43">
        <v>2789369</v>
      </c>
      <c r="F212" s="11" t="str">
        <f t="shared" si="30"/>
        <v>N/A</v>
      </c>
      <c r="G212" s="43">
        <v>2678992</v>
      </c>
      <c r="H212" s="11" t="str">
        <f t="shared" si="31"/>
        <v>N/A</v>
      </c>
      <c r="I212" s="12">
        <v>-28.5</v>
      </c>
      <c r="J212" s="12">
        <v>-3.96</v>
      </c>
      <c r="K212" s="14" t="s">
        <v>213</v>
      </c>
      <c r="L212" s="9" t="str">
        <f t="shared" si="32"/>
        <v>N/A</v>
      </c>
    </row>
    <row r="213" spans="1:12" x14ac:dyDescent="0.25">
      <c r="A213" s="42" t="s">
        <v>1616</v>
      </c>
      <c r="B213" s="33" t="s">
        <v>213</v>
      </c>
      <c r="C213" s="43">
        <v>268805</v>
      </c>
      <c r="D213" s="11" t="str">
        <f t="shared" si="29"/>
        <v>N/A</v>
      </c>
      <c r="E213" s="43">
        <v>324189</v>
      </c>
      <c r="F213" s="11" t="str">
        <f t="shared" si="30"/>
        <v>N/A</v>
      </c>
      <c r="G213" s="43">
        <v>399419</v>
      </c>
      <c r="H213" s="11" t="str">
        <f t="shared" si="31"/>
        <v>N/A</v>
      </c>
      <c r="I213" s="12">
        <v>20.6</v>
      </c>
      <c r="J213" s="12">
        <v>23.21</v>
      </c>
      <c r="K213" s="14" t="s">
        <v>213</v>
      </c>
      <c r="L213" s="9" t="str">
        <f t="shared" si="32"/>
        <v>N/A</v>
      </c>
    </row>
    <row r="214" spans="1:12" ht="25" x14ac:dyDescent="0.25">
      <c r="A214" s="2" t="s">
        <v>1379</v>
      </c>
      <c r="B214" s="33" t="s">
        <v>213</v>
      </c>
      <c r="C214" s="43">
        <v>14261202</v>
      </c>
      <c r="D214" s="11" t="str">
        <f t="shared" ref="D214:D228" si="33">IF($B214="N/A","N/A",IF(C214&gt;10,"No",IF(C214&lt;-10,"No","Yes")))</f>
        <v>N/A</v>
      </c>
      <c r="E214" s="43">
        <v>15089895</v>
      </c>
      <c r="F214" s="11" t="str">
        <f t="shared" ref="F214:F228" si="34">IF($B214="N/A","N/A",IF(E214&gt;10,"No",IF(E214&lt;-10,"No","Yes")))</f>
        <v>N/A</v>
      </c>
      <c r="G214" s="43">
        <v>22883159</v>
      </c>
      <c r="H214" s="11" t="str">
        <f t="shared" ref="H214:H228" si="35">IF($B214="N/A","N/A",IF(G214&gt;10,"No",IF(G214&lt;-10,"No","Yes")))</f>
        <v>N/A</v>
      </c>
      <c r="I214" s="12">
        <v>5.8109999999999999</v>
      </c>
      <c r="J214" s="12">
        <v>51.65</v>
      </c>
      <c r="K214" s="41" t="s">
        <v>739</v>
      </c>
      <c r="L214" s="9" t="str">
        <f t="shared" ref="L214:L228" si="36">IF(J214="Div by 0", "N/A", IF(K214="N/A","N/A", IF(J214&gt;VALUE(MID(K214,1,2)), "No", IF(J214&lt;-1*VALUE(MID(K214,1,2)), "No", "Yes"))))</f>
        <v>No</v>
      </c>
    </row>
    <row r="215" spans="1:12" x14ac:dyDescent="0.25">
      <c r="A215" s="4" t="s">
        <v>649</v>
      </c>
      <c r="B215" s="33" t="s">
        <v>213</v>
      </c>
      <c r="C215" s="34">
        <v>57006</v>
      </c>
      <c r="D215" s="11" t="str">
        <f t="shared" si="33"/>
        <v>N/A</v>
      </c>
      <c r="E215" s="34">
        <v>60207</v>
      </c>
      <c r="F215" s="11" t="str">
        <f t="shared" si="34"/>
        <v>N/A</v>
      </c>
      <c r="G215" s="34">
        <v>102216</v>
      </c>
      <c r="H215" s="11" t="str">
        <f t="shared" si="35"/>
        <v>N/A</v>
      </c>
      <c r="I215" s="12">
        <v>5.6150000000000002</v>
      </c>
      <c r="J215" s="12">
        <v>69.77</v>
      </c>
      <c r="K215" s="41" t="s">
        <v>739</v>
      </c>
      <c r="L215" s="9" t="str">
        <f t="shared" si="36"/>
        <v>No</v>
      </c>
    </row>
    <row r="216" spans="1:12" x14ac:dyDescent="0.25">
      <c r="A216" s="4" t="s">
        <v>1380</v>
      </c>
      <c r="B216" s="33" t="s">
        <v>213</v>
      </c>
      <c r="C216" s="43">
        <v>250.17019260999999</v>
      </c>
      <c r="D216" s="11" t="str">
        <f t="shared" si="33"/>
        <v>N/A</v>
      </c>
      <c r="E216" s="43">
        <v>250.6335642</v>
      </c>
      <c r="F216" s="11" t="str">
        <f t="shared" si="34"/>
        <v>N/A</v>
      </c>
      <c r="G216" s="43">
        <v>223.87061711999999</v>
      </c>
      <c r="H216" s="11" t="str">
        <f t="shared" si="35"/>
        <v>N/A</v>
      </c>
      <c r="I216" s="12">
        <v>0.1852</v>
      </c>
      <c r="J216" s="12">
        <v>-10.7</v>
      </c>
      <c r="K216" s="41" t="s">
        <v>739</v>
      </c>
      <c r="L216" s="9" t="str">
        <f t="shared" si="36"/>
        <v>Yes</v>
      </c>
    </row>
    <row r="217" spans="1:12" ht="25" x14ac:dyDescent="0.25">
      <c r="A217" s="2" t="s">
        <v>1381</v>
      </c>
      <c r="B217" s="33" t="s">
        <v>213</v>
      </c>
      <c r="C217" s="43">
        <v>5224358</v>
      </c>
      <c r="D217" s="11" t="str">
        <f t="shared" si="33"/>
        <v>N/A</v>
      </c>
      <c r="E217" s="43">
        <v>5255681</v>
      </c>
      <c r="F217" s="11" t="str">
        <f t="shared" si="34"/>
        <v>N/A</v>
      </c>
      <c r="G217" s="43">
        <v>5754282</v>
      </c>
      <c r="H217" s="11" t="str">
        <f t="shared" si="35"/>
        <v>N/A</v>
      </c>
      <c r="I217" s="12">
        <v>0.59960000000000002</v>
      </c>
      <c r="J217" s="12">
        <v>9.4870000000000001</v>
      </c>
      <c r="K217" s="41" t="s">
        <v>739</v>
      </c>
      <c r="L217" s="9" t="str">
        <f t="shared" si="36"/>
        <v>Yes</v>
      </c>
    </row>
    <row r="218" spans="1:12" x14ac:dyDescent="0.25">
      <c r="A218" s="4" t="s">
        <v>516</v>
      </c>
      <c r="B218" s="33" t="s">
        <v>213</v>
      </c>
      <c r="C218" s="34">
        <v>17998</v>
      </c>
      <c r="D218" s="11" t="str">
        <f t="shared" si="33"/>
        <v>N/A</v>
      </c>
      <c r="E218" s="34">
        <v>19317</v>
      </c>
      <c r="F218" s="11" t="str">
        <f t="shared" si="34"/>
        <v>N/A</v>
      </c>
      <c r="G218" s="34">
        <v>20001</v>
      </c>
      <c r="H218" s="11" t="str">
        <f t="shared" si="35"/>
        <v>N/A</v>
      </c>
      <c r="I218" s="12">
        <v>7.3289999999999997</v>
      </c>
      <c r="J218" s="12">
        <v>3.5409999999999999</v>
      </c>
      <c r="K218" s="41" t="s">
        <v>739</v>
      </c>
      <c r="L218" s="9" t="str">
        <f t="shared" si="36"/>
        <v>Yes</v>
      </c>
    </row>
    <row r="219" spans="1:12" x14ac:dyDescent="0.25">
      <c r="A219" s="2" t="s">
        <v>1382</v>
      </c>
      <c r="B219" s="33" t="s">
        <v>213</v>
      </c>
      <c r="C219" s="43">
        <v>290.27436382000002</v>
      </c>
      <c r="D219" s="11" t="str">
        <f t="shared" si="33"/>
        <v>N/A</v>
      </c>
      <c r="E219" s="43">
        <v>272.07542579</v>
      </c>
      <c r="F219" s="11" t="str">
        <f t="shared" si="34"/>
        <v>N/A</v>
      </c>
      <c r="G219" s="43">
        <v>287.69971500999998</v>
      </c>
      <c r="H219" s="11" t="str">
        <f t="shared" si="35"/>
        <v>N/A</v>
      </c>
      <c r="I219" s="12">
        <v>-6.27</v>
      </c>
      <c r="J219" s="12">
        <v>5.7430000000000003</v>
      </c>
      <c r="K219" s="41" t="s">
        <v>739</v>
      </c>
      <c r="L219" s="9" t="str">
        <f t="shared" si="36"/>
        <v>Yes</v>
      </c>
    </row>
    <row r="220" spans="1:12" ht="25" x14ac:dyDescent="0.25">
      <c r="A220" s="2" t="s">
        <v>1383</v>
      </c>
      <c r="B220" s="33" t="s">
        <v>213</v>
      </c>
      <c r="C220" s="43">
        <v>23398309</v>
      </c>
      <c r="D220" s="11" t="str">
        <f t="shared" si="33"/>
        <v>N/A</v>
      </c>
      <c r="E220" s="43">
        <v>24675780</v>
      </c>
      <c r="F220" s="11" t="str">
        <f t="shared" si="34"/>
        <v>N/A</v>
      </c>
      <c r="G220" s="43">
        <v>26691518</v>
      </c>
      <c r="H220" s="11" t="str">
        <f t="shared" si="35"/>
        <v>N/A</v>
      </c>
      <c r="I220" s="12">
        <v>5.46</v>
      </c>
      <c r="J220" s="12">
        <v>8.1690000000000005</v>
      </c>
      <c r="K220" s="41" t="s">
        <v>739</v>
      </c>
      <c r="L220" s="9" t="str">
        <f t="shared" si="36"/>
        <v>Yes</v>
      </c>
    </row>
    <row r="221" spans="1:12" x14ac:dyDescent="0.25">
      <c r="A221" s="4" t="s">
        <v>517</v>
      </c>
      <c r="B221" s="33" t="s">
        <v>213</v>
      </c>
      <c r="C221" s="34">
        <v>42311</v>
      </c>
      <c r="D221" s="11" t="str">
        <f t="shared" si="33"/>
        <v>N/A</v>
      </c>
      <c r="E221" s="34">
        <v>45802</v>
      </c>
      <c r="F221" s="11" t="str">
        <f t="shared" si="34"/>
        <v>N/A</v>
      </c>
      <c r="G221" s="34">
        <v>50948</v>
      </c>
      <c r="H221" s="11" t="str">
        <f t="shared" si="35"/>
        <v>N/A</v>
      </c>
      <c r="I221" s="12">
        <v>8.2509999999999994</v>
      </c>
      <c r="J221" s="12">
        <v>11.24</v>
      </c>
      <c r="K221" s="41" t="s">
        <v>739</v>
      </c>
      <c r="L221" s="9" t="str">
        <f t="shared" si="36"/>
        <v>Yes</v>
      </c>
    </row>
    <row r="222" spans="1:12" ht="25" x14ac:dyDescent="0.25">
      <c r="A222" s="2" t="s">
        <v>1384</v>
      </c>
      <c r="B222" s="33" t="s">
        <v>213</v>
      </c>
      <c r="C222" s="43">
        <v>553.00770484999998</v>
      </c>
      <c r="D222" s="11" t="str">
        <f t="shared" si="33"/>
        <v>N/A</v>
      </c>
      <c r="E222" s="43">
        <v>538.74896292999995</v>
      </c>
      <c r="F222" s="11" t="str">
        <f t="shared" si="34"/>
        <v>N/A</v>
      </c>
      <c r="G222" s="43">
        <v>523.89726780000001</v>
      </c>
      <c r="H222" s="11" t="str">
        <f t="shared" si="35"/>
        <v>N/A</v>
      </c>
      <c r="I222" s="12">
        <v>-2.58</v>
      </c>
      <c r="J222" s="12">
        <v>-2.76</v>
      </c>
      <c r="K222" s="41" t="s">
        <v>739</v>
      </c>
      <c r="L222" s="9" t="str">
        <f t="shared" si="36"/>
        <v>Yes</v>
      </c>
    </row>
    <row r="223" spans="1:12" ht="25" x14ac:dyDescent="0.25">
      <c r="A223" s="2" t="s">
        <v>1385</v>
      </c>
      <c r="B223" s="33" t="s">
        <v>213</v>
      </c>
      <c r="C223" s="43">
        <v>55568685</v>
      </c>
      <c r="D223" s="11" t="str">
        <f t="shared" si="33"/>
        <v>N/A</v>
      </c>
      <c r="E223" s="43">
        <v>57379873</v>
      </c>
      <c r="F223" s="11" t="str">
        <f t="shared" si="34"/>
        <v>N/A</v>
      </c>
      <c r="G223" s="43">
        <v>69707957</v>
      </c>
      <c r="H223" s="11" t="str">
        <f t="shared" si="35"/>
        <v>N/A</v>
      </c>
      <c r="I223" s="12">
        <v>3.2589999999999999</v>
      </c>
      <c r="J223" s="12">
        <v>21.49</v>
      </c>
      <c r="K223" s="41" t="s">
        <v>739</v>
      </c>
      <c r="L223" s="9" t="str">
        <f t="shared" si="36"/>
        <v>Yes</v>
      </c>
    </row>
    <row r="224" spans="1:12" x14ac:dyDescent="0.25">
      <c r="A224" s="2" t="s">
        <v>518</v>
      </c>
      <c r="B224" s="33" t="s">
        <v>213</v>
      </c>
      <c r="C224" s="34">
        <v>47268</v>
      </c>
      <c r="D224" s="11" t="str">
        <f t="shared" si="33"/>
        <v>N/A</v>
      </c>
      <c r="E224" s="34">
        <v>48404</v>
      </c>
      <c r="F224" s="11" t="str">
        <f t="shared" si="34"/>
        <v>N/A</v>
      </c>
      <c r="G224" s="34">
        <v>52594</v>
      </c>
      <c r="H224" s="11" t="str">
        <f t="shared" si="35"/>
        <v>N/A</v>
      </c>
      <c r="I224" s="12">
        <v>2.403</v>
      </c>
      <c r="J224" s="12">
        <v>8.6560000000000006</v>
      </c>
      <c r="K224" s="41" t="s">
        <v>739</v>
      </c>
      <c r="L224" s="9" t="str">
        <f t="shared" si="36"/>
        <v>Yes</v>
      </c>
    </row>
    <row r="225" spans="1:12" x14ac:dyDescent="0.25">
      <c r="A225" s="2" t="s">
        <v>1386</v>
      </c>
      <c r="B225" s="33" t="s">
        <v>213</v>
      </c>
      <c r="C225" s="43">
        <v>1175.6089744000001</v>
      </c>
      <c r="D225" s="11" t="str">
        <f t="shared" si="33"/>
        <v>N/A</v>
      </c>
      <c r="E225" s="43">
        <v>1185.4365961000001</v>
      </c>
      <c r="F225" s="11" t="str">
        <f t="shared" si="34"/>
        <v>N/A</v>
      </c>
      <c r="G225" s="43">
        <v>1325.3975167999999</v>
      </c>
      <c r="H225" s="11" t="str">
        <f t="shared" si="35"/>
        <v>N/A</v>
      </c>
      <c r="I225" s="12">
        <v>0.83599999999999997</v>
      </c>
      <c r="J225" s="12">
        <v>11.81</v>
      </c>
      <c r="K225" s="41" t="s">
        <v>739</v>
      </c>
      <c r="L225" s="9" t="str">
        <f t="shared" si="36"/>
        <v>Yes</v>
      </c>
    </row>
    <row r="226" spans="1:12" ht="25" x14ac:dyDescent="0.25">
      <c r="A226" s="2" t="s">
        <v>1387</v>
      </c>
      <c r="B226" s="33" t="s">
        <v>213</v>
      </c>
      <c r="C226" s="43">
        <v>122396120</v>
      </c>
      <c r="D226" s="11" t="str">
        <f t="shared" si="33"/>
        <v>N/A</v>
      </c>
      <c r="E226" s="43">
        <v>114443043</v>
      </c>
      <c r="F226" s="11" t="str">
        <f t="shared" si="34"/>
        <v>N/A</v>
      </c>
      <c r="G226" s="43">
        <v>111316848</v>
      </c>
      <c r="H226" s="11" t="str">
        <f t="shared" si="35"/>
        <v>N/A</v>
      </c>
      <c r="I226" s="12">
        <v>-6.5</v>
      </c>
      <c r="J226" s="12">
        <v>-2.73</v>
      </c>
      <c r="K226" s="41" t="s">
        <v>739</v>
      </c>
      <c r="L226" s="9" t="str">
        <f t="shared" si="36"/>
        <v>Yes</v>
      </c>
    </row>
    <row r="227" spans="1:12" ht="25" x14ac:dyDescent="0.25">
      <c r="A227" s="2" t="s">
        <v>519</v>
      </c>
      <c r="B227" s="33" t="s">
        <v>213</v>
      </c>
      <c r="C227" s="34">
        <v>5796</v>
      </c>
      <c r="D227" s="11" t="str">
        <f t="shared" si="33"/>
        <v>N/A</v>
      </c>
      <c r="E227" s="34">
        <v>5432</v>
      </c>
      <c r="F227" s="11" t="str">
        <f t="shared" si="34"/>
        <v>N/A</v>
      </c>
      <c r="G227" s="34">
        <v>5270</v>
      </c>
      <c r="H227" s="11" t="str">
        <f t="shared" si="35"/>
        <v>N/A</v>
      </c>
      <c r="I227" s="12">
        <v>-6.28</v>
      </c>
      <c r="J227" s="12">
        <v>-2.98</v>
      </c>
      <c r="K227" s="41" t="s">
        <v>739</v>
      </c>
      <c r="L227" s="9" t="str">
        <f t="shared" si="36"/>
        <v>Yes</v>
      </c>
    </row>
    <row r="228" spans="1:12" ht="25" x14ac:dyDescent="0.25">
      <c r="A228" s="2" t="s">
        <v>1388</v>
      </c>
      <c r="B228" s="33" t="s">
        <v>213</v>
      </c>
      <c r="C228" s="43">
        <v>21117.342994999999</v>
      </c>
      <c r="D228" s="11" t="str">
        <f t="shared" si="33"/>
        <v>N/A</v>
      </c>
      <c r="E228" s="43">
        <v>21068.306885000002</v>
      </c>
      <c r="F228" s="11" t="str">
        <f t="shared" si="34"/>
        <v>N/A</v>
      </c>
      <c r="G228" s="43">
        <v>21122.741556000001</v>
      </c>
      <c r="H228" s="11" t="str">
        <f t="shared" si="35"/>
        <v>N/A</v>
      </c>
      <c r="I228" s="12">
        <v>-0.23200000000000001</v>
      </c>
      <c r="J228" s="12">
        <v>0.25840000000000002</v>
      </c>
      <c r="K228" s="41" t="s">
        <v>739</v>
      </c>
      <c r="L228" s="9" t="str">
        <f t="shared" si="36"/>
        <v>Yes</v>
      </c>
    </row>
    <row r="229" spans="1:12" x14ac:dyDescent="0.25">
      <c r="A229" s="2" t="s">
        <v>1389</v>
      </c>
      <c r="B229" s="33" t="s">
        <v>213</v>
      </c>
      <c r="C229" s="14">
        <v>146234686</v>
      </c>
      <c r="D229" s="11" t="str">
        <f t="shared" ref="D229:D252" si="37">IF($B229="N/A","N/A",IF(C229&gt;10,"No",IF(C229&lt;-10,"No","Yes")))</f>
        <v>N/A</v>
      </c>
      <c r="E229" s="14">
        <v>138500466</v>
      </c>
      <c r="F229" s="11" t="str">
        <f t="shared" ref="F229:F252" si="38">IF($B229="N/A","N/A",IF(E229&gt;10,"No",IF(E229&lt;-10,"No","Yes")))</f>
        <v>N/A</v>
      </c>
      <c r="G229" s="14">
        <v>136009660</v>
      </c>
      <c r="H229" s="11" t="str">
        <f t="shared" ref="H229:H252" si="39">IF($B229="N/A","N/A",IF(G229&gt;10,"No",IF(G229&lt;-10,"No","Yes")))</f>
        <v>N/A</v>
      </c>
      <c r="I229" s="12">
        <v>-5.29</v>
      </c>
      <c r="J229" s="12">
        <v>-1.8</v>
      </c>
      <c r="K229" s="41" t="s">
        <v>739</v>
      </c>
      <c r="L229" s="9" t="str">
        <f t="shared" ref="L229:L252" si="40">IF(J229="Div by 0", "N/A", IF(K229="N/A","N/A", IF(J229&gt;VALUE(MID(K229,1,2)), "No", IF(J229&lt;-1*VALUE(MID(K229,1,2)), "No", "Yes"))))</f>
        <v>Yes</v>
      </c>
    </row>
    <row r="230" spans="1:12" x14ac:dyDescent="0.25">
      <c r="A230" s="4" t="s">
        <v>1390</v>
      </c>
      <c r="B230" s="33" t="s">
        <v>213</v>
      </c>
      <c r="C230" s="1">
        <v>11844</v>
      </c>
      <c r="D230" s="11" t="str">
        <f t="shared" si="37"/>
        <v>N/A</v>
      </c>
      <c r="E230" s="1">
        <v>11235</v>
      </c>
      <c r="F230" s="11" t="str">
        <f t="shared" si="38"/>
        <v>N/A</v>
      </c>
      <c r="G230" s="1">
        <v>10792</v>
      </c>
      <c r="H230" s="11" t="str">
        <f t="shared" si="39"/>
        <v>N/A</v>
      </c>
      <c r="I230" s="12">
        <v>-5.14</v>
      </c>
      <c r="J230" s="12">
        <v>-3.94</v>
      </c>
      <c r="K230" s="41" t="s">
        <v>739</v>
      </c>
      <c r="L230" s="9" t="str">
        <f t="shared" si="40"/>
        <v>Yes</v>
      </c>
    </row>
    <row r="231" spans="1:12" x14ac:dyDescent="0.25">
      <c r="A231" s="4" t="s">
        <v>1391</v>
      </c>
      <c r="B231" s="33" t="s">
        <v>213</v>
      </c>
      <c r="C231" s="14">
        <v>12346.731341000001</v>
      </c>
      <c r="D231" s="11" t="str">
        <f t="shared" si="37"/>
        <v>N/A</v>
      </c>
      <c r="E231" s="14">
        <v>12327.589319000001</v>
      </c>
      <c r="F231" s="11" t="str">
        <f t="shared" si="38"/>
        <v>N/A</v>
      </c>
      <c r="G231" s="14">
        <v>12602.822461</v>
      </c>
      <c r="H231" s="11" t="str">
        <f t="shared" si="39"/>
        <v>N/A</v>
      </c>
      <c r="I231" s="12">
        <v>-0.155</v>
      </c>
      <c r="J231" s="12">
        <v>2.2330000000000001</v>
      </c>
      <c r="K231" s="41" t="s">
        <v>739</v>
      </c>
      <c r="L231" s="9" t="str">
        <f t="shared" si="40"/>
        <v>Yes</v>
      </c>
    </row>
    <row r="232" spans="1:12" x14ac:dyDescent="0.25">
      <c r="A232" s="4" t="s">
        <v>1392</v>
      </c>
      <c r="B232" s="33" t="s">
        <v>213</v>
      </c>
      <c r="C232" s="14">
        <v>8157.0245613999996</v>
      </c>
      <c r="D232" s="11" t="str">
        <f t="shared" si="37"/>
        <v>N/A</v>
      </c>
      <c r="E232" s="14">
        <v>8008.9</v>
      </c>
      <c r="F232" s="11" t="str">
        <f t="shared" si="38"/>
        <v>N/A</v>
      </c>
      <c r="G232" s="14">
        <v>7245.5923753999996</v>
      </c>
      <c r="H232" s="11" t="str">
        <f t="shared" si="39"/>
        <v>N/A</v>
      </c>
      <c r="I232" s="12">
        <v>-1.82</v>
      </c>
      <c r="J232" s="12">
        <v>-9.5299999999999994</v>
      </c>
      <c r="K232" s="41" t="s">
        <v>739</v>
      </c>
      <c r="L232" s="9" t="str">
        <f t="shared" si="40"/>
        <v>Yes</v>
      </c>
    </row>
    <row r="233" spans="1:12" ht="25" x14ac:dyDescent="0.25">
      <c r="A233" s="4" t="s">
        <v>1393</v>
      </c>
      <c r="B233" s="33" t="s">
        <v>213</v>
      </c>
      <c r="C233" s="14">
        <v>15883.990813</v>
      </c>
      <c r="D233" s="11" t="str">
        <f t="shared" si="37"/>
        <v>N/A</v>
      </c>
      <c r="E233" s="14">
        <v>15808.949307000001</v>
      </c>
      <c r="F233" s="11" t="str">
        <f t="shared" si="38"/>
        <v>N/A</v>
      </c>
      <c r="G233" s="14">
        <v>15987.78428</v>
      </c>
      <c r="H233" s="11" t="str">
        <f t="shared" si="39"/>
        <v>N/A</v>
      </c>
      <c r="I233" s="12">
        <v>-0.47199999999999998</v>
      </c>
      <c r="J233" s="12">
        <v>1.131</v>
      </c>
      <c r="K233" s="41" t="s">
        <v>739</v>
      </c>
      <c r="L233" s="9" t="str">
        <f t="shared" si="40"/>
        <v>Yes</v>
      </c>
    </row>
    <row r="234" spans="1:12" x14ac:dyDescent="0.25">
      <c r="A234" s="4" t="s">
        <v>1394</v>
      </c>
      <c r="B234" s="33" t="s">
        <v>213</v>
      </c>
      <c r="C234" s="14">
        <v>1574.5777178999999</v>
      </c>
      <c r="D234" s="11" t="str">
        <f t="shared" si="37"/>
        <v>N/A</v>
      </c>
      <c r="E234" s="14">
        <v>1703.0093735</v>
      </c>
      <c r="F234" s="11" t="str">
        <f t="shared" si="38"/>
        <v>N/A</v>
      </c>
      <c r="G234" s="14">
        <v>1849.5021978</v>
      </c>
      <c r="H234" s="11" t="str">
        <f t="shared" si="39"/>
        <v>N/A</v>
      </c>
      <c r="I234" s="12">
        <v>8.157</v>
      </c>
      <c r="J234" s="12">
        <v>8.6020000000000003</v>
      </c>
      <c r="K234" s="41" t="s">
        <v>739</v>
      </c>
      <c r="L234" s="9" t="str">
        <f t="shared" si="40"/>
        <v>Yes</v>
      </c>
    </row>
    <row r="235" spans="1:12" x14ac:dyDescent="0.25">
      <c r="A235" s="4" t="s">
        <v>1395</v>
      </c>
      <c r="B235" s="33" t="s">
        <v>213</v>
      </c>
      <c r="C235" s="14">
        <v>689.49031007999997</v>
      </c>
      <c r="D235" s="11" t="str">
        <f t="shared" si="37"/>
        <v>N/A</v>
      </c>
      <c r="E235" s="14">
        <v>771.58823528999994</v>
      </c>
      <c r="F235" s="11" t="str">
        <f t="shared" si="38"/>
        <v>N/A</v>
      </c>
      <c r="G235" s="14">
        <v>778.15953306999995</v>
      </c>
      <c r="H235" s="11" t="str">
        <f t="shared" si="39"/>
        <v>N/A</v>
      </c>
      <c r="I235" s="12">
        <v>11.91</v>
      </c>
      <c r="J235" s="12">
        <v>0.85170000000000001</v>
      </c>
      <c r="K235" s="41" t="s">
        <v>739</v>
      </c>
      <c r="L235" s="9" t="str">
        <f t="shared" si="40"/>
        <v>Yes</v>
      </c>
    </row>
    <row r="236" spans="1:12" x14ac:dyDescent="0.25">
      <c r="A236" s="4" t="s">
        <v>1396</v>
      </c>
      <c r="B236" s="33" t="s">
        <v>213</v>
      </c>
      <c r="C236" s="11">
        <v>1.6022857328</v>
      </c>
      <c r="D236" s="11" t="str">
        <f t="shared" si="37"/>
        <v>N/A</v>
      </c>
      <c r="E236" s="11">
        <v>1.4280212468</v>
      </c>
      <c r="F236" s="11" t="str">
        <f t="shared" si="38"/>
        <v>N/A</v>
      </c>
      <c r="G236" s="11">
        <v>1.3198833727999999</v>
      </c>
      <c r="H236" s="11" t="str">
        <f t="shared" si="39"/>
        <v>N/A</v>
      </c>
      <c r="I236" s="12">
        <v>-10.9</v>
      </c>
      <c r="J236" s="12">
        <v>-7.57</v>
      </c>
      <c r="K236" s="41" t="s">
        <v>739</v>
      </c>
      <c r="L236" s="9" t="str">
        <f t="shared" si="40"/>
        <v>Yes</v>
      </c>
    </row>
    <row r="237" spans="1:12" x14ac:dyDescent="0.25">
      <c r="A237" s="4" t="s">
        <v>1397</v>
      </c>
      <c r="B237" s="33" t="s">
        <v>213</v>
      </c>
      <c r="C237" s="11">
        <v>14.660493827</v>
      </c>
      <c r="D237" s="11" t="str">
        <f t="shared" si="37"/>
        <v>N/A</v>
      </c>
      <c r="E237" s="11">
        <v>14.218009478999999</v>
      </c>
      <c r="F237" s="11" t="str">
        <f t="shared" si="38"/>
        <v>N/A</v>
      </c>
      <c r="G237" s="11">
        <v>14.560204953</v>
      </c>
      <c r="H237" s="11" t="str">
        <f t="shared" si="39"/>
        <v>N/A</v>
      </c>
      <c r="I237" s="12">
        <v>-3.02</v>
      </c>
      <c r="J237" s="12">
        <v>2.407</v>
      </c>
      <c r="K237" s="41" t="s">
        <v>739</v>
      </c>
      <c r="L237" s="9" t="str">
        <f t="shared" si="40"/>
        <v>Yes</v>
      </c>
    </row>
    <row r="238" spans="1:12" x14ac:dyDescent="0.25">
      <c r="A238" s="4" t="s">
        <v>1398</v>
      </c>
      <c r="B238" s="33" t="s">
        <v>213</v>
      </c>
      <c r="C238" s="11">
        <v>12.026516443</v>
      </c>
      <c r="D238" s="11" t="str">
        <f t="shared" si="37"/>
        <v>N/A</v>
      </c>
      <c r="E238" s="11">
        <v>11.645294682999999</v>
      </c>
      <c r="F238" s="11" t="str">
        <f t="shared" si="38"/>
        <v>N/A</v>
      </c>
      <c r="G238" s="11">
        <v>11.363095488000001</v>
      </c>
      <c r="H238" s="11" t="str">
        <f t="shared" si="39"/>
        <v>N/A</v>
      </c>
      <c r="I238" s="12">
        <v>-3.17</v>
      </c>
      <c r="J238" s="12">
        <v>-2.42</v>
      </c>
      <c r="K238" s="41" t="s">
        <v>739</v>
      </c>
      <c r="L238" s="9" t="str">
        <f t="shared" si="40"/>
        <v>Yes</v>
      </c>
    </row>
    <row r="239" spans="1:12" x14ac:dyDescent="0.25">
      <c r="A239" s="4" t="s">
        <v>1399</v>
      </c>
      <c r="B239" s="33" t="s">
        <v>213</v>
      </c>
      <c r="C239" s="11">
        <v>0.40549254779999999</v>
      </c>
      <c r="D239" s="11" t="str">
        <f t="shared" si="37"/>
        <v>N/A</v>
      </c>
      <c r="E239" s="11">
        <v>0.35426286410000002</v>
      </c>
      <c r="F239" s="11" t="str">
        <f t="shared" si="38"/>
        <v>N/A</v>
      </c>
      <c r="G239" s="11">
        <v>0.31017528309999998</v>
      </c>
      <c r="H239" s="11" t="str">
        <f t="shared" si="39"/>
        <v>N/A</v>
      </c>
      <c r="I239" s="12">
        <v>-12.6</v>
      </c>
      <c r="J239" s="12">
        <v>-12.4</v>
      </c>
      <c r="K239" s="41" t="s">
        <v>739</v>
      </c>
      <c r="L239" s="9" t="str">
        <f t="shared" si="40"/>
        <v>Yes</v>
      </c>
    </row>
    <row r="240" spans="1:12" x14ac:dyDescent="0.25">
      <c r="A240" s="4" t="s">
        <v>1400</v>
      </c>
      <c r="B240" s="33" t="s">
        <v>213</v>
      </c>
      <c r="C240" s="11">
        <v>0.44879321589999999</v>
      </c>
      <c r="D240" s="11" t="str">
        <f t="shared" si="37"/>
        <v>N/A</v>
      </c>
      <c r="E240" s="11">
        <v>0.38678668430000002</v>
      </c>
      <c r="F240" s="11" t="str">
        <f t="shared" si="38"/>
        <v>N/A</v>
      </c>
      <c r="G240" s="11">
        <v>0.3271634799</v>
      </c>
      <c r="H240" s="11" t="str">
        <f t="shared" si="39"/>
        <v>N/A</v>
      </c>
      <c r="I240" s="12">
        <v>-13.8</v>
      </c>
      <c r="J240" s="12">
        <v>-15.4</v>
      </c>
      <c r="K240" s="41" t="s">
        <v>739</v>
      </c>
      <c r="L240" s="9" t="str">
        <f t="shared" si="40"/>
        <v>Yes</v>
      </c>
    </row>
    <row r="241" spans="1:12" x14ac:dyDescent="0.25">
      <c r="A241" s="4" t="s">
        <v>1401</v>
      </c>
      <c r="B241" s="33" t="s">
        <v>213</v>
      </c>
      <c r="C241" s="14">
        <v>122396120</v>
      </c>
      <c r="D241" s="11" t="str">
        <f t="shared" si="37"/>
        <v>N/A</v>
      </c>
      <c r="E241" s="14">
        <v>114443043</v>
      </c>
      <c r="F241" s="11" t="str">
        <f t="shared" si="38"/>
        <v>N/A</v>
      </c>
      <c r="G241" s="14">
        <v>111316848</v>
      </c>
      <c r="H241" s="11" t="str">
        <f t="shared" si="39"/>
        <v>N/A</v>
      </c>
      <c r="I241" s="12">
        <v>-6.5</v>
      </c>
      <c r="J241" s="12">
        <v>-2.73</v>
      </c>
      <c r="K241" s="41" t="s">
        <v>739</v>
      </c>
      <c r="L241" s="9" t="str">
        <f t="shared" si="40"/>
        <v>Yes</v>
      </c>
    </row>
    <row r="242" spans="1:12" x14ac:dyDescent="0.25">
      <c r="A242" s="4" t="s">
        <v>1402</v>
      </c>
      <c r="B242" s="33" t="s">
        <v>213</v>
      </c>
      <c r="C242" s="1">
        <v>5796</v>
      </c>
      <c r="D242" s="11" t="str">
        <f t="shared" si="37"/>
        <v>N/A</v>
      </c>
      <c r="E242" s="1">
        <v>5432</v>
      </c>
      <c r="F242" s="11" t="str">
        <f t="shared" si="38"/>
        <v>N/A</v>
      </c>
      <c r="G242" s="1">
        <v>5270</v>
      </c>
      <c r="H242" s="11" t="str">
        <f t="shared" si="39"/>
        <v>N/A</v>
      </c>
      <c r="I242" s="12">
        <v>-6.28</v>
      </c>
      <c r="J242" s="12">
        <v>-2.98</v>
      </c>
      <c r="K242" s="41" t="s">
        <v>739</v>
      </c>
      <c r="L242" s="9" t="str">
        <f t="shared" si="40"/>
        <v>Yes</v>
      </c>
    </row>
    <row r="243" spans="1:12" ht="25" x14ac:dyDescent="0.25">
      <c r="A243" s="4" t="s">
        <v>1403</v>
      </c>
      <c r="B243" s="33" t="s">
        <v>213</v>
      </c>
      <c r="C243" s="14">
        <v>21117.342994999999</v>
      </c>
      <c r="D243" s="11" t="str">
        <f t="shared" si="37"/>
        <v>N/A</v>
      </c>
      <c r="E243" s="14">
        <v>21068.306885000002</v>
      </c>
      <c r="F243" s="11" t="str">
        <f t="shared" si="38"/>
        <v>N/A</v>
      </c>
      <c r="G243" s="14">
        <v>21122.741556000001</v>
      </c>
      <c r="H243" s="11" t="str">
        <f t="shared" si="39"/>
        <v>N/A</v>
      </c>
      <c r="I243" s="12">
        <v>-0.23200000000000001</v>
      </c>
      <c r="J243" s="12">
        <v>0.25840000000000002</v>
      </c>
      <c r="K243" s="41" t="s">
        <v>739</v>
      </c>
      <c r="L243" s="9" t="str">
        <f t="shared" si="40"/>
        <v>Yes</v>
      </c>
    </row>
    <row r="244" spans="1:12" ht="25" x14ac:dyDescent="0.25">
      <c r="A244" s="4" t="s">
        <v>1404</v>
      </c>
      <c r="B244" s="33" t="s">
        <v>213</v>
      </c>
      <c r="C244" s="14">
        <v>10841.861537999999</v>
      </c>
      <c r="D244" s="11" t="str">
        <f t="shared" si="37"/>
        <v>N/A</v>
      </c>
      <c r="E244" s="14">
        <v>10584.990099000001</v>
      </c>
      <c r="F244" s="11" t="str">
        <f t="shared" si="38"/>
        <v>N/A</v>
      </c>
      <c r="G244" s="14">
        <v>9934.5668203000005</v>
      </c>
      <c r="H244" s="11" t="str">
        <f t="shared" si="39"/>
        <v>N/A</v>
      </c>
      <c r="I244" s="12">
        <v>-2.37</v>
      </c>
      <c r="J244" s="12">
        <v>-6.14</v>
      </c>
      <c r="K244" s="41" t="s">
        <v>739</v>
      </c>
      <c r="L244" s="9" t="str">
        <f t="shared" si="40"/>
        <v>Yes</v>
      </c>
    </row>
    <row r="245" spans="1:12" ht="25" x14ac:dyDescent="0.25">
      <c r="A245" s="4" t="s">
        <v>1405</v>
      </c>
      <c r="B245" s="33" t="s">
        <v>213</v>
      </c>
      <c r="C245" s="14">
        <v>21425.209201999998</v>
      </c>
      <c r="D245" s="11" t="str">
        <f t="shared" si="37"/>
        <v>N/A</v>
      </c>
      <c r="E245" s="14">
        <v>21415.415882000001</v>
      </c>
      <c r="F245" s="11" t="str">
        <f t="shared" si="38"/>
        <v>N/A</v>
      </c>
      <c r="G245" s="14">
        <v>21557.419515000001</v>
      </c>
      <c r="H245" s="11" t="str">
        <f t="shared" si="39"/>
        <v>N/A</v>
      </c>
      <c r="I245" s="12">
        <v>-4.5999999999999999E-2</v>
      </c>
      <c r="J245" s="12">
        <v>0.66310000000000002</v>
      </c>
      <c r="K245" s="41" t="s">
        <v>739</v>
      </c>
      <c r="L245" s="9" t="str">
        <f t="shared" si="40"/>
        <v>Yes</v>
      </c>
    </row>
    <row r="246" spans="1:12" ht="25" x14ac:dyDescent="0.25">
      <c r="A246" s="4" t="s">
        <v>1406</v>
      </c>
      <c r="B246" s="33" t="s">
        <v>213</v>
      </c>
      <c r="C246" s="14">
        <v>30450.428571</v>
      </c>
      <c r="D246" s="11" t="str">
        <f t="shared" si="37"/>
        <v>N/A</v>
      </c>
      <c r="E246" s="14">
        <v>35239.807692000002</v>
      </c>
      <c r="F246" s="11" t="str">
        <f t="shared" si="38"/>
        <v>N/A</v>
      </c>
      <c r="G246" s="14">
        <v>35785.631579000001</v>
      </c>
      <c r="H246" s="11" t="str">
        <f t="shared" si="39"/>
        <v>N/A</v>
      </c>
      <c r="I246" s="12">
        <v>15.73</v>
      </c>
      <c r="J246" s="12">
        <v>1.5489999999999999</v>
      </c>
      <c r="K246" s="41" t="s">
        <v>739</v>
      </c>
      <c r="L246" s="9" t="str">
        <f t="shared" si="40"/>
        <v>Yes</v>
      </c>
    </row>
    <row r="247" spans="1:12" ht="25" x14ac:dyDescent="0.25">
      <c r="A247" s="4" t="s">
        <v>1407</v>
      </c>
      <c r="B247" s="33" t="s">
        <v>213</v>
      </c>
      <c r="C247" s="14">
        <v>3164</v>
      </c>
      <c r="D247" s="11" t="str">
        <f t="shared" si="37"/>
        <v>N/A</v>
      </c>
      <c r="E247" s="14">
        <v>2354</v>
      </c>
      <c r="F247" s="11" t="str">
        <f t="shared" si="38"/>
        <v>N/A</v>
      </c>
      <c r="G247" s="14">
        <v>2092.5</v>
      </c>
      <c r="H247" s="11" t="str">
        <f t="shared" si="39"/>
        <v>N/A</v>
      </c>
      <c r="I247" s="12">
        <v>-25.6</v>
      </c>
      <c r="J247" s="12">
        <v>-11.1</v>
      </c>
      <c r="K247" s="41" t="s">
        <v>739</v>
      </c>
      <c r="L247" s="9" t="str">
        <f t="shared" si="40"/>
        <v>Yes</v>
      </c>
    </row>
    <row r="248" spans="1:12" ht="25" x14ac:dyDescent="0.25">
      <c r="A248" s="4" t="s">
        <v>1408</v>
      </c>
      <c r="B248" s="33" t="s">
        <v>213</v>
      </c>
      <c r="C248" s="11">
        <v>0.78409727350000002</v>
      </c>
      <c r="D248" s="11" t="str">
        <f t="shared" si="37"/>
        <v>N/A</v>
      </c>
      <c r="E248" s="11">
        <v>0.6904327025</v>
      </c>
      <c r="F248" s="11" t="str">
        <f t="shared" si="38"/>
        <v>N/A</v>
      </c>
      <c r="G248" s="11">
        <v>0.64453163219999998</v>
      </c>
      <c r="H248" s="11" t="str">
        <f t="shared" si="39"/>
        <v>N/A</v>
      </c>
      <c r="I248" s="12">
        <v>-11.9</v>
      </c>
      <c r="J248" s="12">
        <v>-6.65</v>
      </c>
      <c r="K248" s="41" t="s">
        <v>739</v>
      </c>
      <c r="L248" s="9" t="str">
        <f t="shared" si="40"/>
        <v>Yes</v>
      </c>
    </row>
    <row r="249" spans="1:12" ht="25" x14ac:dyDescent="0.25">
      <c r="A249" s="4" t="s">
        <v>1409</v>
      </c>
      <c r="B249" s="33" t="s">
        <v>213</v>
      </c>
      <c r="C249" s="11">
        <v>10.030864198</v>
      </c>
      <c r="D249" s="11" t="str">
        <f t="shared" si="37"/>
        <v>N/A</v>
      </c>
      <c r="E249" s="11">
        <v>9.5734597156000003</v>
      </c>
      <c r="F249" s="11" t="str">
        <f t="shared" si="38"/>
        <v>N/A</v>
      </c>
      <c r="G249" s="11">
        <v>9.2655849701000008</v>
      </c>
      <c r="H249" s="11" t="str">
        <f t="shared" si="39"/>
        <v>N/A</v>
      </c>
      <c r="I249" s="12">
        <v>-4.5599999999999996</v>
      </c>
      <c r="J249" s="12">
        <v>-3.22</v>
      </c>
      <c r="K249" s="41" t="s">
        <v>739</v>
      </c>
      <c r="L249" s="9" t="str">
        <f t="shared" si="40"/>
        <v>Yes</v>
      </c>
    </row>
    <row r="250" spans="1:12" ht="25" x14ac:dyDescent="0.25">
      <c r="A250" s="4" t="s">
        <v>1410</v>
      </c>
      <c r="B250" s="33" t="s">
        <v>213</v>
      </c>
      <c r="C250" s="11">
        <v>7.5893770544999999</v>
      </c>
      <c r="D250" s="11" t="str">
        <f t="shared" si="37"/>
        <v>N/A</v>
      </c>
      <c r="E250" s="11">
        <v>7.2414129179</v>
      </c>
      <c r="F250" s="11" t="str">
        <f t="shared" si="38"/>
        <v>N/A</v>
      </c>
      <c r="G250" s="11">
        <v>7.0443632494999999</v>
      </c>
      <c r="H250" s="11" t="str">
        <f t="shared" si="39"/>
        <v>N/A</v>
      </c>
      <c r="I250" s="12">
        <v>-4.58</v>
      </c>
      <c r="J250" s="12">
        <v>-2.72</v>
      </c>
      <c r="K250" s="41" t="s">
        <v>739</v>
      </c>
      <c r="L250" s="9" t="str">
        <f t="shared" si="40"/>
        <v>Yes</v>
      </c>
    </row>
    <row r="251" spans="1:12" ht="25" x14ac:dyDescent="0.25">
      <c r="A251" s="4" t="s">
        <v>1411</v>
      </c>
      <c r="B251" s="33" t="s">
        <v>213</v>
      </c>
      <c r="C251" s="11">
        <v>6.3756689999999996E-3</v>
      </c>
      <c r="D251" s="11" t="str">
        <f t="shared" si="37"/>
        <v>N/A</v>
      </c>
      <c r="E251" s="11">
        <v>4.5440723000000002E-3</v>
      </c>
      <c r="F251" s="11" t="str">
        <f t="shared" si="38"/>
        <v>N/A</v>
      </c>
      <c r="G251" s="11">
        <v>3.2380935999999998E-3</v>
      </c>
      <c r="H251" s="11" t="str">
        <f t="shared" si="39"/>
        <v>N/A</v>
      </c>
      <c r="I251" s="12">
        <v>-28.7</v>
      </c>
      <c r="J251" s="12">
        <v>-28.7</v>
      </c>
      <c r="K251" s="41" t="s">
        <v>739</v>
      </c>
      <c r="L251" s="9" t="str">
        <f t="shared" si="40"/>
        <v>Yes</v>
      </c>
    </row>
    <row r="252" spans="1:12" ht="25" x14ac:dyDescent="0.25">
      <c r="A252" s="4" t="s">
        <v>1412</v>
      </c>
      <c r="B252" s="33" t="s">
        <v>213</v>
      </c>
      <c r="C252" s="11">
        <v>1.7395086000000001E-3</v>
      </c>
      <c r="D252" s="11" t="str">
        <f t="shared" si="37"/>
        <v>N/A</v>
      </c>
      <c r="E252" s="11">
        <v>2.1330148000000002E-3</v>
      </c>
      <c r="F252" s="11" t="str">
        <f t="shared" si="38"/>
        <v>N/A</v>
      </c>
      <c r="G252" s="11">
        <v>1.2730096000000001E-3</v>
      </c>
      <c r="H252" s="11" t="str">
        <f t="shared" si="39"/>
        <v>N/A</v>
      </c>
      <c r="I252" s="12">
        <v>22.62</v>
      </c>
      <c r="J252" s="12">
        <v>-40.299999999999997</v>
      </c>
      <c r="K252" s="41" t="s">
        <v>739</v>
      </c>
      <c r="L252" s="9" t="str">
        <f t="shared" si="40"/>
        <v>No</v>
      </c>
    </row>
    <row r="253" spans="1:12" x14ac:dyDescent="0.25">
      <c r="A253" s="144" t="s">
        <v>1646</v>
      </c>
      <c r="B253" s="145"/>
      <c r="C253" s="145"/>
      <c r="D253" s="145"/>
      <c r="E253" s="145"/>
      <c r="F253" s="145"/>
      <c r="G253" s="145"/>
      <c r="H253" s="145"/>
      <c r="I253" s="145"/>
      <c r="J253" s="145"/>
      <c r="K253" s="145"/>
      <c r="L253" s="146"/>
    </row>
    <row r="254" spans="1:12" x14ac:dyDescent="0.25">
      <c r="A254" s="134" t="s">
        <v>1644</v>
      </c>
      <c r="B254" s="135"/>
      <c r="C254" s="135"/>
      <c r="D254" s="135"/>
      <c r="E254" s="135"/>
      <c r="F254" s="135"/>
      <c r="G254" s="135"/>
      <c r="H254" s="135"/>
      <c r="I254" s="135"/>
      <c r="J254" s="135"/>
      <c r="K254" s="135"/>
      <c r="L254" s="136"/>
    </row>
    <row r="255" spans="1:12" s="20" customFormat="1" x14ac:dyDescent="0.25">
      <c r="A255" s="137" t="s">
        <v>1742</v>
      </c>
      <c r="B255" s="137"/>
      <c r="C255" s="137"/>
      <c r="D255" s="137"/>
      <c r="E255" s="137"/>
      <c r="F255" s="137"/>
      <c r="G255" s="137"/>
      <c r="H255" s="137"/>
      <c r="I255" s="137"/>
      <c r="J255" s="137"/>
      <c r="K255" s="137"/>
      <c r="L255" s="138"/>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4" customHeight="1" x14ac:dyDescent="0.3">
      <c r="A2" s="149" t="s">
        <v>1608</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42" t="s">
        <v>5</v>
      </c>
      <c r="B6" s="33" t="s">
        <v>213</v>
      </c>
      <c r="C6" s="34">
        <v>100155</v>
      </c>
      <c r="D6" s="11" t="str">
        <f t="shared" ref="D6:D37" si="0">IF($B6="N/A","N/A",IF(C6&gt;10,"No",IF(C6&lt;-10,"No","Yes")))</f>
        <v>N/A</v>
      </c>
      <c r="E6" s="34">
        <v>102657</v>
      </c>
      <c r="F6" s="11" t="str">
        <f t="shared" ref="F6:F37" si="1">IF($B6="N/A","N/A",IF(E6&gt;10,"No",IF(E6&lt;-10,"No","Yes")))</f>
        <v>N/A</v>
      </c>
      <c r="G6" s="34">
        <v>104210</v>
      </c>
      <c r="H6" s="11" t="str">
        <f t="shared" ref="H6:H37" si="2">IF($B6="N/A","N/A",IF(G6&gt;10,"No",IF(G6&lt;-10,"No","Yes")))</f>
        <v>N/A</v>
      </c>
      <c r="I6" s="12">
        <v>2.4980000000000002</v>
      </c>
      <c r="J6" s="12">
        <v>1.5129999999999999</v>
      </c>
      <c r="K6" s="41" t="s">
        <v>739</v>
      </c>
      <c r="L6" s="9" t="str">
        <f t="shared" ref="L6:L39" si="3">IF(J6="Div by 0", "N/A", IF(K6="N/A","N/A", IF(J6&gt;VALUE(MID(K6,1,2)), "No", IF(J6&lt;-1*VALUE(MID(K6,1,2)), "No", "Yes"))))</f>
        <v>Yes</v>
      </c>
    </row>
    <row r="7" spans="1:12" x14ac:dyDescent="0.25">
      <c r="A7" s="42" t="s">
        <v>6</v>
      </c>
      <c r="B7" s="33" t="s">
        <v>213</v>
      </c>
      <c r="C7" s="34">
        <v>93076</v>
      </c>
      <c r="D7" s="11" t="str">
        <f t="shared" si="0"/>
        <v>N/A</v>
      </c>
      <c r="E7" s="34">
        <v>95341</v>
      </c>
      <c r="F7" s="11" t="str">
        <f t="shared" si="1"/>
        <v>N/A</v>
      </c>
      <c r="G7" s="34">
        <v>96858</v>
      </c>
      <c r="H7" s="11" t="str">
        <f t="shared" si="2"/>
        <v>N/A</v>
      </c>
      <c r="I7" s="12">
        <v>2.4329999999999998</v>
      </c>
      <c r="J7" s="12">
        <v>1.591</v>
      </c>
      <c r="K7" s="41" t="s">
        <v>739</v>
      </c>
      <c r="L7" s="9" t="str">
        <f t="shared" si="3"/>
        <v>Yes</v>
      </c>
    </row>
    <row r="8" spans="1:12" x14ac:dyDescent="0.25">
      <c r="A8" s="42" t="s">
        <v>360</v>
      </c>
      <c r="B8" s="33" t="s">
        <v>213</v>
      </c>
      <c r="C8" s="8">
        <v>92.931955469000002</v>
      </c>
      <c r="D8" s="11" t="str">
        <f t="shared" si="0"/>
        <v>N/A</v>
      </c>
      <c r="E8" s="8">
        <v>92.873354958999997</v>
      </c>
      <c r="F8" s="11" t="str">
        <f t="shared" si="1"/>
        <v>N/A</v>
      </c>
      <c r="G8" s="8">
        <v>92.945014873999995</v>
      </c>
      <c r="H8" s="11" t="str">
        <f t="shared" si="2"/>
        <v>N/A</v>
      </c>
      <c r="I8" s="12">
        <v>-6.3E-2</v>
      </c>
      <c r="J8" s="12">
        <v>7.7200000000000005E-2</v>
      </c>
      <c r="K8" s="41" t="s">
        <v>739</v>
      </c>
      <c r="L8" s="9" t="str">
        <f t="shared" si="3"/>
        <v>Yes</v>
      </c>
    </row>
    <row r="9" spans="1:12" x14ac:dyDescent="0.25">
      <c r="A9" s="4" t="s">
        <v>88</v>
      </c>
      <c r="B9" s="41" t="s">
        <v>213</v>
      </c>
      <c r="C9" s="1">
        <v>89406.56</v>
      </c>
      <c r="D9" s="11" t="str">
        <f t="shared" si="0"/>
        <v>N/A</v>
      </c>
      <c r="E9" s="1">
        <v>91545.42</v>
      </c>
      <c r="F9" s="11" t="str">
        <f t="shared" si="1"/>
        <v>N/A</v>
      </c>
      <c r="G9" s="1">
        <v>92937.17</v>
      </c>
      <c r="H9" s="11" t="str">
        <f t="shared" si="2"/>
        <v>N/A</v>
      </c>
      <c r="I9" s="12">
        <v>2.3919999999999999</v>
      </c>
      <c r="J9" s="12">
        <v>1.52</v>
      </c>
      <c r="K9" s="41" t="s">
        <v>739</v>
      </c>
      <c r="L9" s="9" t="str">
        <f t="shared" si="3"/>
        <v>Yes</v>
      </c>
    </row>
    <row r="10" spans="1:12" x14ac:dyDescent="0.25">
      <c r="A10" s="4" t="s">
        <v>1413</v>
      </c>
      <c r="B10" s="33" t="s">
        <v>213</v>
      </c>
      <c r="C10" s="8">
        <v>0.2476161949</v>
      </c>
      <c r="D10" s="11" t="str">
        <f t="shared" si="0"/>
        <v>N/A</v>
      </c>
      <c r="E10" s="8">
        <v>0.26983060089999999</v>
      </c>
      <c r="F10" s="11" t="str">
        <f t="shared" si="1"/>
        <v>N/A</v>
      </c>
      <c r="G10" s="8">
        <v>0.27924383460000002</v>
      </c>
      <c r="H10" s="11" t="str">
        <f t="shared" si="2"/>
        <v>N/A</v>
      </c>
      <c r="I10" s="12">
        <v>8.9710000000000001</v>
      </c>
      <c r="J10" s="12">
        <v>3.4889999999999999</v>
      </c>
      <c r="K10" s="41" t="s">
        <v>739</v>
      </c>
      <c r="L10" s="9" t="str">
        <f t="shared" si="3"/>
        <v>Yes</v>
      </c>
    </row>
    <row r="11" spans="1:12" x14ac:dyDescent="0.25">
      <c r="A11" s="4" t="s">
        <v>1414</v>
      </c>
      <c r="B11" s="33" t="s">
        <v>213</v>
      </c>
      <c r="C11" s="8">
        <v>0</v>
      </c>
      <c r="D11" s="11" t="str">
        <f t="shared" si="0"/>
        <v>N/A</v>
      </c>
      <c r="E11" s="8">
        <v>0</v>
      </c>
      <c r="F11" s="11" t="str">
        <f t="shared" si="1"/>
        <v>N/A</v>
      </c>
      <c r="G11" s="8">
        <v>0</v>
      </c>
      <c r="H11" s="11" t="str">
        <f t="shared" si="2"/>
        <v>N/A</v>
      </c>
      <c r="I11" s="12" t="s">
        <v>1746</v>
      </c>
      <c r="J11" s="12" t="s">
        <v>1746</v>
      </c>
      <c r="K11" s="41" t="s">
        <v>739</v>
      </c>
      <c r="L11" s="9" t="str">
        <f t="shared" si="3"/>
        <v>N/A</v>
      </c>
    </row>
    <row r="12" spans="1:12" x14ac:dyDescent="0.25">
      <c r="A12" s="4" t="s">
        <v>1415</v>
      </c>
      <c r="B12" s="33" t="s">
        <v>213</v>
      </c>
      <c r="C12" s="8">
        <v>75.633767660000004</v>
      </c>
      <c r="D12" s="11" t="str">
        <f t="shared" si="0"/>
        <v>N/A</v>
      </c>
      <c r="E12" s="8">
        <v>76.338681238999996</v>
      </c>
      <c r="F12" s="11" t="str">
        <f t="shared" si="1"/>
        <v>N/A</v>
      </c>
      <c r="G12" s="8">
        <v>75.824776893000006</v>
      </c>
      <c r="H12" s="11" t="str">
        <f t="shared" si="2"/>
        <v>N/A</v>
      </c>
      <c r="I12" s="12">
        <v>0.93200000000000005</v>
      </c>
      <c r="J12" s="12">
        <v>-0.67300000000000004</v>
      </c>
      <c r="K12" s="41" t="s">
        <v>739</v>
      </c>
      <c r="L12" s="9" t="str">
        <f t="shared" si="3"/>
        <v>Yes</v>
      </c>
    </row>
    <row r="13" spans="1:12" x14ac:dyDescent="0.25">
      <c r="A13" s="4" t="s">
        <v>1416</v>
      </c>
      <c r="B13" s="33" t="s">
        <v>213</v>
      </c>
      <c r="C13" s="8">
        <v>1.2011382357</v>
      </c>
      <c r="D13" s="11" t="str">
        <f t="shared" si="0"/>
        <v>N/A</v>
      </c>
      <c r="E13" s="8">
        <v>1.0023671059999999</v>
      </c>
      <c r="F13" s="11" t="str">
        <f t="shared" si="1"/>
        <v>N/A</v>
      </c>
      <c r="G13" s="8">
        <v>1.1352077536</v>
      </c>
      <c r="H13" s="11" t="str">
        <f t="shared" si="2"/>
        <v>N/A</v>
      </c>
      <c r="I13" s="12">
        <v>-16.5</v>
      </c>
      <c r="J13" s="12">
        <v>13.25</v>
      </c>
      <c r="K13" s="41" t="s">
        <v>739</v>
      </c>
      <c r="L13" s="9" t="str">
        <f t="shared" si="3"/>
        <v>Yes</v>
      </c>
    </row>
    <row r="14" spans="1:12" x14ac:dyDescent="0.25">
      <c r="A14" s="4" t="s">
        <v>1417</v>
      </c>
      <c r="B14" s="33" t="s">
        <v>213</v>
      </c>
      <c r="C14" s="8">
        <v>7.8618141880000003</v>
      </c>
      <c r="D14" s="11" t="str">
        <f t="shared" si="0"/>
        <v>N/A</v>
      </c>
      <c r="E14" s="8">
        <v>7.4188803491000002</v>
      </c>
      <c r="F14" s="11" t="str">
        <f t="shared" si="1"/>
        <v>N/A</v>
      </c>
      <c r="G14" s="8">
        <v>7.1710968237000001</v>
      </c>
      <c r="H14" s="11" t="str">
        <f t="shared" si="2"/>
        <v>N/A</v>
      </c>
      <c r="I14" s="12">
        <v>-5.63</v>
      </c>
      <c r="J14" s="12">
        <v>-3.34</v>
      </c>
      <c r="K14" s="41" t="s">
        <v>739</v>
      </c>
      <c r="L14" s="9" t="str">
        <f t="shared" si="3"/>
        <v>Yes</v>
      </c>
    </row>
    <row r="15" spans="1:12" x14ac:dyDescent="0.25">
      <c r="A15" s="4" t="s">
        <v>1418</v>
      </c>
      <c r="B15" s="33" t="s">
        <v>213</v>
      </c>
      <c r="C15" s="8">
        <v>0</v>
      </c>
      <c r="D15" s="11" t="str">
        <f t="shared" si="0"/>
        <v>N/A</v>
      </c>
      <c r="E15" s="8">
        <v>0</v>
      </c>
      <c r="F15" s="11" t="str">
        <f t="shared" si="1"/>
        <v>N/A</v>
      </c>
      <c r="G15" s="8">
        <v>0</v>
      </c>
      <c r="H15" s="11" t="str">
        <f t="shared" si="2"/>
        <v>N/A</v>
      </c>
      <c r="I15" s="12" t="s">
        <v>1746</v>
      </c>
      <c r="J15" s="12" t="s">
        <v>1746</v>
      </c>
      <c r="K15" s="41" t="s">
        <v>739</v>
      </c>
      <c r="L15" s="9" t="str">
        <f t="shared" si="3"/>
        <v>N/A</v>
      </c>
    </row>
    <row r="16" spans="1:12" x14ac:dyDescent="0.25">
      <c r="A16" s="4" t="s">
        <v>1419</v>
      </c>
      <c r="B16" s="33" t="s">
        <v>213</v>
      </c>
      <c r="C16" s="8">
        <v>0.45928810339999998</v>
      </c>
      <c r="D16" s="11" t="str">
        <f t="shared" si="0"/>
        <v>N/A</v>
      </c>
      <c r="E16" s="8">
        <v>0.43153413800000001</v>
      </c>
      <c r="F16" s="11" t="str">
        <f t="shared" si="1"/>
        <v>N/A</v>
      </c>
      <c r="G16" s="8">
        <v>0.410709145</v>
      </c>
      <c r="H16" s="11" t="str">
        <f t="shared" si="2"/>
        <v>N/A</v>
      </c>
      <c r="I16" s="12">
        <v>-6.04</v>
      </c>
      <c r="J16" s="12">
        <v>-4.83</v>
      </c>
      <c r="K16" s="41" t="s">
        <v>739</v>
      </c>
      <c r="L16" s="9" t="str">
        <f t="shared" si="3"/>
        <v>Yes</v>
      </c>
    </row>
    <row r="17" spans="1:12" x14ac:dyDescent="0.25">
      <c r="A17" s="4" t="s">
        <v>1420</v>
      </c>
      <c r="B17" s="33" t="s">
        <v>213</v>
      </c>
      <c r="C17" s="8">
        <v>0</v>
      </c>
      <c r="D17" s="11" t="str">
        <f t="shared" si="0"/>
        <v>N/A</v>
      </c>
      <c r="E17" s="8">
        <v>0</v>
      </c>
      <c r="F17" s="11" t="str">
        <f t="shared" si="1"/>
        <v>N/A</v>
      </c>
      <c r="G17" s="8">
        <v>0</v>
      </c>
      <c r="H17" s="11" t="str">
        <f t="shared" si="2"/>
        <v>N/A</v>
      </c>
      <c r="I17" s="12" t="s">
        <v>1746</v>
      </c>
      <c r="J17" s="12" t="s">
        <v>1746</v>
      </c>
      <c r="K17" s="41" t="s">
        <v>739</v>
      </c>
      <c r="L17" s="9" t="str">
        <f t="shared" si="3"/>
        <v>N/A</v>
      </c>
    </row>
    <row r="18" spans="1:12" x14ac:dyDescent="0.25">
      <c r="A18" s="4" t="s">
        <v>1421</v>
      </c>
      <c r="B18" s="33" t="s">
        <v>213</v>
      </c>
      <c r="C18" s="8">
        <v>14.596375618</v>
      </c>
      <c r="D18" s="11" t="str">
        <f t="shared" si="0"/>
        <v>N/A</v>
      </c>
      <c r="E18" s="8">
        <v>14.538706567</v>
      </c>
      <c r="F18" s="11" t="str">
        <f t="shared" si="1"/>
        <v>N/A</v>
      </c>
      <c r="G18" s="8">
        <v>15.178965549999999</v>
      </c>
      <c r="H18" s="11" t="str">
        <f t="shared" si="2"/>
        <v>N/A</v>
      </c>
      <c r="I18" s="12">
        <v>-0.39500000000000002</v>
      </c>
      <c r="J18" s="12">
        <v>4.4039999999999999</v>
      </c>
      <c r="K18" s="41" t="s">
        <v>739</v>
      </c>
      <c r="L18" s="9" t="str">
        <f t="shared" si="3"/>
        <v>Yes</v>
      </c>
    </row>
    <row r="19" spans="1:12" x14ac:dyDescent="0.25">
      <c r="A19" s="4" t="s">
        <v>1422</v>
      </c>
      <c r="B19" s="33" t="s">
        <v>213</v>
      </c>
      <c r="C19" s="8">
        <v>0</v>
      </c>
      <c r="D19" s="11" t="str">
        <f t="shared" si="0"/>
        <v>N/A</v>
      </c>
      <c r="E19" s="8">
        <v>0</v>
      </c>
      <c r="F19" s="11" t="str">
        <f t="shared" si="1"/>
        <v>N/A</v>
      </c>
      <c r="G19" s="8">
        <v>0</v>
      </c>
      <c r="H19" s="11" t="str">
        <f t="shared" si="2"/>
        <v>N/A</v>
      </c>
      <c r="I19" s="12" t="s">
        <v>1746</v>
      </c>
      <c r="J19" s="12" t="s">
        <v>1746</v>
      </c>
      <c r="K19" s="41" t="s">
        <v>739</v>
      </c>
      <c r="L19" s="9" t="str">
        <f t="shared" si="3"/>
        <v>N/A</v>
      </c>
    </row>
    <row r="20" spans="1:12" x14ac:dyDescent="0.25">
      <c r="A20" s="2" t="s">
        <v>974</v>
      </c>
      <c r="B20" s="33" t="s">
        <v>213</v>
      </c>
      <c r="C20" s="8">
        <v>98.339573661000003</v>
      </c>
      <c r="D20" s="11" t="str">
        <f t="shared" si="0"/>
        <v>N/A</v>
      </c>
      <c r="E20" s="8">
        <v>98.566098756000002</v>
      </c>
      <c r="F20" s="11" t="str">
        <f t="shared" si="1"/>
        <v>N/A</v>
      </c>
      <c r="G20" s="8">
        <v>98.454083100999995</v>
      </c>
      <c r="H20" s="11" t="str">
        <f t="shared" si="2"/>
        <v>N/A</v>
      </c>
      <c r="I20" s="12">
        <v>0.2303</v>
      </c>
      <c r="J20" s="12">
        <v>-0.114</v>
      </c>
      <c r="K20" s="41" t="s">
        <v>739</v>
      </c>
      <c r="L20" s="9" t="str">
        <f t="shared" si="3"/>
        <v>Yes</v>
      </c>
    </row>
    <row r="21" spans="1:12" x14ac:dyDescent="0.25">
      <c r="A21" s="2" t="s">
        <v>975</v>
      </c>
      <c r="B21" s="33" t="s">
        <v>213</v>
      </c>
      <c r="C21" s="8">
        <v>1.6604263392</v>
      </c>
      <c r="D21" s="11" t="str">
        <f t="shared" si="0"/>
        <v>N/A</v>
      </c>
      <c r="E21" s="8">
        <v>1.4339012439000001</v>
      </c>
      <c r="F21" s="11" t="str">
        <f t="shared" si="1"/>
        <v>N/A</v>
      </c>
      <c r="G21" s="8">
        <v>1.5459168986</v>
      </c>
      <c r="H21" s="11" t="str">
        <f t="shared" si="2"/>
        <v>N/A</v>
      </c>
      <c r="I21" s="12">
        <v>-13.6</v>
      </c>
      <c r="J21" s="12">
        <v>7.8120000000000003</v>
      </c>
      <c r="K21" s="41" t="s">
        <v>739</v>
      </c>
      <c r="L21" s="9" t="str">
        <f t="shared" si="3"/>
        <v>Yes</v>
      </c>
    </row>
    <row r="22" spans="1:12" x14ac:dyDescent="0.25">
      <c r="A22" s="3" t="s">
        <v>1729</v>
      </c>
      <c r="B22" s="33" t="s">
        <v>213</v>
      </c>
      <c r="C22" s="34">
        <v>52944</v>
      </c>
      <c r="D22" s="11" t="str">
        <f t="shared" si="0"/>
        <v>N/A</v>
      </c>
      <c r="E22" s="34">
        <v>53050</v>
      </c>
      <c r="F22" s="11" t="str">
        <f t="shared" si="1"/>
        <v>N/A</v>
      </c>
      <c r="G22" s="34">
        <v>53177</v>
      </c>
      <c r="H22" s="11" t="str">
        <f t="shared" si="2"/>
        <v>N/A</v>
      </c>
      <c r="I22" s="12">
        <v>0.20019999999999999</v>
      </c>
      <c r="J22" s="12">
        <v>0.2394</v>
      </c>
      <c r="K22" s="41" t="s">
        <v>739</v>
      </c>
      <c r="L22" s="9" t="str">
        <f t="shared" si="3"/>
        <v>Yes</v>
      </c>
    </row>
    <row r="23" spans="1:12" x14ac:dyDescent="0.25">
      <c r="A23" s="3" t="s">
        <v>990</v>
      </c>
      <c r="B23" s="33" t="s">
        <v>213</v>
      </c>
      <c r="C23" s="34">
        <v>14750</v>
      </c>
      <c r="D23" s="11" t="str">
        <f t="shared" si="0"/>
        <v>N/A</v>
      </c>
      <c r="E23" s="34">
        <v>14304</v>
      </c>
      <c r="F23" s="11" t="str">
        <f t="shared" si="1"/>
        <v>N/A</v>
      </c>
      <c r="G23" s="34">
        <v>14097</v>
      </c>
      <c r="H23" s="11" t="str">
        <f t="shared" si="2"/>
        <v>N/A</v>
      </c>
      <c r="I23" s="12">
        <v>-3.02</v>
      </c>
      <c r="J23" s="12">
        <v>-1.45</v>
      </c>
      <c r="K23" s="41" t="s">
        <v>739</v>
      </c>
      <c r="L23" s="9" t="str">
        <f t="shared" si="3"/>
        <v>Yes</v>
      </c>
    </row>
    <row r="24" spans="1:12" x14ac:dyDescent="0.25">
      <c r="A24" s="3" t="s">
        <v>991</v>
      </c>
      <c r="B24" s="33" t="s">
        <v>213</v>
      </c>
      <c r="C24" s="34">
        <v>0</v>
      </c>
      <c r="D24" s="11" t="str">
        <f t="shared" si="0"/>
        <v>N/A</v>
      </c>
      <c r="E24" s="34">
        <v>0</v>
      </c>
      <c r="F24" s="11" t="str">
        <f t="shared" si="1"/>
        <v>N/A</v>
      </c>
      <c r="G24" s="34">
        <v>0</v>
      </c>
      <c r="H24" s="11" t="str">
        <f t="shared" si="2"/>
        <v>N/A</v>
      </c>
      <c r="I24" s="12" t="s">
        <v>1746</v>
      </c>
      <c r="J24" s="12" t="s">
        <v>1746</v>
      </c>
      <c r="K24" s="41" t="s">
        <v>739</v>
      </c>
      <c r="L24" s="9" t="str">
        <f t="shared" si="3"/>
        <v>N/A</v>
      </c>
    </row>
    <row r="25" spans="1:12" x14ac:dyDescent="0.25">
      <c r="A25" s="3" t="s">
        <v>992</v>
      </c>
      <c r="B25" s="33" t="s">
        <v>213</v>
      </c>
      <c r="C25" s="34">
        <v>14937</v>
      </c>
      <c r="D25" s="11" t="str">
        <f t="shared" si="0"/>
        <v>N/A</v>
      </c>
      <c r="E25" s="34">
        <v>15954</v>
      </c>
      <c r="F25" s="11" t="str">
        <f t="shared" si="1"/>
        <v>N/A</v>
      </c>
      <c r="G25" s="34">
        <v>16744</v>
      </c>
      <c r="H25" s="11" t="str">
        <f t="shared" si="2"/>
        <v>N/A</v>
      </c>
      <c r="I25" s="12">
        <v>6.8090000000000002</v>
      </c>
      <c r="J25" s="12">
        <v>4.952</v>
      </c>
      <c r="K25" s="41" t="s">
        <v>739</v>
      </c>
      <c r="L25" s="9" t="str">
        <f t="shared" si="3"/>
        <v>Yes</v>
      </c>
    </row>
    <row r="26" spans="1:12" x14ac:dyDescent="0.25">
      <c r="A26" s="3" t="s">
        <v>993</v>
      </c>
      <c r="B26" s="33" t="s">
        <v>213</v>
      </c>
      <c r="C26" s="34">
        <v>23256</v>
      </c>
      <c r="D26" s="11" t="str">
        <f t="shared" si="0"/>
        <v>N/A</v>
      </c>
      <c r="E26" s="34">
        <v>22792</v>
      </c>
      <c r="F26" s="11" t="str">
        <f t="shared" si="1"/>
        <v>N/A</v>
      </c>
      <c r="G26" s="34">
        <v>22336</v>
      </c>
      <c r="H26" s="11" t="str">
        <f t="shared" si="2"/>
        <v>N/A</v>
      </c>
      <c r="I26" s="12">
        <v>-2</v>
      </c>
      <c r="J26" s="12">
        <v>-2</v>
      </c>
      <c r="K26" s="41" t="s">
        <v>739</v>
      </c>
      <c r="L26" s="9" t="str">
        <f t="shared" si="3"/>
        <v>Yes</v>
      </c>
    </row>
    <row r="27" spans="1:12" x14ac:dyDescent="0.25">
      <c r="A27" s="3" t="s">
        <v>994</v>
      </c>
      <c r="B27" s="33" t="s">
        <v>213</v>
      </c>
      <c r="C27" s="34">
        <v>11</v>
      </c>
      <c r="D27" s="11" t="str">
        <f t="shared" si="0"/>
        <v>N/A</v>
      </c>
      <c r="E27" s="34">
        <v>0</v>
      </c>
      <c r="F27" s="11" t="str">
        <f t="shared" si="1"/>
        <v>N/A</v>
      </c>
      <c r="G27" s="34">
        <v>0</v>
      </c>
      <c r="H27" s="11" t="str">
        <f t="shared" si="2"/>
        <v>N/A</v>
      </c>
      <c r="I27" s="12">
        <v>-100</v>
      </c>
      <c r="J27" s="12" t="s">
        <v>1746</v>
      </c>
      <c r="K27" s="41" t="s">
        <v>739</v>
      </c>
      <c r="L27" s="9" t="str">
        <f t="shared" si="3"/>
        <v>N/A</v>
      </c>
    </row>
    <row r="28" spans="1:12" x14ac:dyDescent="0.25">
      <c r="A28" s="3" t="s">
        <v>103</v>
      </c>
      <c r="B28" s="33" t="s">
        <v>213</v>
      </c>
      <c r="C28" s="34">
        <v>46615</v>
      </c>
      <c r="D28" s="11" t="str">
        <f t="shared" si="0"/>
        <v>N/A</v>
      </c>
      <c r="E28" s="34">
        <v>48789</v>
      </c>
      <c r="F28" s="11" t="str">
        <f t="shared" si="1"/>
        <v>N/A</v>
      </c>
      <c r="G28" s="34">
        <v>50102</v>
      </c>
      <c r="H28" s="11" t="str">
        <f t="shared" si="2"/>
        <v>N/A</v>
      </c>
      <c r="I28" s="12">
        <v>4.6639999999999997</v>
      </c>
      <c r="J28" s="12">
        <v>2.6909999999999998</v>
      </c>
      <c r="K28" s="41" t="s">
        <v>739</v>
      </c>
      <c r="L28" s="9" t="str">
        <f t="shared" si="3"/>
        <v>Yes</v>
      </c>
    </row>
    <row r="29" spans="1:12" x14ac:dyDescent="0.25">
      <c r="A29" s="3" t="s">
        <v>995</v>
      </c>
      <c r="B29" s="33" t="s">
        <v>213</v>
      </c>
      <c r="C29" s="34">
        <v>22492</v>
      </c>
      <c r="D29" s="11" t="str">
        <f t="shared" si="0"/>
        <v>N/A</v>
      </c>
      <c r="E29" s="34">
        <v>22784</v>
      </c>
      <c r="F29" s="11" t="str">
        <f t="shared" si="1"/>
        <v>N/A</v>
      </c>
      <c r="G29" s="34">
        <v>22876</v>
      </c>
      <c r="H29" s="11" t="str">
        <f t="shared" si="2"/>
        <v>N/A</v>
      </c>
      <c r="I29" s="12">
        <v>1.298</v>
      </c>
      <c r="J29" s="12">
        <v>0.40379999999999999</v>
      </c>
      <c r="K29" s="41" t="s">
        <v>739</v>
      </c>
      <c r="L29" s="9" t="str">
        <f t="shared" si="3"/>
        <v>Yes</v>
      </c>
    </row>
    <row r="30" spans="1:12" x14ac:dyDescent="0.25">
      <c r="A30" s="3" t="s">
        <v>996</v>
      </c>
      <c r="B30" s="33" t="s">
        <v>213</v>
      </c>
      <c r="C30" s="34">
        <v>0</v>
      </c>
      <c r="D30" s="11" t="str">
        <f t="shared" si="0"/>
        <v>N/A</v>
      </c>
      <c r="E30" s="34">
        <v>0</v>
      </c>
      <c r="F30" s="11" t="str">
        <f t="shared" si="1"/>
        <v>N/A</v>
      </c>
      <c r="G30" s="34">
        <v>0</v>
      </c>
      <c r="H30" s="11" t="str">
        <f t="shared" si="2"/>
        <v>N/A</v>
      </c>
      <c r="I30" s="12" t="s">
        <v>1746</v>
      </c>
      <c r="J30" s="12" t="s">
        <v>1746</v>
      </c>
      <c r="K30" s="41" t="s">
        <v>739</v>
      </c>
      <c r="L30" s="9" t="str">
        <f t="shared" si="3"/>
        <v>N/A</v>
      </c>
    </row>
    <row r="31" spans="1:12" x14ac:dyDescent="0.25">
      <c r="A31" s="3" t="s">
        <v>997</v>
      </c>
      <c r="B31" s="33" t="s">
        <v>213</v>
      </c>
      <c r="C31" s="34">
        <v>16819</v>
      </c>
      <c r="D31" s="11" t="str">
        <f t="shared" si="0"/>
        <v>N/A</v>
      </c>
      <c r="E31" s="34">
        <v>18603</v>
      </c>
      <c r="F31" s="11" t="str">
        <f t="shared" si="1"/>
        <v>N/A</v>
      </c>
      <c r="G31" s="34">
        <v>19724</v>
      </c>
      <c r="H31" s="11" t="str">
        <f t="shared" si="2"/>
        <v>N/A</v>
      </c>
      <c r="I31" s="12">
        <v>10.61</v>
      </c>
      <c r="J31" s="12">
        <v>6.0259999999999998</v>
      </c>
      <c r="K31" s="41" t="s">
        <v>739</v>
      </c>
      <c r="L31" s="9" t="str">
        <f t="shared" si="3"/>
        <v>Yes</v>
      </c>
    </row>
    <row r="32" spans="1:12" x14ac:dyDescent="0.25">
      <c r="A32" s="3" t="s">
        <v>998</v>
      </c>
      <c r="B32" s="33" t="s">
        <v>213</v>
      </c>
      <c r="C32" s="34">
        <v>7296</v>
      </c>
      <c r="D32" s="11" t="str">
        <f t="shared" si="0"/>
        <v>N/A</v>
      </c>
      <c r="E32" s="34">
        <v>7397</v>
      </c>
      <c r="F32" s="11" t="str">
        <f t="shared" si="1"/>
        <v>N/A</v>
      </c>
      <c r="G32" s="34">
        <v>7494</v>
      </c>
      <c r="H32" s="11" t="str">
        <f t="shared" si="2"/>
        <v>N/A</v>
      </c>
      <c r="I32" s="12">
        <v>1.3839999999999999</v>
      </c>
      <c r="J32" s="12">
        <v>1.3109999999999999</v>
      </c>
      <c r="K32" s="41" t="s">
        <v>739</v>
      </c>
      <c r="L32" s="9" t="str">
        <f t="shared" si="3"/>
        <v>Yes</v>
      </c>
    </row>
    <row r="33" spans="1:12" x14ac:dyDescent="0.25">
      <c r="A33" s="3" t="s">
        <v>999</v>
      </c>
      <c r="B33" s="33" t="s">
        <v>213</v>
      </c>
      <c r="C33" s="34">
        <v>11</v>
      </c>
      <c r="D33" s="11" t="str">
        <f t="shared" si="0"/>
        <v>N/A</v>
      </c>
      <c r="E33" s="34">
        <v>11</v>
      </c>
      <c r="F33" s="11" t="str">
        <f t="shared" si="1"/>
        <v>N/A</v>
      </c>
      <c r="G33" s="34">
        <v>11</v>
      </c>
      <c r="H33" s="11" t="str">
        <f t="shared" si="2"/>
        <v>N/A</v>
      </c>
      <c r="I33" s="12">
        <v>-37.5</v>
      </c>
      <c r="J33" s="12">
        <v>60</v>
      </c>
      <c r="K33" s="41" t="s">
        <v>739</v>
      </c>
      <c r="L33" s="9" t="str">
        <f t="shared" si="3"/>
        <v>No</v>
      </c>
    </row>
    <row r="34" spans="1:12" x14ac:dyDescent="0.25">
      <c r="A34" s="42" t="s">
        <v>84</v>
      </c>
      <c r="B34" s="33" t="s">
        <v>213</v>
      </c>
      <c r="C34" s="43">
        <v>1062299019</v>
      </c>
      <c r="D34" s="11" t="str">
        <f t="shared" si="0"/>
        <v>N/A</v>
      </c>
      <c r="E34" s="43">
        <v>1048791505</v>
      </c>
      <c r="F34" s="11" t="str">
        <f t="shared" si="1"/>
        <v>N/A</v>
      </c>
      <c r="G34" s="43">
        <v>1077390372</v>
      </c>
      <c r="H34" s="11" t="str">
        <f t="shared" si="2"/>
        <v>N/A</v>
      </c>
      <c r="I34" s="12">
        <v>-1.27</v>
      </c>
      <c r="J34" s="12">
        <v>2.7269999999999999</v>
      </c>
      <c r="K34" s="41" t="s">
        <v>739</v>
      </c>
      <c r="L34" s="9" t="str">
        <f t="shared" si="3"/>
        <v>Yes</v>
      </c>
    </row>
    <row r="35" spans="1:12" x14ac:dyDescent="0.25">
      <c r="A35" s="42" t="s">
        <v>1423</v>
      </c>
      <c r="B35" s="33" t="s">
        <v>213</v>
      </c>
      <c r="C35" s="43">
        <v>10606.550037000001</v>
      </c>
      <c r="D35" s="11" t="str">
        <f t="shared" si="0"/>
        <v>N/A</v>
      </c>
      <c r="E35" s="43">
        <v>10216.463612</v>
      </c>
      <c r="F35" s="11" t="str">
        <f t="shared" si="1"/>
        <v>N/A</v>
      </c>
      <c r="G35" s="43">
        <v>10338.646693999999</v>
      </c>
      <c r="H35" s="11" t="str">
        <f t="shared" si="2"/>
        <v>N/A</v>
      </c>
      <c r="I35" s="12">
        <v>-3.68</v>
      </c>
      <c r="J35" s="12">
        <v>1.196</v>
      </c>
      <c r="K35" s="41" t="s">
        <v>739</v>
      </c>
      <c r="L35" s="9" t="str">
        <f t="shared" si="3"/>
        <v>Yes</v>
      </c>
    </row>
    <row r="36" spans="1:12" x14ac:dyDescent="0.25">
      <c r="A36" s="42" t="s">
        <v>1424</v>
      </c>
      <c r="B36" s="33" t="s">
        <v>213</v>
      </c>
      <c r="C36" s="43">
        <v>11413.243145</v>
      </c>
      <c r="D36" s="11" t="str">
        <f t="shared" si="0"/>
        <v>N/A</v>
      </c>
      <c r="E36" s="43">
        <v>11000.424843000001</v>
      </c>
      <c r="F36" s="11" t="str">
        <f t="shared" si="1"/>
        <v>N/A</v>
      </c>
      <c r="G36" s="43">
        <v>11123.400979</v>
      </c>
      <c r="H36" s="11" t="str">
        <f t="shared" si="2"/>
        <v>N/A</v>
      </c>
      <c r="I36" s="12">
        <v>-3.62</v>
      </c>
      <c r="J36" s="12">
        <v>1.1180000000000001</v>
      </c>
      <c r="K36" s="41" t="s">
        <v>739</v>
      </c>
      <c r="L36" s="9" t="str">
        <f t="shared" si="3"/>
        <v>Yes</v>
      </c>
    </row>
    <row r="37" spans="1:12" x14ac:dyDescent="0.25">
      <c r="A37" s="4" t="s">
        <v>107</v>
      </c>
      <c r="B37" s="33" t="s">
        <v>213</v>
      </c>
      <c r="C37" s="43">
        <v>13625731</v>
      </c>
      <c r="D37" s="11" t="str">
        <f t="shared" si="0"/>
        <v>N/A</v>
      </c>
      <c r="E37" s="43">
        <v>14374548</v>
      </c>
      <c r="F37" s="11" t="str">
        <f t="shared" si="1"/>
        <v>N/A</v>
      </c>
      <c r="G37" s="43">
        <v>14884374</v>
      </c>
      <c r="H37" s="11" t="str">
        <f t="shared" si="2"/>
        <v>N/A</v>
      </c>
      <c r="I37" s="12">
        <v>5.4960000000000004</v>
      </c>
      <c r="J37" s="12">
        <v>3.5470000000000002</v>
      </c>
      <c r="K37" s="41" t="s">
        <v>739</v>
      </c>
      <c r="L37" s="9" t="str">
        <f t="shared" si="3"/>
        <v>Yes</v>
      </c>
    </row>
    <row r="38" spans="1:12" x14ac:dyDescent="0.25">
      <c r="A38" s="42" t="s">
        <v>158</v>
      </c>
      <c r="B38" s="41" t="s">
        <v>217</v>
      </c>
      <c r="C38" s="1">
        <v>11</v>
      </c>
      <c r="D38" s="11" t="str">
        <f>IF($B38="N/A","N/A",IF(C38&gt;0,"No",IF(C38&lt;0,"No","Yes")))</f>
        <v>No</v>
      </c>
      <c r="E38" s="1">
        <v>11</v>
      </c>
      <c r="F38" s="11" t="str">
        <f>IF($B38="N/A","N/A",IF(E38&gt;0,"No",IF(E38&lt;0,"No","Yes")))</f>
        <v>No</v>
      </c>
      <c r="G38" s="1">
        <v>11</v>
      </c>
      <c r="H38" s="11" t="str">
        <f>IF($B38="N/A","N/A",IF(G38&gt;0,"No",IF(G38&lt;0,"No","Yes")))</f>
        <v>No</v>
      </c>
      <c r="I38" s="12">
        <v>600</v>
      </c>
      <c r="J38" s="12">
        <v>-57.1</v>
      </c>
      <c r="K38" s="41" t="s">
        <v>739</v>
      </c>
      <c r="L38" s="9" t="str">
        <f t="shared" si="3"/>
        <v>No</v>
      </c>
    </row>
    <row r="39" spans="1:12" x14ac:dyDescent="0.25">
      <c r="A39" s="42" t="s">
        <v>156</v>
      </c>
      <c r="B39" s="33" t="s">
        <v>213</v>
      </c>
      <c r="C39" s="43">
        <v>177</v>
      </c>
      <c r="D39" s="11" t="str">
        <f t="shared" ref="D39:D40" si="4">IF($B39="N/A","N/A",IF(C39&gt;10,"No",IF(C39&lt;-10,"No","Yes")))</f>
        <v>N/A</v>
      </c>
      <c r="E39" s="43">
        <v>5499</v>
      </c>
      <c r="F39" s="11" t="str">
        <f t="shared" ref="F39:F40" si="5">IF($B39="N/A","N/A",IF(E39&gt;10,"No",IF(E39&lt;-10,"No","Yes")))</f>
        <v>N/A</v>
      </c>
      <c r="G39" s="43">
        <v>16422</v>
      </c>
      <c r="H39" s="11" t="str">
        <f t="shared" ref="H39:H40" si="6">IF($B39="N/A","N/A",IF(G39&gt;10,"No",IF(G39&lt;-10,"No","Yes")))</f>
        <v>N/A</v>
      </c>
      <c r="I39" s="12">
        <v>3007</v>
      </c>
      <c r="J39" s="12">
        <v>198.6</v>
      </c>
      <c r="K39" s="41" t="s">
        <v>739</v>
      </c>
      <c r="L39" s="9" t="str">
        <f t="shared" si="3"/>
        <v>No</v>
      </c>
    </row>
    <row r="40" spans="1:12" x14ac:dyDescent="0.25">
      <c r="A40" s="42" t="s">
        <v>1303</v>
      </c>
      <c r="B40" s="33" t="s">
        <v>213</v>
      </c>
      <c r="C40" s="43">
        <v>177</v>
      </c>
      <c r="D40" s="11" t="str">
        <f t="shared" si="4"/>
        <v>N/A</v>
      </c>
      <c r="E40" s="43">
        <v>785.57142856999997</v>
      </c>
      <c r="F40" s="11" t="str">
        <f t="shared" si="5"/>
        <v>N/A</v>
      </c>
      <c r="G40" s="43">
        <v>5474</v>
      </c>
      <c r="H40" s="11" t="str">
        <f t="shared" si="6"/>
        <v>N/A</v>
      </c>
      <c r="I40" s="12">
        <v>343.8</v>
      </c>
      <c r="J40" s="12">
        <v>596.79999999999995</v>
      </c>
      <c r="K40" s="41" t="s">
        <v>739</v>
      </c>
      <c r="L40" s="9" t="str">
        <f>IF(J40="Div by 0", "N/A", IF(OR(J40="N/A",K40="N/A"),"N/A", IF(J40&gt;VALUE(MID(K40,1,2)), "No", IF(J40&lt;-1*VALUE(MID(K40,1,2)), "No", "Yes"))))</f>
        <v>No</v>
      </c>
    </row>
    <row r="41" spans="1:12" x14ac:dyDescent="0.25">
      <c r="A41" s="3" t="s">
        <v>1425</v>
      </c>
      <c r="B41" s="33" t="s">
        <v>213</v>
      </c>
      <c r="C41" s="43">
        <v>10898.197378000001</v>
      </c>
      <c r="D41" s="11" t="str">
        <f t="shared" ref="D41:D52" si="7">IF($B41="N/A","N/A",IF(C41&gt;10,"No",IF(C41&lt;-10,"No","Yes")))</f>
        <v>N/A</v>
      </c>
      <c r="E41" s="43">
        <v>10589.13623</v>
      </c>
      <c r="F41" s="11" t="str">
        <f t="shared" ref="F41:F52" si="8">IF($B41="N/A","N/A",IF(E41&gt;10,"No",IF(E41&lt;-10,"No","Yes")))</f>
        <v>N/A</v>
      </c>
      <c r="G41" s="43">
        <v>10904.615868000001</v>
      </c>
      <c r="H41" s="11" t="str">
        <f t="shared" ref="H41:H52" si="9">IF($B41="N/A","N/A",IF(G41&gt;10,"No",IF(G41&lt;-10,"No","Yes")))</f>
        <v>N/A</v>
      </c>
      <c r="I41" s="12">
        <v>-2.84</v>
      </c>
      <c r="J41" s="12">
        <v>2.9790000000000001</v>
      </c>
      <c r="K41" s="41" t="s">
        <v>739</v>
      </c>
      <c r="L41" s="9" t="str">
        <f t="shared" ref="L41:L52" si="10">IF(J41="Div by 0", "N/A", IF(K41="N/A","N/A", IF(J41&gt;VALUE(MID(K41,1,2)), "No", IF(J41&lt;-1*VALUE(MID(K41,1,2)), "No", "Yes"))))</f>
        <v>Yes</v>
      </c>
    </row>
    <row r="42" spans="1:12" x14ac:dyDescent="0.25">
      <c r="A42" s="3" t="s">
        <v>1426</v>
      </c>
      <c r="B42" s="33" t="s">
        <v>213</v>
      </c>
      <c r="C42" s="43">
        <v>2056.7856271000001</v>
      </c>
      <c r="D42" s="11" t="str">
        <f t="shared" si="7"/>
        <v>N/A</v>
      </c>
      <c r="E42" s="43">
        <v>1954.2347595000001</v>
      </c>
      <c r="F42" s="11" t="str">
        <f t="shared" si="8"/>
        <v>N/A</v>
      </c>
      <c r="G42" s="43">
        <v>1974.1659218</v>
      </c>
      <c r="H42" s="11" t="str">
        <f t="shared" si="9"/>
        <v>N/A</v>
      </c>
      <c r="I42" s="12">
        <v>-4.99</v>
      </c>
      <c r="J42" s="12">
        <v>1.02</v>
      </c>
      <c r="K42" s="41" t="s">
        <v>739</v>
      </c>
      <c r="L42" s="9" t="str">
        <f t="shared" si="10"/>
        <v>Yes</v>
      </c>
    </row>
    <row r="43" spans="1:12" x14ac:dyDescent="0.25">
      <c r="A43" s="3" t="s">
        <v>1427</v>
      </c>
      <c r="B43" s="33" t="s">
        <v>213</v>
      </c>
      <c r="C43" s="43" t="s">
        <v>1746</v>
      </c>
      <c r="D43" s="11" t="str">
        <f t="shared" si="7"/>
        <v>N/A</v>
      </c>
      <c r="E43" s="43" t="s">
        <v>1746</v>
      </c>
      <c r="F43" s="11" t="str">
        <f t="shared" si="8"/>
        <v>N/A</v>
      </c>
      <c r="G43" s="43" t="s">
        <v>1746</v>
      </c>
      <c r="H43" s="11" t="str">
        <f t="shared" si="9"/>
        <v>N/A</v>
      </c>
      <c r="I43" s="12" t="s">
        <v>1746</v>
      </c>
      <c r="J43" s="12" t="s">
        <v>1746</v>
      </c>
      <c r="K43" s="41" t="s">
        <v>739</v>
      </c>
      <c r="L43" s="9" t="str">
        <f t="shared" si="10"/>
        <v>N/A</v>
      </c>
    </row>
    <row r="44" spans="1:12" x14ac:dyDescent="0.25">
      <c r="A44" s="3" t="s">
        <v>1428</v>
      </c>
      <c r="B44" s="33" t="s">
        <v>213</v>
      </c>
      <c r="C44" s="43">
        <v>3540.2274217999998</v>
      </c>
      <c r="D44" s="11" t="str">
        <f t="shared" si="7"/>
        <v>N/A</v>
      </c>
      <c r="E44" s="43">
        <v>3415.4672808999999</v>
      </c>
      <c r="F44" s="11" t="str">
        <f t="shared" si="8"/>
        <v>N/A</v>
      </c>
      <c r="G44" s="43">
        <v>3544.6800048</v>
      </c>
      <c r="H44" s="11" t="str">
        <f t="shared" si="9"/>
        <v>N/A</v>
      </c>
      <c r="I44" s="12">
        <v>-3.52</v>
      </c>
      <c r="J44" s="12">
        <v>3.7829999999999999</v>
      </c>
      <c r="K44" s="41" t="s">
        <v>739</v>
      </c>
      <c r="L44" s="9" t="str">
        <f t="shared" si="10"/>
        <v>Yes</v>
      </c>
    </row>
    <row r="45" spans="1:12" x14ac:dyDescent="0.25">
      <c r="A45" s="3" t="s">
        <v>1429</v>
      </c>
      <c r="B45" s="33" t="s">
        <v>213</v>
      </c>
      <c r="C45" s="43">
        <v>21232.206612999998</v>
      </c>
      <c r="D45" s="11" t="str">
        <f t="shared" si="7"/>
        <v>N/A</v>
      </c>
      <c r="E45" s="43">
        <v>21029.744558999999</v>
      </c>
      <c r="F45" s="11" t="str">
        <f t="shared" si="8"/>
        <v>N/A</v>
      </c>
      <c r="G45" s="43">
        <v>22058.238673</v>
      </c>
      <c r="H45" s="11" t="str">
        <f t="shared" si="9"/>
        <v>N/A</v>
      </c>
      <c r="I45" s="12">
        <v>-0.95399999999999996</v>
      </c>
      <c r="J45" s="12">
        <v>4.891</v>
      </c>
      <c r="K45" s="41" t="s">
        <v>739</v>
      </c>
      <c r="L45" s="9" t="str">
        <f t="shared" si="10"/>
        <v>Yes</v>
      </c>
    </row>
    <row r="46" spans="1:12" x14ac:dyDescent="0.25">
      <c r="A46" s="3" t="s">
        <v>1430</v>
      </c>
      <c r="B46" s="33" t="s">
        <v>213</v>
      </c>
      <c r="C46" s="43">
        <v>0</v>
      </c>
      <c r="D46" s="11" t="str">
        <f t="shared" si="7"/>
        <v>N/A</v>
      </c>
      <c r="E46" s="43" t="s">
        <v>1746</v>
      </c>
      <c r="F46" s="11" t="str">
        <f t="shared" si="8"/>
        <v>N/A</v>
      </c>
      <c r="G46" s="43" t="s">
        <v>1746</v>
      </c>
      <c r="H46" s="11" t="str">
        <f t="shared" si="9"/>
        <v>N/A</v>
      </c>
      <c r="I46" s="12" t="s">
        <v>1746</v>
      </c>
      <c r="J46" s="12" t="s">
        <v>1746</v>
      </c>
      <c r="K46" s="41" t="s">
        <v>739</v>
      </c>
      <c r="L46" s="9" t="str">
        <f t="shared" si="10"/>
        <v>N/A</v>
      </c>
    </row>
    <row r="47" spans="1:12" x14ac:dyDescent="0.25">
      <c r="A47" s="3" t="s">
        <v>1431</v>
      </c>
      <c r="B47" s="33" t="s">
        <v>213</v>
      </c>
      <c r="C47" s="43">
        <v>10328.996911</v>
      </c>
      <c r="D47" s="11" t="str">
        <f t="shared" si="7"/>
        <v>N/A</v>
      </c>
      <c r="E47" s="43">
        <v>9895.9162311</v>
      </c>
      <c r="F47" s="11" t="str">
        <f t="shared" si="8"/>
        <v>N/A</v>
      </c>
      <c r="G47" s="43">
        <v>9839.8437986999998</v>
      </c>
      <c r="H47" s="11" t="str">
        <f t="shared" si="9"/>
        <v>N/A</v>
      </c>
      <c r="I47" s="12">
        <v>-4.1900000000000004</v>
      </c>
      <c r="J47" s="12">
        <v>-0.56699999999999995</v>
      </c>
      <c r="K47" s="41" t="s">
        <v>739</v>
      </c>
      <c r="L47" s="9" t="str">
        <f t="shared" si="10"/>
        <v>Yes</v>
      </c>
    </row>
    <row r="48" spans="1:12" x14ac:dyDescent="0.25">
      <c r="A48" s="3" t="s">
        <v>1432</v>
      </c>
      <c r="B48" s="41" t="s">
        <v>213</v>
      </c>
      <c r="C48" s="14">
        <v>6378.3911613</v>
      </c>
      <c r="D48" s="11" t="str">
        <f t="shared" si="7"/>
        <v>N/A</v>
      </c>
      <c r="E48" s="14">
        <v>5913.6760007000003</v>
      </c>
      <c r="F48" s="11" t="str">
        <f t="shared" si="8"/>
        <v>N/A</v>
      </c>
      <c r="G48" s="14">
        <v>5792.6335024</v>
      </c>
      <c r="H48" s="11" t="str">
        <f t="shared" si="9"/>
        <v>N/A</v>
      </c>
      <c r="I48" s="12">
        <v>-7.29</v>
      </c>
      <c r="J48" s="12">
        <v>-2.0499999999999998</v>
      </c>
      <c r="K48" s="41" t="s">
        <v>739</v>
      </c>
      <c r="L48" s="9" t="str">
        <f t="shared" si="10"/>
        <v>Yes</v>
      </c>
    </row>
    <row r="49" spans="1:12" x14ac:dyDescent="0.25">
      <c r="A49" s="3" t="s">
        <v>1433</v>
      </c>
      <c r="B49" s="41" t="s">
        <v>213</v>
      </c>
      <c r="C49" s="14" t="s">
        <v>1746</v>
      </c>
      <c r="D49" s="11" t="str">
        <f t="shared" si="7"/>
        <v>N/A</v>
      </c>
      <c r="E49" s="14" t="s">
        <v>1746</v>
      </c>
      <c r="F49" s="11" t="str">
        <f t="shared" si="8"/>
        <v>N/A</v>
      </c>
      <c r="G49" s="14" t="s">
        <v>1746</v>
      </c>
      <c r="H49" s="11" t="str">
        <f t="shared" si="9"/>
        <v>N/A</v>
      </c>
      <c r="I49" s="12" t="s">
        <v>1746</v>
      </c>
      <c r="J49" s="12" t="s">
        <v>1746</v>
      </c>
      <c r="K49" s="41" t="s">
        <v>739</v>
      </c>
      <c r="L49" s="9" t="str">
        <f t="shared" si="10"/>
        <v>N/A</v>
      </c>
    </row>
    <row r="50" spans="1:12" x14ac:dyDescent="0.25">
      <c r="A50" s="3" t="s">
        <v>1434</v>
      </c>
      <c r="B50" s="41" t="s">
        <v>213</v>
      </c>
      <c r="C50" s="14">
        <v>5479.4742850000002</v>
      </c>
      <c r="D50" s="11" t="str">
        <f t="shared" si="7"/>
        <v>N/A</v>
      </c>
      <c r="E50" s="14">
        <v>5316.1647045999998</v>
      </c>
      <c r="F50" s="11" t="str">
        <f t="shared" si="8"/>
        <v>N/A</v>
      </c>
      <c r="G50" s="14">
        <v>5184.0170350999997</v>
      </c>
      <c r="H50" s="11" t="str">
        <f t="shared" si="9"/>
        <v>N/A</v>
      </c>
      <c r="I50" s="12">
        <v>-2.98</v>
      </c>
      <c r="J50" s="12">
        <v>-2.4900000000000002</v>
      </c>
      <c r="K50" s="41" t="s">
        <v>739</v>
      </c>
      <c r="L50" s="9" t="str">
        <f t="shared" si="10"/>
        <v>Yes</v>
      </c>
    </row>
    <row r="51" spans="1:12" x14ac:dyDescent="0.25">
      <c r="A51" s="3" t="s">
        <v>1435</v>
      </c>
      <c r="B51" s="41" t="s">
        <v>213</v>
      </c>
      <c r="C51" s="14">
        <v>33689.137609999998</v>
      </c>
      <c r="D51" s="11" t="str">
        <f t="shared" si="7"/>
        <v>N/A</v>
      </c>
      <c r="E51" s="14">
        <v>33683.584290999999</v>
      </c>
      <c r="F51" s="11" t="str">
        <f t="shared" si="8"/>
        <v>N/A</v>
      </c>
      <c r="G51" s="14">
        <v>34448.444355</v>
      </c>
      <c r="H51" s="11" t="str">
        <f t="shared" si="9"/>
        <v>N/A</v>
      </c>
      <c r="I51" s="12">
        <v>-1.6E-2</v>
      </c>
      <c r="J51" s="12">
        <v>2.2709999999999999</v>
      </c>
      <c r="K51" s="41" t="s">
        <v>739</v>
      </c>
      <c r="L51" s="9" t="str">
        <f t="shared" si="10"/>
        <v>Yes</v>
      </c>
    </row>
    <row r="52" spans="1:12" x14ac:dyDescent="0.25">
      <c r="A52" s="3" t="s">
        <v>1436</v>
      </c>
      <c r="B52" s="41" t="s">
        <v>213</v>
      </c>
      <c r="C52" s="14">
        <v>8523.875</v>
      </c>
      <c r="D52" s="11" t="str">
        <f t="shared" si="7"/>
        <v>N/A</v>
      </c>
      <c r="E52" s="14">
        <v>4115.6000000000004</v>
      </c>
      <c r="F52" s="11" t="str">
        <f t="shared" si="8"/>
        <v>N/A</v>
      </c>
      <c r="G52" s="14">
        <v>9672</v>
      </c>
      <c r="H52" s="11" t="str">
        <f t="shared" si="9"/>
        <v>N/A</v>
      </c>
      <c r="I52" s="12">
        <v>-51.7</v>
      </c>
      <c r="J52" s="12">
        <v>135</v>
      </c>
      <c r="K52" s="41" t="s">
        <v>739</v>
      </c>
      <c r="L52" s="9" t="str">
        <f t="shared" si="10"/>
        <v>No</v>
      </c>
    </row>
    <row r="53" spans="1:12" x14ac:dyDescent="0.25">
      <c r="A53" s="42" t="s">
        <v>1610</v>
      </c>
      <c r="B53" s="33" t="s">
        <v>213</v>
      </c>
      <c r="C53" s="43">
        <v>43170350</v>
      </c>
      <c r="D53" s="11" t="str">
        <f t="shared" ref="D53:D122" si="11">IF($B53="N/A","N/A",IF(C53&gt;10,"No",IF(C53&lt;-10,"No","Yes")))</f>
        <v>N/A</v>
      </c>
      <c r="E53" s="43">
        <v>44012416</v>
      </c>
      <c r="F53" s="11" t="str">
        <f t="shared" ref="F53:F122" si="12">IF($B53="N/A","N/A",IF(E53&gt;10,"No",IF(E53&lt;-10,"No","Yes")))</f>
        <v>N/A</v>
      </c>
      <c r="G53" s="43">
        <v>39193930</v>
      </c>
      <c r="H53" s="11" t="str">
        <f t="shared" ref="H53:H122" si="13">IF($B53="N/A","N/A",IF(G53&gt;10,"No",IF(G53&lt;-10,"No","Yes")))</f>
        <v>N/A</v>
      </c>
      <c r="I53" s="12">
        <v>1.9510000000000001</v>
      </c>
      <c r="J53" s="12">
        <v>-10.9</v>
      </c>
      <c r="K53" s="41" t="s">
        <v>739</v>
      </c>
      <c r="L53" s="9" t="str">
        <f t="shared" ref="L53:L113" si="14">IF(J53="Div by 0", "N/A", IF(K53="N/A","N/A", IF(J53&gt;VALUE(MID(K53,1,2)), "No", IF(J53&lt;-1*VALUE(MID(K53,1,2)), "No", "Yes"))))</f>
        <v>Yes</v>
      </c>
    </row>
    <row r="54" spans="1:12" x14ac:dyDescent="0.25">
      <c r="A54" s="42" t="s">
        <v>598</v>
      </c>
      <c r="B54" s="33" t="s">
        <v>213</v>
      </c>
      <c r="C54" s="34">
        <v>24656</v>
      </c>
      <c r="D54" s="11" t="str">
        <f t="shared" si="11"/>
        <v>N/A</v>
      </c>
      <c r="E54" s="34">
        <v>24988</v>
      </c>
      <c r="F54" s="11" t="str">
        <f t="shared" si="12"/>
        <v>N/A</v>
      </c>
      <c r="G54" s="34">
        <v>24554</v>
      </c>
      <c r="H54" s="11" t="str">
        <f t="shared" si="13"/>
        <v>N/A</v>
      </c>
      <c r="I54" s="12">
        <v>1.347</v>
      </c>
      <c r="J54" s="12">
        <v>-1.74</v>
      </c>
      <c r="K54" s="41" t="s">
        <v>739</v>
      </c>
      <c r="L54" s="9" t="str">
        <f t="shared" si="14"/>
        <v>Yes</v>
      </c>
    </row>
    <row r="55" spans="1:12" x14ac:dyDescent="0.25">
      <c r="A55" s="42" t="s">
        <v>1437</v>
      </c>
      <c r="B55" s="33" t="s">
        <v>213</v>
      </c>
      <c r="C55" s="43">
        <v>1750.9064731000001</v>
      </c>
      <c r="D55" s="11" t="str">
        <f t="shared" si="11"/>
        <v>N/A</v>
      </c>
      <c r="E55" s="43">
        <v>1761.3420842</v>
      </c>
      <c r="F55" s="11" t="str">
        <f t="shared" si="12"/>
        <v>N/A</v>
      </c>
      <c r="G55" s="43">
        <v>1596.2340148000001</v>
      </c>
      <c r="H55" s="11" t="str">
        <f t="shared" si="13"/>
        <v>N/A</v>
      </c>
      <c r="I55" s="12">
        <v>0.59599999999999997</v>
      </c>
      <c r="J55" s="12">
        <v>-9.3699999999999992</v>
      </c>
      <c r="K55" s="41" t="s">
        <v>739</v>
      </c>
      <c r="L55" s="9" t="str">
        <f t="shared" si="14"/>
        <v>Yes</v>
      </c>
    </row>
    <row r="56" spans="1:12" x14ac:dyDescent="0.25">
      <c r="A56" s="42" t="s">
        <v>1438</v>
      </c>
      <c r="B56" s="33" t="s">
        <v>213</v>
      </c>
      <c r="C56" s="34">
        <v>0.64300778719999996</v>
      </c>
      <c r="D56" s="11" t="str">
        <f t="shared" si="11"/>
        <v>N/A</v>
      </c>
      <c r="E56" s="34">
        <v>0.67100208100000003</v>
      </c>
      <c r="F56" s="11" t="str">
        <f t="shared" si="12"/>
        <v>N/A</v>
      </c>
      <c r="G56" s="34">
        <v>0.59098313920000001</v>
      </c>
      <c r="H56" s="11" t="str">
        <f t="shared" si="13"/>
        <v>N/A</v>
      </c>
      <c r="I56" s="12">
        <v>4.3540000000000001</v>
      </c>
      <c r="J56" s="12">
        <v>-11.9</v>
      </c>
      <c r="K56" s="41" t="s">
        <v>739</v>
      </c>
      <c r="L56" s="9" t="str">
        <f t="shared" si="14"/>
        <v>Yes</v>
      </c>
    </row>
    <row r="57" spans="1:12" x14ac:dyDescent="0.25">
      <c r="A57" s="42" t="s">
        <v>599</v>
      </c>
      <c r="B57" s="33" t="s">
        <v>213</v>
      </c>
      <c r="C57" s="43">
        <v>395742</v>
      </c>
      <c r="D57" s="11" t="str">
        <f t="shared" si="11"/>
        <v>N/A</v>
      </c>
      <c r="E57" s="43">
        <v>235621</v>
      </c>
      <c r="F57" s="11" t="str">
        <f t="shared" si="12"/>
        <v>N/A</v>
      </c>
      <c r="G57" s="43">
        <v>226311</v>
      </c>
      <c r="H57" s="11" t="str">
        <f t="shared" si="13"/>
        <v>N/A</v>
      </c>
      <c r="I57" s="12">
        <v>-40.5</v>
      </c>
      <c r="J57" s="12">
        <v>-3.95</v>
      </c>
      <c r="K57" s="41" t="s">
        <v>739</v>
      </c>
      <c r="L57" s="9" t="str">
        <f t="shared" si="14"/>
        <v>Yes</v>
      </c>
    </row>
    <row r="58" spans="1:12" x14ac:dyDescent="0.25">
      <c r="A58" s="42" t="s">
        <v>600</v>
      </c>
      <c r="B58" s="33" t="s">
        <v>213</v>
      </c>
      <c r="C58" s="34">
        <v>172</v>
      </c>
      <c r="D58" s="11" t="str">
        <f t="shared" si="11"/>
        <v>N/A</v>
      </c>
      <c r="E58" s="34">
        <v>141</v>
      </c>
      <c r="F58" s="11" t="str">
        <f t="shared" si="12"/>
        <v>N/A</v>
      </c>
      <c r="G58" s="34">
        <v>154</v>
      </c>
      <c r="H58" s="11" t="str">
        <f t="shared" si="13"/>
        <v>N/A</v>
      </c>
      <c r="I58" s="12">
        <v>-18</v>
      </c>
      <c r="J58" s="12">
        <v>9.2200000000000006</v>
      </c>
      <c r="K58" s="41" t="s">
        <v>739</v>
      </c>
      <c r="L58" s="9" t="str">
        <f t="shared" si="14"/>
        <v>Yes</v>
      </c>
    </row>
    <row r="59" spans="1:12" x14ac:dyDescent="0.25">
      <c r="A59" s="42" t="s">
        <v>1439</v>
      </c>
      <c r="B59" s="33" t="s">
        <v>213</v>
      </c>
      <c r="C59" s="43">
        <v>2300.8255813999999</v>
      </c>
      <c r="D59" s="11" t="str">
        <f t="shared" si="11"/>
        <v>N/A</v>
      </c>
      <c r="E59" s="43">
        <v>1671.0709220000001</v>
      </c>
      <c r="F59" s="11" t="str">
        <f t="shared" si="12"/>
        <v>N/A</v>
      </c>
      <c r="G59" s="43">
        <v>1469.5519480999999</v>
      </c>
      <c r="H59" s="11" t="str">
        <f t="shared" si="13"/>
        <v>N/A</v>
      </c>
      <c r="I59" s="12">
        <v>-27.4</v>
      </c>
      <c r="J59" s="12">
        <v>-12.1</v>
      </c>
      <c r="K59" s="41" t="s">
        <v>739</v>
      </c>
      <c r="L59" s="9" t="str">
        <f t="shared" si="14"/>
        <v>Yes</v>
      </c>
    </row>
    <row r="60" spans="1:12" ht="25" x14ac:dyDescent="0.25">
      <c r="A60" s="42" t="s">
        <v>601</v>
      </c>
      <c r="B60" s="33" t="s">
        <v>213</v>
      </c>
      <c r="C60" s="43">
        <v>131310</v>
      </c>
      <c r="D60" s="11" t="str">
        <f t="shared" si="11"/>
        <v>N/A</v>
      </c>
      <c r="E60" s="43">
        <v>51724</v>
      </c>
      <c r="F60" s="11" t="str">
        <f t="shared" si="12"/>
        <v>N/A</v>
      </c>
      <c r="G60" s="43">
        <v>25223</v>
      </c>
      <c r="H60" s="11" t="str">
        <f t="shared" si="13"/>
        <v>N/A</v>
      </c>
      <c r="I60" s="12">
        <v>-60.6</v>
      </c>
      <c r="J60" s="12">
        <v>-51.2</v>
      </c>
      <c r="K60" s="41" t="s">
        <v>739</v>
      </c>
      <c r="L60" s="9" t="str">
        <f t="shared" si="14"/>
        <v>No</v>
      </c>
    </row>
    <row r="61" spans="1:12" x14ac:dyDescent="0.25">
      <c r="A61" s="4" t="s">
        <v>602</v>
      </c>
      <c r="B61" s="41" t="s">
        <v>213</v>
      </c>
      <c r="C61" s="1">
        <v>21</v>
      </c>
      <c r="D61" s="11" t="str">
        <f t="shared" si="11"/>
        <v>N/A</v>
      </c>
      <c r="E61" s="1">
        <v>18</v>
      </c>
      <c r="F61" s="11" t="str">
        <f t="shared" si="12"/>
        <v>N/A</v>
      </c>
      <c r="G61" s="1">
        <v>13</v>
      </c>
      <c r="H61" s="11" t="str">
        <f t="shared" si="13"/>
        <v>N/A</v>
      </c>
      <c r="I61" s="12">
        <v>-14.3</v>
      </c>
      <c r="J61" s="12">
        <v>-27.8</v>
      </c>
      <c r="K61" s="41" t="s">
        <v>739</v>
      </c>
      <c r="L61" s="9" t="str">
        <f t="shared" si="14"/>
        <v>Yes</v>
      </c>
    </row>
    <row r="62" spans="1:12" ht="25" x14ac:dyDescent="0.25">
      <c r="A62" s="4" t="s">
        <v>1440</v>
      </c>
      <c r="B62" s="41" t="s">
        <v>213</v>
      </c>
      <c r="C62" s="14">
        <v>6252.8571429000003</v>
      </c>
      <c r="D62" s="11" t="str">
        <f t="shared" si="11"/>
        <v>N/A</v>
      </c>
      <c r="E62" s="14">
        <v>2873.5555555999999</v>
      </c>
      <c r="F62" s="11" t="str">
        <f t="shared" si="12"/>
        <v>N/A</v>
      </c>
      <c r="G62" s="14">
        <v>1940.2307691999999</v>
      </c>
      <c r="H62" s="11" t="str">
        <f t="shared" si="13"/>
        <v>N/A</v>
      </c>
      <c r="I62" s="12">
        <v>-54</v>
      </c>
      <c r="J62" s="12">
        <v>-32.5</v>
      </c>
      <c r="K62" s="41" t="s">
        <v>739</v>
      </c>
      <c r="L62" s="9" t="str">
        <f t="shared" si="14"/>
        <v>No</v>
      </c>
    </row>
    <row r="63" spans="1:12" x14ac:dyDescent="0.25">
      <c r="A63" s="4" t="s">
        <v>603</v>
      </c>
      <c r="B63" s="41" t="s">
        <v>213</v>
      </c>
      <c r="C63" s="14">
        <v>77975395</v>
      </c>
      <c r="D63" s="11" t="str">
        <f t="shared" si="11"/>
        <v>N/A</v>
      </c>
      <c r="E63" s="14">
        <v>78895032</v>
      </c>
      <c r="F63" s="11" t="str">
        <f t="shared" si="12"/>
        <v>N/A</v>
      </c>
      <c r="G63" s="14">
        <v>78594295</v>
      </c>
      <c r="H63" s="11" t="str">
        <f t="shared" si="13"/>
        <v>N/A</v>
      </c>
      <c r="I63" s="12">
        <v>1.179</v>
      </c>
      <c r="J63" s="12">
        <v>-0.38100000000000001</v>
      </c>
      <c r="K63" s="41" t="s">
        <v>739</v>
      </c>
      <c r="L63" s="9" t="str">
        <f t="shared" si="14"/>
        <v>Yes</v>
      </c>
    </row>
    <row r="64" spans="1:12" x14ac:dyDescent="0.25">
      <c r="A64" s="4" t="s">
        <v>604</v>
      </c>
      <c r="B64" s="41" t="s">
        <v>213</v>
      </c>
      <c r="C64" s="1">
        <v>1219</v>
      </c>
      <c r="D64" s="11" t="str">
        <f t="shared" si="11"/>
        <v>N/A</v>
      </c>
      <c r="E64" s="1">
        <v>1215</v>
      </c>
      <c r="F64" s="11" t="str">
        <f t="shared" si="12"/>
        <v>N/A</v>
      </c>
      <c r="G64" s="1">
        <v>1216</v>
      </c>
      <c r="H64" s="11" t="str">
        <f t="shared" si="13"/>
        <v>N/A</v>
      </c>
      <c r="I64" s="12">
        <v>-0.32800000000000001</v>
      </c>
      <c r="J64" s="12">
        <v>8.2299999999999998E-2</v>
      </c>
      <c r="K64" s="41" t="s">
        <v>739</v>
      </c>
      <c r="L64" s="9" t="str">
        <f t="shared" si="14"/>
        <v>Yes</v>
      </c>
    </row>
    <row r="65" spans="1:12" x14ac:dyDescent="0.25">
      <c r="A65" s="4" t="s">
        <v>1441</v>
      </c>
      <c r="B65" s="41" t="s">
        <v>213</v>
      </c>
      <c r="C65" s="14">
        <v>63966.689910000001</v>
      </c>
      <c r="D65" s="11" t="str">
        <f t="shared" si="11"/>
        <v>N/A</v>
      </c>
      <c r="E65" s="14">
        <v>64934.182716000003</v>
      </c>
      <c r="F65" s="11" t="str">
        <f t="shared" si="12"/>
        <v>N/A</v>
      </c>
      <c r="G65" s="14">
        <v>64633.466283000002</v>
      </c>
      <c r="H65" s="11" t="str">
        <f t="shared" si="13"/>
        <v>N/A</v>
      </c>
      <c r="I65" s="12">
        <v>1.512</v>
      </c>
      <c r="J65" s="12">
        <v>-0.46300000000000002</v>
      </c>
      <c r="K65" s="41" t="s">
        <v>739</v>
      </c>
      <c r="L65" s="9" t="str">
        <f t="shared" si="14"/>
        <v>Yes</v>
      </c>
    </row>
    <row r="66" spans="1:12" x14ac:dyDescent="0.25">
      <c r="A66" s="4" t="s">
        <v>605</v>
      </c>
      <c r="B66" s="41" t="s">
        <v>213</v>
      </c>
      <c r="C66" s="14">
        <v>435543772</v>
      </c>
      <c r="D66" s="11" t="str">
        <f t="shared" si="11"/>
        <v>N/A</v>
      </c>
      <c r="E66" s="14">
        <v>425725852</v>
      </c>
      <c r="F66" s="11" t="str">
        <f t="shared" si="12"/>
        <v>N/A</v>
      </c>
      <c r="G66" s="14">
        <v>446755363</v>
      </c>
      <c r="H66" s="11" t="str">
        <f t="shared" si="13"/>
        <v>N/A</v>
      </c>
      <c r="I66" s="12">
        <v>-2.25</v>
      </c>
      <c r="J66" s="12">
        <v>4.9400000000000004</v>
      </c>
      <c r="K66" s="41" t="s">
        <v>739</v>
      </c>
      <c r="L66" s="9" t="str">
        <f t="shared" si="14"/>
        <v>Yes</v>
      </c>
    </row>
    <row r="67" spans="1:12" x14ac:dyDescent="0.25">
      <c r="A67" s="4" t="s">
        <v>606</v>
      </c>
      <c r="B67" s="41" t="s">
        <v>213</v>
      </c>
      <c r="C67" s="1">
        <v>17377</v>
      </c>
      <c r="D67" s="11" t="str">
        <f t="shared" si="11"/>
        <v>N/A</v>
      </c>
      <c r="E67" s="1">
        <v>17336</v>
      </c>
      <c r="F67" s="11" t="str">
        <f t="shared" si="12"/>
        <v>N/A</v>
      </c>
      <c r="G67" s="1">
        <v>17292</v>
      </c>
      <c r="H67" s="11" t="str">
        <f t="shared" si="13"/>
        <v>N/A</v>
      </c>
      <c r="I67" s="12">
        <v>-0.23599999999999999</v>
      </c>
      <c r="J67" s="12">
        <v>-0.254</v>
      </c>
      <c r="K67" s="41" t="s">
        <v>739</v>
      </c>
      <c r="L67" s="9" t="str">
        <f t="shared" si="14"/>
        <v>Yes</v>
      </c>
    </row>
    <row r="68" spans="1:12" x14ac:dyDescent="0.25">
      <c r="A68" s="4" t="s">
        <v>1442</v>
      </c>
      <c r="B68" s="41" t="s">
        <v>213</v>
      </c>
      <c r="C68" s="14">
        <v>25064.382344000001</v>
      </c>
      <c r="D68" s="11" t="str">
        <f t="shared" si="11"/>
        <v>N/A</v>
      </c>
      <c r="E68" s="14">
        <v>24557.328796000002</v>
      </c>
      <c r="F68" s="11" t="str">
        <f t="shared" si="12"/>
        <v>N/A</v>
      </c>
      <c r="G68" s="14">
        <v>25835.956685000001</v>
      </c>
      <c r="H68" s="11" t="str">
        <f t="shared" si="13"/>
        <v>N/A</v>
      </c>
      <c r="I68" s="12">
        <v>-2.02</v>
      </c>
      <c r="J68" s="12">
        <v>5.2069999999999999</v>
      </c>
      <c r="K68" s="41" t="s">
        <v>739</v>
      </c>
      <c r="L68" s="9" t="str">
        <f t="shared" si="14"/>
        <v>Yes</v>
      </c>
    </row>
    <row r="69" spans="1:12" x14ac:dyDescent="0.25">
      <c r="A69" s="4" t="s">
        <v>607</v>
      </c>
      <c r="B69" s="41" t="s">
        <v>213</v>
      </c>
      <c r="C69" s="14">
        <v>44818066</v>
      </c>
      <c r="D69" s="11" t="str">
        <f t="shared" si="11"/>
        <v>N/A</v>
      </c>
      <c r="E69" s="14">
        <v>44210414</v>
      </c>
      <c r="F69" s="11" t="str">
        <f t="shared" si="12"/>
        <v>N/A</v>
      </c>
      <c r="G69" s="14">
        <v>44429547</v>
      </c>
      <c r="H69" s="11" t="str">
        <f t="shared" si="13"/>
        <v>N/A</v>
      </c>
      <c r="I69" s="12">
        <v>-1.36</v>
      </c>
      <c r="J69" s="12">
        <v>0.49569999999999997</v>
      </c>
      <c r="K69" s="41" t="s">
        <v>739</v>
      </c>
      <c r="L69" s="9" t="str">
        <f t="shared" si="14"/>
        <v>Yes</v>
      </c>
    </row>
    <row r="70" spans="1:12" x14ac:dyDescent="0.25">
      <c r="A70" s="4" t="s">
        <v>608</v>
      </c>
      <c r="B70" s="41" t="s">
        <v>213</v>
      </c>
      <c r="C70" s="1">
        <v>82233</v>
      </c>
      <c r="D70" s="11" t="str">
        <f t="shared" si="11"/>
        <v>N/A</v>
      </c>
      <c r="E70" s="1">
        <v>84295</v>
      </c>
      <c r="F70" s="11" t="str">
        <f t="shared" si="12"/>
        <v>N/A</v>
      </c>
      <c r="G70" s="1">
        <v>86038</v>
      </c>
      <c r="H70" s="11" t="str">
        <f t="shared" si="13"/>
        <v>N/A</v>
      </c>
      <c r="I70" s="12">
        <v>2.508</v>
      </c>
      <c r="J70" s="12">
        <v>2.0680000000000001</v>
      </c>
      <c r="K70" s="41" t="s">
        <v>739</v>
      </c>
      <c r="L70" s="9" t="str">
        <f t="shared" si="14"/>
        <v>Yes</v>
      </c>
    </row>
    <row r="71" spans="1:12" x14ac:dyDescent="0.25">
      <c r="A71" s="4" t="s">
        <v>1443</v>
      </c>
      <c r="B71" s="41" t="s">
        <v>213</v>
      </c>
      <c r="C71" s="14">
        <v>545.01314557000001</v>
      </c>
      <c r="D71" s="11" t="str">
        <f t="shared" si="11"/>
        <v>N/A</v>
      </c>
      <c r="E71" s="14">
        <v>524.47255471999995</v>
      </c>
      <c r="F71" s="11" t="str">
        <f t="shared" si="12"/>
        <v>N/A</v>
      </c>
      <c r="G71" s="14">
        <v>516.39446524000005</v>
      </c>
      <c r="H71" s="11" t="str">
        <f t="shared" si="13"/>
        <v>N/A</v>
      </c>
      <c r="I71" s="12">
        <v>-3.77</v>
      </c>
      <c r="J71" s="12">
        <v>-1.54</v>
      </c>
      <c r="K71" s="41" t="s">
        <v>739</v>
      </c>
      <c r="L71" s="9" t="str">
        <f t="shared" si="14"/>
        <v>Yes</v>
      </c>
    </row>
    <row r="72" spans="1:12" x14ac:dyDescent="0.25">
      <c r="A72" s="4" t="s">
        <v>609</v>
      </c>
      <c r="B72" s="41" t="s">
        <v>213</v>
      </c>
      <c r="C72" s="14">
        <v>4838195</v>
      </c>
      <c r="D72" s="11" t="str">
        <f t="shared" si="11"/>
        <v>N/A</v>
      </c>
      <c r="E72" s="14">
        <v>4798075</v>
      </c>
      <c r="F72" s="11" t="str">
        <f t="shared" si="12"/>
        <v>N/A</v>
      </c>
      <c r="G72" s="14">
        <v>4942201</v>
      </c>
      <c r="H72" s="11" t="str">
        <f t="shared" si="13"/>
        <v>N/A</v>
      </c>
      <c r="I72" s="12">
        <v>-0.82899999999999996</v>
      </c>
      <c r="J72" s="12">
        <v>3.004</v>
      </c>
      <c r="K72" s="41" t="s">
        <v>739</v>
      </c>
      <c r="L72" s="9" t="str">
        <f t="shared" si="14"/>
        <v>Yes</v>
      </c>
    </row>
    <row r="73" spans="1:12" x14ac:dyDescent="0.25">
      <c r="A73" s="4" t="s">
        <v>610</v>
      </c>
      <c r="B73" s="41" t="s">
        <v>213</v>
      </c>
      <c r="C73" s="1">
        <v>8554</v>
      </c>
      <c r="D73" s="11" t="str">
        <f t="shared" si="11"/>
        <v>N/A</v>
      </c>
      <c r="E73" s="1">
        <v>9144</v>
      </c>
      <c r="F73" s="11" t="str">
        <f t="shared" si="12"/>
        <v>N/A</v>
      </c>
      <c r="G73" s="1">
        <v>9697</v>
      </c>
      <c r="H73" s="11" t="str">
        <f t="shared" si="13"/>
        <v>N/A</v>
      </c>
      <c r="I73" s="12">
        <v>6.8970000000000002</v>
      </c>
      <c r="J73" s="12">
        <v>6.048</v>
      </c>
      <c r="K73" s="41" t="s">
        <v>739</v>
      </c>
      <c r="L73" s="9" t="str">
        <f t="shared" si="14"/>
        <v>Yes</v>
      </c>
    </row>
    <row r="74" spans="1:12" x14ac:dyDescent="0.25">
      <c r="A74" s="4" t="s">
        <v>1444</v>
      </c>
      <c r="B74" s="41" t="s">
        <v>213</v>
      </c>
      <c r="C74" s="14">
        <v>565.60614916999998</v>
      </c>
      <c r="D74" s="11" t="str">
        <f t="shared" si="11"/>
        <v>N/A</v>
      </c>
      <c r="E74" s="14">
        <v>524.72386263999999</v>
      </c>
      <c r="F74" s="11" t="str">
        <f t="shared" si="12"/>
        <v>N/A</v>
      </c>
      <c r="G74" s="14">
        <v>509.66288543000002</v>
      </c>
      <c r="H74" s="11" t="str">
        <f t="shared" si="13"/>
        <v>N/A</v>
      </c>
      <c r="I74" s="12">
        <v>-7.23</v>
      </c>
      <c r="J74" s="12">
        <v>-2.87</v>
      </c>
      <c r="K74" s="41" t="s">
        <v>739</v>
      </c>
      <c r="L74" s="9" t="str">
        <f t="shared" si="14"/>
        <v>Yes</v>
      </c>
    </row>
    <row r="75" spans="1:12" ht="25" x14ac:dyDescent="0.25">
      <c r="A75" s="4" t="s">
        <v>611</v>
      </c>
      <c r="B75" s="41" t="s">
        <v>213</v>
      </c>
      <c r="C75" s="14">
        <v>1806717</v>
      </c>
      <c r="D75" s="11" t="str">
        <f t="shared" si="11"/>
        <v>N/A</v>
      </c>
      <c r="E75" s="14">
        <v>1803623</v>
      </c>
      <c r="F75" s="11" t="str">
        <f t="shared" si="12"/>
        <v>N/A</v>
      </c>
      <c r="G75" s="14">
        <v>1786230</v>
      </c>
      <c r="H75" s="11" t="str">
        <f t="shared" si="13"/>
        <v>N/A</v>
      </c>
      <c r="I75" s="12">
        <v>-0.17100000000000001</v>
      </c>
      <c r="J75" s="12">
        <v>-0.96399999999999997</v>
      </c>
      <c r="K75" s="41" t="s">
        <v>739</v>
      </c>
      <c r="L75" s="9" t="str">
        <f t="shared" si="14"/>
        <v>Yes</v>
      </c>
    </row>
    <row r="76" spans="1:12" x14ac:dyDescent="0.25">
      <c r="A76" s="42" t="s">
        <v>612</v>
      </c>
      <c r="B76" s="33" t="s">
        <v>213</v>
      </c>
      <c r="C76" s="34">
        <v>17276</v>
      </c>
      <c r="D76" s="11" t="str">
        <f t="shared" si="11"/>
        <v>N/A</v>
      </c>
      <c r="E76" s="34">
        <v>17649</v>
      </c>
      <c r="F76" s="11" t="str">
        <f t="shared" si="12"/>
        <v>N/A</v>
      </c>
      <c r="G76" s="34">
        <v>18402</v>
      </c>
      <c r="H76" s="11" t="str">
        <f t="shared" si="13"/>
        <v>N/A</v>
      </c>
      <c r="I76" s="12">
        <v>2.1589999999999998</v>
      </c>
      <c r="J76" s="12">
        <v>4.2670000000000003</v>
      </c>
      <c r="K76" s="41" t="s">
        <v>739</v>
      </c>
      <c r="L76" s="9" t="str">
        <f t="shared" si="14"/>
        <v>Yes</v>
      </c>
    </row>
    <row r="77" spans="1:12" ht="25" x14ac:dyDescent="0.25">
      <c r="A77" s="42" t="s">
        <v>1445</v>
      </c>
      <c r="B77" s="33" t="s">
        <v>213</v>
      </c>
      <c r="C77" s="43">
        <v>104.57959018</v>
      </c>
      <c r="D77" s="11" t="str">
        <f t="shared" si="11"/>
        <v>N/A</v>
      </c>
      <c r="E77" s="43">
        <v>102.19406198999999</v>
      </c>
      <c r="F77" s="11" t="str">
        <f t="shared" si="12"/>
        <v>N/A</v>
      </c>
      <c r="G77" s="43">
        <v>97.067166611999994</v>
      </c>
      <c r="H77" s="11" t="str">
        <f t="shared" si="13"/>
        <v>N/A</v>
      </c>
      <c r="I77" s="12">
        <v>-2.2799999999999998</v>
      </c>
      <c r="J77" s="12">
        <v>-5.0199999999999996</v>
      </c>
      <c r="K77" s="41" t="s">
        <v>739</v>
      </c>
      <c r="L77" s="9" t="str">
        <f t="shared" si="14"/>
        <v>Yes</v>
      </c>
    </row>
    <row r="78" spans="1:12" ht="25" x14ac:dyDescent="0.25">
      <c r="A78" s="42" t="s">
        <v>613</v>
      </c>
      <c r="B78" s="33" t="s">
        <v>213</v>
      </c>
      <c r="C78" s="43">
        <v>8449723</v>
      </c>
      <c r="D78" s="11" t="str">
        <f t="shared" si="11"/>
        <v>N/A</v>
      </c>
      <c r="E78" s="43">
        <v>9529043</v>
      </c>
      <c r="F78" s="11" t="str">
        <f t="shared" si="12"/>
        <v>N/A</v>
      </c>
      <c r="G78" s="43">
        <v>9736788</v>
      </c>
      <c r="H78" s="11" t="str">
        <f t="shared" si="13"/>
        <v>N/A</v>
      </c>
      <c r="I78" s="12">
        <v>12.77</v>
      </c>
      <c r="J78" s="12">
        <v>2.1800000000000002</v>
      </c>
      <c r="K78" s="41" t="s">
        <v>739</v>
      </c>
      <c r="L78" s="9" t="str">
        <f t="shared" si="14"/>
        <v>Yes</v>
      </c>
    </row>
    <row r="79" spans="1:12" x14ac:dyDescent="0.25">
      <c r="A79" s="42" t="s">
        <v>614</v>
      </c>
      <c r="B79" s="33" t="s">
        <v>213</v>
      </c>
      <c r="C79" s="34">
        <v>43128</v>
      </c>
      <c r="D79" s="11" t="str">
        <f t="shared" si="11"/>
        <v>N/A</v>
      </c>
      <c r="E79" s="34">
        <v>45419</v>
      </c>
      <c r="F79" s="11" t="str">
        <f t="shared" si="12"/>
        <v>N/A</v>
      </c>
      <c r="G79" s="34">
        <v>47363</v>
      </c>
      <c r="H79" s="11" t="str">
        <f t="shared" si="13"/>
        <v>N/A</v>
      </c>
      <c r="I79" s="12">
        <v>5.3120000000000003</v>
      </c>
      <c r="J79" s="12">
        <v>4.28</v>
      </c>
      <c r="K79" s="41" t="s">
        <v>739</v>
      </c>
      <c r="L79" s="9" t="str">
        <f t="shared" si="14"/>
        <v>Yes</v>
      </c>
    </row>
    <row r="80" spans="1:12" x14ac:dyDescent="0.25">
      <c r="A80" s="42" t="s">
        <v>1446</v>
      </c>
      <c r="B80" s="33" t="s">
        <v>213</v>
      </c>
      <c r="C80" s="43">
        <v>195.92197644000001</v>
      </c>
      <c r="D80" s="11" t="str">
        <f t="shared" si="11"/>
        <v>N/A</v>
      </c>
      <c r="E80" s="43">
        <v>209.80301195999999</v>
      </c>
      <c r="F80" s="11" t="str">
        <f t="shared" si="12"/>
        <v>N/A</v>
      </c>
      <c r="G80" s="43">
        <v>205.57794059</v>
      </c>
      <c r="H80" s="11" t="str">
        <f t="shared" si="13"/>
        <v>N/A</v>
      </c>
      <c r="I80" s="12">
        <v>7.085</v>
      </c>
      <c r="J80" s="12">
        <v>-2.0099999999999998</v>
      </c>
      <c r="K80" s="41" t="s">
        <v>739</v>
      </c>
      <c r="L80" s="9" t="str">
        <f t="shared" si="14"/>
        <v>Yes</v>
      </c>
    </row>
    <row r="81" spans="1:12" x14ac:dyDescent="0.25">
      <c r="A81" s="42" t="s">
        <v>615</v>
      </c>
      <c r="B81" s="33" t="s">
        <v>213</v>
      </c>
      <c r="C81" s="43">
        <v>6167135</v>
      </c>
      <c r="D81" s="11" t="str">
        <f t="shared" si="11"/>
        <v>N/A</v>
      </c>
      <c r="E81" s="43">
        <v>6798234</v>
      </c>
      <c r="F81" s="11" t="str">
        <f t="shared" si="12"/>
        <v>N/A</v>
      </c>
      <c r="G81" s="43">
        <v>7632129</v>
      </c>
      <c r="H81" s="11" t="str">
        <f t="shared" si="13"/>
        <v>N/A</v>
      </c>
      <c r="I81" s="12">
        <v>10.23</v>
      </c>
      <c r="J81" s="12">
        <v>12.27</v>
      </c>
      <c r="K81" s="41" t="s">
        <v>739</v>
      </c>
      <c r="L81" s="9" t="str">
        <f t="shared" si="14"/>
        <v>Yes</v>
      </c>
    </row>
    <row r="82" spans="1:12" x14ac:dyDescent="0.25">
      <c r="A82" s="42" t="s">
        <v>616</v>
      </c>
      <c r="B82" s="33" t="s">
        <v>213</v>
      </c>
      <c r="C82" s="34">
        <v>21154</v>
      </c>
      <c r="D82" s="11" t="str">
        <f t="shared" si="11"/>
        <v>N/A</v>
      </c>
      <c r="E82" s="34">
        <v>22713</v>
      </c>
      <c r="F82" s="11" t="str">
        <f t="shared" si="12"/>
        <v>N/A</v>
      </c>
      <c r="G82" s="34">
        <v>24010</v>
      </c>
      <c r="H82" s="11" t="str">
        <f t="shared" si="13"/>
        <v>N/A</v>
      </c>
      <c r="I82" s="12">
        <v>7.37</v>
      </c>
      <c r="J82" s="12">
        <v>5.71</v>
      </c>
      <c r="K82" s="41" t="s">
        <v>739</v>
      </c>
      <c r="L82" s="9" t="str">
        <f t="shared" si="14"/>
        <v>Yes</v>
      </c>
    </row>
    <row r="83" spans="1:12" x14ac:dyDescent="0.25">
      <c r="A83" s="42" t="s">
        <v>1447</v>
      </c>
      <c r="B83" s="33" t="s">
        <v>213</v>
      </c>
      <c r="C83" s="43">
        <v>291.53517065</v>
      </c>
      <c r="D83" s="11" t="str">
        <f t="shared" si="11"/>
        <v>N/A</v>
      </c>
      <c r="E83" s="43">
        <v>299.31026285000002</v>
      </c>
      <c r="F83" s="11" t="str">
        <f t="shared" si="12"/>
        <v>N/A</v>
      </c>
      <c r="G83" s="43">
        <v>317.87292795000002</v>
      </c>
      <c r="H83" s="11" t="str">
        <f t="shared" si="13"/>
        <v>N/A</v>
      </c>
      <c r="I83" s="12">
        <v>2.6669999999999998</v>
      </c>
      <c r="J83" s="12">
        <v>6.202</v>
      </c>
      <c r="K83" s="41" t="s">
        <v>739</v>
      </c>
      <c r="L83" s="9" t="str">
        <f t="shared" si="14"/>
        <v>Yes</v>
      </c>
    </row>
    <row r="84" spans="1:12" ht="25" x14ac:dyDescent="0.25">
      <c r="A84" s="42" t="s">
        <v>617</v>
      </c>
      <c r="B84" s="33" t="s">
        <v>213</v>
      </c>
      <c r="C84" s="43">
        <v>745732</v>
      </c>
      <c r="D84" s="11" t="str">
        <f t="shared" si="11"/>
        <v>N/A</v>
      </c>
      <c r="E84" s="43">
        <v>810561</v>
      </c>
      <c r="F84" s="11" t="str">
        <f t="shared" si="12"/>
        <v>N/A</v>
      </c>
      <c r="G84" s="43">
        <v>745453</v>
      </c>
      <c r="H84" s="11" t="str">
        <f t="shared" si="13"/>
        <v>N/A</v>
      </c>
      <c r="I84" s="12">
        <v>8.6929999999999996</v>
      </c>
      <c r="J84" s="12">
        <v>-8.0299999999999994</v>
      </c>
      <c r="K84" s="41" t="s">
        <v>739</v>
      </c>
      <c r="L84" s="9" t="str">
        <f t="shared" si="14"/>
        <v>Yes</v>
      </c>
    </row>
    <row r="85" spans="1:12" x14ac:dyDescent="0.25">
      <c r="A85" s="42" t="s">
        <v>618</v>
      </c>
      <c r="B85" s="33" t="s">
        <v>213</v>
      </c>
      <c r="C85" s="34">
        <v>809</v>
      </c>
      <c r="D85" s="11" t="str">
        <f t="shared" si="11"/>
        <v>N/A</v>
      </c>
      <c r="E85" s="34">
        <v>877</v>
      </c>
      <c r="F85" s="11" t="str">
        <f t="shared" si="12"/>
        <v>N/A</v>
      </c>
      <c r="G85" s="34">
        <v>852</v>
      </c>
      <c r="H85" s="11" t="str">
        <f t="shared" si="13"/>
        <v>N/A</v>
      </c>
      <c r="I85" s="12">
        <v>8.4049999999999994</v>
      </c>
      <c r="J85" s="12">
        <v>-2.85</v>
      </c>
      <c r="K85" s="41" t="s">
        <v>739</v>
      </c>
      <c r="L85" s="9" t="str">
        <f t="shared" si="14"/>
        <v>Yes</v>
      </c>
    </row>
    <row r="86" spans="1:12" x14ac:dyDescent="0.25">
      <c r="A86" s="42" t="s">
        <v>1448</v>
      </c>
      <c r="B86" s="33" t="s">
        <v>213</v>
      </c>
      <c r="C86" s="43">
        <v>921.79480840999997</v>
      </c>
      <c r="D86" s="11" t="str">
        <f t="shared" si="11"/>
        <v>N/A</v>
      </c>
      <c r="E86" s="43">
        <v>924.24287343000003</v>
      </c>
      <c r="F86" s="11" t="str">
        <f t="shared" si="12"/>
        <v>N/A</v>
      </c>
      <c r="G86" s="43">
        <v>874.94483567999998</v>
      </c>
      <c r="H86" s="11" t="str">
        <f t="shared" si="13"/>
        <v>N/A</v>
      </c>
      <c r="I86" s="12">
        <v>0.2656</v>
      </c>
      <c r="J86" s="12">
        <v>-5.33</v>
      </c>
      <c r="K86" s="41" t="s">
        <v>739</v>
      </c>
      <c r="L86" s="9" t="str">
        <f t="shared" si="14"/>
        <v>Yes</v>
      </c>
    </row>
    <row r="87" spans="1:12" x14ac:dyDescent="0.25">
      <c r="A87" s="42" t="s">
        <v>619</v>
      </c>
      <c r="B87" s="33" t="s">
        <v>213</v>
      </c>
      <c r="C87" s="43">
        <v>12219758</v>
      </c>
      <c r="D87" s="11" t="str">
        <f t="shared" si="11"/>
        <v>N/A</v>
      </c>
      <c r="E87" s="43">
        <v>13207637</v>
      </c>
      <c r="F87" s="11" t="str">
        <f t="shared" si="12"/>
        <v>N/A</v>
      </c>
      <c r="G87" s="43">
        <v>13365160</v>
      </c>
      <c r="H87" s="11" t="str">
        <f t="shared" si="13"/>
        <v>N/A</v>
      </c>
      <c r="I87" s="12">
        <v>8.0839999999999996</v>
      </c>
      <c r="J87" s="12">
        <v>1.1930000000000001</v>
      </c>
      <c r="K87" s="41" t="s">
        <v>739</v>
      </c>
      <c r="L87" s="9" t="str">
        <f t="shared" si="14"/>
        <v>Yes</v>
      </c>
    </row>
    <row r="88" spans="1:12" x14ac:dyDescent="0.25">
      <c r="A88" s="42" t="s">
        <v>620</v>
      </c>
      <c r="B88" s="33" t="s">
        <v>213</v>
      </c>
      <c r="C88" s="34">
        <v>66693</v>
      </c>
      <c r="D88" s="11" t="str">
        <f t="shared" si="11"/>
        <v>N/A</v>
      </c>
      <c r="E88" s="34">
        <v>67860</v>
      </c>
      <c r="F88" s="11" t="str">
        <f t="shared" si="12"/>
        <v>N/A</v>
      </c>
      <c r="G88" s="34">
        <v>69646</v>
      </c>
      <c r="H88" s="11" t="str">
        <f t="shared" si="13"/>
        <v>N/A</v>
      </c>
      <c r="I88" s="12">
        <v>1.75</v>
      </c>
      <c r="J88" s="12">
        <v>2.6320000000000001</v>
      </c>
      <c r="K88" s="41" t="s">
        <v>739</v>
      </c>
      <c r="L88" s="9" t="str">
        <f t="shared" si="14"/>
        <v>Yes</v>
      </c>
    </row>
    <row r="89" spans="1:12" x14ac:dyDescent="0.25">
      <c r="A89" s="42" t="s">
        <v>1449</v>
      </c>
      <c r="B89" s="33" t="s">
        <v>213</v>
      </c>
      <c r="C89" s="43">
        <v>183.22399651999999</v>
      </c>
      <c r="D89" s="11" t="str">
        <f t="shared" si="11"/>
        <v>N/A</v>
      </c>
      <c r="E89" s="43">
        <v>194.63066608</v>
      </c>
      <c r="F89" s="11" t="str">
        <f t="shared" si="12"/>
        <v>N/A</v>
      </c>
      <c r="G89" s="43">
        <v>191.90132958000001</v>
      </c>
      <c r="H89" s="11" t="str">
        <f t="shared" si="13"/>
        <v>N/A</v>
      </c>
      <c r="I89" s="12">
        <v>6.226</v>
      </c>
      <c r="J89" s="12">
        <v>-1.4</v>
      </c>
      <c r="K89" s="41" t="s">
        <v>739</v>
      </c>
      <c r="L89" s="9" t="str">
        <f t="shared" si="14"/>
        <v>Yes</v>
      </c>
    </row>
    <row r="90" spans="1:12" x14ac:dyDescent="0.25">
      <c r="A90" s="42" t="s">
        <v>621</v>
      </c>
      <c r="B90" s="33" t="s">
        <v>213</v>
      </c>
      <c r="C90" s="43">
        <v>9096082</v>
      </c>
      <c r="D90" s="11" t="str">
        <f t="shared" si="11"/>
        <v>N/A</v>
      </c>
      <c r="E90" s="43">
        <v>9516820</v>
      </c>
      <c r="F90" s="11" t="str">
        <f t="shared" si="12"/>
        <v>N/A</v>
      </c>
      <c r="G90" s="43">
        <v>8992607</v>
      </c>
      <c r="H90" s="11" t="str">
        <f t="shared" si="13"/>
        <v>N/A</v>
      </c>
      <c r="I90" s="12">
        <v>4.625</v>
      </c>
      <c r="J90" s="12">
        <v>-5.51</v>
      </c>
      <c r="K90" s="41" t="s">
        <v>739</v>
      </c>
      <c r="L90" s="9" t="str">
        <f t="shared" si="14"/>
        <v>Yes</v>
      </c>
    </row>
    <row r="91" spans="1:12" x14ac:dyDescent="0.25">
      <c r="A91" s="42" t="s">
        <v>622</v>
      </c>
      <c r="B91" s="33" t="s">
        <v>213</v>
      </c>
      <c r="C91" s="34">
        <v>28538</v>
      </c>
      <c r="D91" s="11" t="str">
        <f t="shared" si="11"/>
        <v>N/A</v>
      </c>
      <c r="E91" s="34">
        <v>29958</v>
      </c>
      <c r="F91" s="11" t="str">
        <f t="shared" si="12"/>
        <v>N/A</v>
      </c>
      <c r="G91" s="34">
        <v>30694</v>
      </c>
      <c r="H91" s="11" t="str">
        <f t="shared" si="13"/>
        <v>N/A</v>
      </c>
      <c r="I91" s="12">
        <v>4.976</v>
      </c>
      <c r="J91" s="12">
        <v>2.4569999999999999</v>
      </c>
      <c r="K91" s="41" t="s">
        <v>739</v>
      </c>
      <c r="L91" s="9" t="str">
        <f t="shared" si="14"/>
        <v>Yes</v>
      </c>
    </row>
    <row r="92" spans="1:12" x14ac:dyDescent="0.25">
      <c r="A92" s="42" t="s">
        <v>1450</v>
      </c>
      <c r="B92" s="33" t="s">
        <v>213</v>
      </c>
      <c r="C92" s="43">
        <v>318.73579088000002</v>
      </c>
      <c r="D92" s="11" t="str">
        <f t="shared" si="11"/>
        <v>N/A</v>
      </c>
      <c r="E92" s="43">
        <v>317.67207423999997</v>
      </c>
      <c r="F92" s="11" t="str">
        <f t="shared" si="12"/>
        <v>N/A</v>
      </c>
      <c r="G92" s="43">
        <v>292.97605394999999</v>
      </c>
      <c r="H92" s="11" t="str">
        <f t="shared" si="13"/>
        <v>N/A</v>
      </c>
      <c r="I92" s="12">
        <v>-0.33400000000000002</v>
      </c>
      <c r="J92" s="12">
        <v>-7.77</v>
      </c>
      <c r="K92" s="41" t="s">
        <v>739</v>
      </c>
      <c r="L92" s="9" t="str">
        <f t="shared" si="14"/>
        <v>Yes</v>
      </c>
    </row>
    <row r="93" spans="1:12" ht="25" x14ac:dyDescent="0.25">
      <c r="A93" s="42" t="s">
        <v>623</v>
      </c>
      <c r="B93" s="33" t="s">
        <v>213</v>
      </c>
      <c r="C93" s="43">
        <v>72716005</v>
      </c>
      <c r="D93" s="11" t="str">
        <f t="shared" si="11"/>
        <v>N/A</v>
      </c>
      <c r="E93" s="43">
        <v>76092334</v>
      </c>
      <c r="F93" s="11" t="str">
        <f t="shared" si="12"/>
        <v>N/A</v>
      </c>
      <c r="G93" s="43">
        <v>79008270</v>
      </c>
      <c r="H93" s="11" t="str">
        <f t="shared" si="13"/>
        <v>N/A</v>
      </c>
      <c r="I93" s="12">
        <v>4.6429999999999998</v>
      </c>
      <c r="J93" s="12">
        <v>3.8319999999999999</v>
      </c>
      <c r="K93" s="41" t="s">
        <v>739</v>
      </c>
      <c r="L93" s="9" t="str">
        <f t="shared" si="14"/>
        <v>Yes</v>
      </c>
    </row>
    <row r="94" spans="1:12" x14ac:dyDescent="0.25">
      <c r="A94" s="44" t="s">
        <v>624</v>
      </c>
      <c r="B94" s="34" t="s">
        <v>213</v>
      </c>
      <c r="C94" s="34">
        <v>39630</v>
      </c>
      <c r="D94" s="11" t="str">
        <f t="shared" si="11"/>
        <v>N/A</v>
      </c>
      <c r="E94" s="34">
        <v>39124</v>
      </c>
      <c r="F94" s="11" t="str">
        <f t="shared" si="12"/>
        <v>N/A</v>
      </c>
      <c r="G94" s="34">
        <v>39379</v>
      </c>
      <c r="H94" s="11" t="str">
        <f t="shared" si="13"/>
        <v>N/A</v>
      </c>
      <c r="I94" s="12">
        <v>-1.28</v>
      </c>
      <c r="J94" s="12">
        <v>0.65180000000000005</v>
      </c>
      <c r="K94" s="1" t="s">
        <v>739</v>
      </c>
      <c r="L94" s="9" t="str">
        <f t="shared" si="14"/>
        <v>Yes</v>
      </c>
    </row>
    <row r="95" spans="1:12" x14ac:dyDescent="0.25">
      <c r="A95" s="42" t="s">
        <v>1451</v>
      </c>
      <c r="B95" s="33" t="s">
        <v>213</v>
      </c>
      <c r="C95" s="43">
        <v>1834.8726975</v>
      </c>
      <c r="D95" s="11" t="str">
        <f t="shared" si="11"/>
        <v>N/A</v>
      </c>
      <c r="E95" s="43">
        <v>1944.9016971999999</v>
      </c>
      <c r="F95" s="11" t="str">
        <f t="shared" si="12"/>
        <v>N/A</v>
      </c>
      <c r="G95" s="43">
        <v>2006.3554179</v>
      </c>
      <c r="H95" s="11" t="str">
        <f t="shared" si="13"/>
        <v>N/A</v>
      </c>
      <c r="I95" s="12">
        <v>5.9969999999999999</v>
      </c>
      <c r="J95" s="12">
        <v>3.16</v>
      </c>
      <c r="K95" s="41" t="s">
        <v>739</v>
      </c>
      <c r="L95" s="9" t="str">
        <f t="shared" si="14"/>
        <v>Yes</v>
      </c>
    </row>
    <row r="96" spans="1:12" ht="25" x14ac:dyDescent="0.25">
      <c r="A96" s="42" t="s">
        <v>625</v>
      </c>
      <c r="B96" s="33" t="s">
        <v>213</v>
      </c>
      <c r="C96" s="43">
        <v>11983231</v>
      </c>
      <c r="D96" s="11" t="str">
        <f t="shared" si="11"/>
        <v>N/A</v>
      </c>
      <c r="E96" s="43">
        <v>12848213</v>
      </c>
      <c r="F96" s="11" t="str">
        <f t="shared" si="12"/>
        <v>N/A</v>
      </c>
      <c r="G96" s="43">
        <v>12654381</v>
      </c>
      <c r="H96" s="11" t="str">
        <f t="shared" si="13"/>
        <v>N/A</v>
      </c>
      <c r="I96" s="12">
        <v>7.218</v>
      </c>
      <c r="J96" s="12">
        <v>-1.51</v>
      </c>
      <c r="K96" s="41" t="s">
        <v>739</v>
      </c>
      <c r="L96" s="9" t="str">
        <f t="shared" si="14"/>
        <v>Yes</v>
      </c>
    </row>
    <row r="97" spans="1:12" x14ac:dyDescent="0.25">
      <c r="A97" s="42" t="s">
        <v>626</v>
      </c>
      <c r="B97" s="33" t="s">
        <v>213</v>
      </c>
      <c r="C97" s="34">
        <v>22545</v>
      </c>
      <c r="D97" s="11" t="str">
        <f t="shared" si="11"/>
        <v>N/A</v>
      </c>
      <c r="E97" s="34">
        <v>23567</v>
      </c>
      <c r="F97" s="11" t="str">
        <f t="shared" si="12"/>
        <v>N/A</v>
      </c>
      <c r="G97" s="34">
        <v>24518</v>
      </c>
      <c r="H97" s="11" t="str">
        <f t="shared" si="13"/>
        <v>N/A</v>
      </c>
      <c r="I97" s="12">
        <v>4.5330000000000004</v>
      </c>
      <c r="J97" s="12">
        <v>4.0350000000000001</v>
      </c>
      <c r="K97" s="41" t="s">
        <v>739</v>
      </c>
      <c r="L97" s="9" t="str">
        <f t="shared" si="14"/>
        <v>Yes</v>
      </c>
    </row>
    <row r="98" spans="1:12" x14ac:dyDescent="0.25">
      <c r="A98" s="42" t="s">
        <v>1452</v>
      </c>
      <c r="B98" s="33" t="s">
        <v>213</v>
      </c>
      <c r="C98" s="43">
        <v>531.52499446000002</v>
      </c>
      <c r="D98" s="11" t="str">
        <f t="shared" si="11"/>
        <v>N/A</v>
      </c>
      <c r="E98" s="43">
        <v>545.17813044000002</v>
      </c>
      <c r="F98" s="11" t="str">
        <f t="shared" si="12"/>
        <v>N/A</v>
      </c>
      <c r="G98" s="43">
        <v>516.12615220999999</v>
      </c>
      <c r="H98" s="11" t="str">
        <f t="shared" si="13"/>
        <v>N/A</v>
      </c>
      <c r="I98" s="12">
        <v>2.569</v>
      </c>
      <c r="J98" s="12">
        <v>-5.33</v>
      </c>
      <c r="K98" s="41" t="s">
        <v>739</v>
      </c>
      <c r="L98" s="9" t="str">
        <f t="shared" si="14"/>
        <v>Yes</v>
      </c>
    </row>
    <row r="99" spans="1:12" ht="25" x14ac:dyDescent="0.25">
      <c r="A99" s="42" t="s">
        <v>627</v>
      </c>
      <c r="B99" s="33" t="s">
        <v>213</v>
      </c>
      <c r="C99" s="43">
        <v>88095255</v>
      </c>
      <c r="D99" s="11" t="str">
        <f t="shared" si="11"/>
        <v>N/A</v>
      </c>
      <c r="E99" s="43">
        <v>79723001</v>
      </c>
      <c r="F99" s="11" t="str">
        <f t="shared" si="12"/>
        <v>N/A</v>
      </c>
      <c r="G99" s="43">
        <v>77424550</v>
      </c>
      <c r="H99" s="11" t="str">
        <f t="shared" si="13"/>
        <v>N/A</v>
      </c>
      <c r="I99" s="12">
        <v>-9.5</v>
      </c>
      <c r="J99" s="12">
        <v>-2.88</v>
      </c>
      <c r="K99" s="41" t="s">
        <v>739</v>
      </c>
      <c r="L99" s="9" t="str">
        <f t="shared" si="14"/>
        <v>Yes</v>
      </c>
    </row>
    <row r="100" spans="1:12" x14ac:dyDescent="0.25">
      <c r="A100" s="42" t="s">
        <v>628</v>
      </c>
      <c r="B100" s="33" t="s">
        <v>213</v>
      </c>
      <c r="C100" s="34">
        <v>18652</v>
      </c>
      <c r="D100" s="11" t="str">
        <f t="shared" si="11"/>
        <v>N/A</v>
      </c>
      <c r="E100" s="34">
        <v>18153</v>
      </c>
      <c r="F100" s="11" t="str">
        <f t="shared" si="12"/>
        <v>N/A</v>
      </c>
      <c r="G100" s="34">
        <v>17802</v>
      </c>
      <c r="H100" s="11" t="str">
        <f t="shared" si="13"/>
        <v>N/A</v>
      </c>
      <c r="I100" s="12">
        <v>-2.68</v>
      </c>
      <c r="J100" s="12">
        <v>-1.93</v>
      </c>
      <c r="K100" s="41" t="s">
        <v>739</v>
      </c>
      <c r="L100" s="9" t="str">
        <f t="shared" si="14"/>
        <v>Yes</v>
      </c>
    </row>
    <row r="101" spans="1:12" ht="25" x14ac:dyDescent="0.25">
      <c r="A101" s="42" t="s">
        <v>1453</v>
      </c>
      <c r="B101" s="33" t="s">
        <v>213</v>
      </c>
      <c r="C101" s="43">
        <v>4723.0996676000004</v>
      </c>
      <c r="D101" s="11" t="str">
        <f t="shared" si="11"/>
        <v>N/A</v>
      </c>
      <c r="E101" s="43">
        <v>4391.7259406000003</v>
      </c>
      <c r="F101" s="11" t="str">
        <f t="shared" si="12"/>
        <v>N/A</v>
      </c>
      <c r="G101" s="43">
        <v>4349.2051455000001</v>
      </c>
      <c r="H101" s="11" t="str">
        <f t="shared" si="13"/>
        <v>N/A</v>
      </c>
      <c r="I101" s="12">
        <v>-7.02</v>
      </c>
      <c r="J101" s="12">
        <v>-0.96799999999999997</v>
      </c>
      <c r="K101" s="41" t="s">
        <v>739</v>
      </c>
      <c r="L101" s="9" t="str">
        <f t="shared" si="14"/>
        <v>Yes</v>
      </c>
    </row>
    <row r="102" spans="1:12" ht="25" x14ac:dyDescent="0.25">
      <c r="A102" s="42" t="s">
        <v>629</v>
      </c>
      <c r="B102" s="33" t="s">
        <v>213</v>
      </c>
      <c r="C102" s="43">
        <v>63735066</v>
      </c>
      <c r="D102" s="11" t="str">
        <f t="shared" si="11"/>
        <v>N/A</v>
      </c>
      <c r="E102" s="43">
        <v>55511276</v>
      </c>
      <c r="F102" s="11" t="str">
        <f t="shared" si="12"/>
        <v>N/A</v>
      </c>
      <c r="G102" s="43">
        <v>58007265</v>
      </c>
      <c r="H102" s="11" t="str">
        <f t="shared" si="13"/>
        <v>N/A</v>
      </c>
      <c r="I102" s="12">
        <v>-12.9</v>
      </c>
      <c r="J102" s="12">
        <v>4.4960000000000004</v>
      </c>
      <c r="K102" s="41" t="s">
        <v>739</v>
      </c>
      <c r="L102" s="9" t="str">
        <f t="shared" si="14"/>
        <v>Yes</v>
      </c>
    </row>
    <row r="103" spans="1:12" x14ac:dyDescent="0.25">
      <c r="A103" s="42" t="s">
        <v>630</v>
      </c>
      <c r="B103" s="33" t="s">
        <v>213</v>
      </c>
      <c r="C103" s="34">
        <v>21245</v>
      </c>
      <c r="D103" s="11" t="str">
        <f t="shared" si="11"/>
        <v>N/A</v>
      </c>
      <c r="E103" s="34">
        <v>20648</v>
      </c>
      <c r="F103" s="11" t="str">
        <f t="shared" si="12"/>
        <v>N/A</v>
      </c>
      <c r="G103" s="34">
        <v>20690</v>
      </c>
      <c r="H103" s="11" t="str">
        <f t="shared" si="13"/>
        <v>N/A</v>
      </c>
      <c r="I103" s="12">
        <v>-2.81</v>
      </c>
      <c r="J103" s="12">
        <v>0.2034</v>
      </c>
      <c r="K103" s="41" t="s">
        <v>739</v>
      </c>
      <c r="L103" s="9" t="str">
        <f t="shared" si="14"/>
        <v>Yes</v>
      </c>
    </row>
    <row r="104" spans="1:12" ht="25" x14ac:dyDescent="0.25">
      <c r="A104" s="42" t="s">
        <v>1454</v>
      </c>
      <c r="B104" s="33" t="s">
        <v>213</v>
      </c>
      <c r="C104" s="43">
        <v>3000.0031066000001</v>
      </c>
      <c r="D104" s="11" t="str">
        <f t="shared" si="11"/>
        <v>N/A</v>
      </c>
      <c r="E104" s="43">
        <v>2688.4577683000002</v>
      </c>
      <c r="F104" s="11" t="str">
        <f t="shared" si="12"/>
        <v>N/A</v>
      </c>
      <c r="G104" s="43">
        <v>2803.6377477000001</v>
      </c>
      <c r="H104" s="11" t="str">
        <f t="shared" si="13"/>
        <v>N/A</v>
      </c>
      <c r="I104" s="12">
        <v>-10.4</v>
      </c>
      <c r="J104" s="12">
        <v>4.2839999999999998</v>
      </c>
      <c r="K104" s="41" t="s">
        <v>739</v>
      </c>
      <c r="L104" s="9" t="str">
        <f t="shared" si="14"/>
        <v>Yes</v>
      </c>
    </row>
    <row r="105" spans="1:12" ht="25" x14ac:dyDescent="0.25">
      <c r="A105" s="42" t="s">
        <v>631</v>
      </c>
      <c r="B105" s="33" t="s">
        <v>213</v>
      </c>
      <c r="C105" s="43">
        <v>0</v>
      </c>
      <c r="D105" s="11" t="str">
        <f t="shared" si="11"/>
        <v>N/A</v>
      </c>
      <c r="E105" s="43">
        <v>0</v>
      </c>
      <c r="F105" s="11" t="str">
        <f t="shared" si="12"/>
        <v>N/A</v>
      </c>
      <c r="G105" s="43">
        <v>0</v>
      </c>
      <c r="H105" s="11" t="str">
        <f t="shared" si="13"/>
        <v>N/A</v>
      </c>
      <c r="I105" s="12" t="s">
        <v>1746</v>
      </c>
      <c r="J105" s="12" t="s">
        <v>1746</v>
      </c>
      <c r="K105" s="41" t="s">
        <v>739</v>
      </c>
      <c r="L105" s="9" t="str">
        <f t="shared" si="14"/>
        <v>N/A</v>
      </c>
    </row>
    <row r="106" spans="1:12" x14ac:dyDescent="0.25">
      <c r="A106" s="42" t="s">
        <v>632</v>
      </c>
      <c r="B106" s="33" t="s">
        <v>213</v>
      </c>
      <c r="C106" s="34">
        <v>0</v>
      </c>
      <c r="D106" s="11" t="str">
        <f t="shared" si="11"/>
        <v>N/A</v>
      </c>
      <c r="E106" s="34">
        <v>0</v>
      </c>
      <c r="F106" s="11" t="str">
        <f t="shared" si="12"/>
        <v>N/A</v>
      </c>
      <c r="G106" s="34">
        <v>0</v>
      </c>
      <c r="H106" s="11" t="str">
        <f t="shared" si="13"/>
        <v>N/A</v>
      </c>
      <c r="I106" s="12" t="s">
        <v>1746</v>
      </c>
      <c r="J106" s="12" t="s">
        <v>1746</v>
      </c>
      <c r="K106" s="41" t="s">
        <v>739</v>
      </c>
      <c r="L106" s="9" t="str">
        <f t="shared" si="14"/>
        <v>N/A</v>
      </c>
    </row>
    <row r="107" spans="1:12" ht="25" x14ac:dyDescent="0.25">
      <c r="A107" s="42" t="s">
        <v>1455</v>
      </c>
      <c r="B107" s="33" t="s">
        <v>213</v>
      </c>
      <c r="C107" s="43" t="s">
        <v>1746</v>
      </c>
      <c r="D107" s="11" t="str">
        <f t="shared" si="11"/>
        <v>N/A</v>
      </c>
      <c r="E107" s="43" t="s">
        <v>1746</v>
      </c>
      <c r="F107" s="11" t="str">
        <f t="shared" si="12"/>
        <v>N/A</v>
      </c>
      <c r="G107" s="43" t="s">
        <v>1746</v>
      </c>
      <c r="H107" s="11" t="str">
        <f t="shared" si="13"/>
        <v>N/A</v>
      </c>
      <c r="I107" s="12" t="s">
        <v>1746</v>
      </c>
      <c r="J107" s="12" t="s">
        <v>1746</v>
      </c>
      <c r="K107" s="41" t="s">
        <v>739</v>
      </c>
      <c r="L107" s="9" t="str">
        <f t="shared" si="14"/>
        <v>N/A</v>
      </c>
    </row>
    <row r="108" spans="1:12" ht="25" x14ac:dyDescent="0.25">
      <c r="A108" s="42" t="s">
        <v>633</v>
      </c>
      <c r="B108" s="33" t="s">
        <v>213</v>
      </c>
      <c r="C108" s="43">
        <v>904023</v>
      </c>
      <c r="D108" s="11" t="str">
        <f t="shared" si="11"/>
        <v>N/A</v>
      </c>
      <c r="E108" s="43">
        <v>1012620</v>
      </c>
      <c r="F108" s="11" t="str">
        <f t="shared" si="12"/>
        <v>N/A</v>
      </c>
      <c r="G108" s="43">
        <v>1127866</v>
      </c>
      <c r="H108" s="11" t="str">
        <f t="shared" si="13"/>
        <v>N/A</v>
      </c>
      <c r="I108" s="12">
        <v>12.01</v>
      </c>
      <c r="J108" s="12">
        <v>11.38</v>
      </c>
      <c r="K108" s="41" t="s">
        <v>739</v>
      </c>
      <c r="L108" s="9" t="str">
        <f t="shared" si="14"/>
        <v>Yes</v>
      </c>
    </row>
    <row r="109" spans="1:12" x14ac:dyDescent="0.25">
      <c r="A109" s="42" t="s">
        <v>634</v>
      </c>
      <c r="B109" s="33" t="s">
        <v>213</v>
      </c>
      <c r="C109" s="34">
        <v>2086</v>
      </c>
      <c r="D109" s="11" t="str">
        <f t="shared" si="11"/>
        <v>N/A</v>
      </c>
      <c r="E109" s="34">
        <v>2129</v>
      </c>
      <c r="F109" s="11" t="str">
        <f t="shared" si="12"/>
        <v>N/A</v>
      </c>
      <c r="G109" s="34">
        <v>2264</v>
      </c>
      <c r="H109" s="11" t="str">
        <f t="shared" si="13"/>
        <v>N/A</v>
      </c>
      <c r="I109" s="12">
        <v>2.0609999999999999</v>
      </c>
      <c r="J109" s="12">
        <v>6.3410000000000002</v>
      </c>
      <c r="K109" s="41" t="s">
        <v>739</v>
      </c>
      <c r="L109" s="9" t="str">
        <f t="shared" si="14"/>
        <v>Yes</v>
      </c>
    </row>
    <row r="110" spans="1:12" ht="25" x14ac:dyDescent="0.25">
      <c r="A110" s="42" t="s">
        <v>1456</v>
      </c>
      <c r="B110" s="33" t="s">
        <v>213</v>
      </c>
      <c r="C110" s="43">
        <v>433.37631830999999</v>
      </c>
      <c r="D110" s="11" t="str">
        <f t="shared" si="11"/>
        <v>N/A</v>
      </c>
      <c r="E110" s="43">
        <v>475.63175200000001</v>
      </c>
      <c r="F110" s="11" t="str">
        <f t="shared" si="12"/>
        <v>N/A</v>
      </c>
      <c r="G110" s="43">
        <v>498.17402827000001</v>
      </c>
      <c r="H110" s="11" t="str">
        <f t="shared" si="13"/>
        <v>N/A</v>
      </c>
      <c r="I110" s="12">
        <v>9.75</v>
      </c>
      <c r="J110" s="12">
        <v>4.7389999999999999</v>
      </c>
      <c r="K110" s="41" t="s">
        <v>739</v>
      </c>
      <c r="L110" s="9" t="str">
        <f t="shared" si="14"/>
        <v>Yes</v>
      </c>
    </row>
    <row r="111" spans="1:12" x14ac:dyDescent="0.25">
      <c r="A111" s="42" t="s">
        <v>635</v>
      </c>
      <c r="B111" s="33" t="s">
        <v>213</v>
      </c>
      <c r="C111" s="43">
        <v>200662</v>
      </c>
      <c r="D111" s="11" t="str">
        <f t="shared" si="11"/>
        <v>N/A</v>
      </c>
      <c r="E111" s="43">
        <v>116981</v>
      </c>
      <c r="F111" s="11" t="str">
        <f t="shared" si="12"/>
        <v>N/A</v>
      </c>
      <c r="G111" s="43">
        <v>70978</v>
      </c>
      <c r="H111" s="11" t="str">
        <f t="shared" si="13"/>
        <v>N/A</v>
      </c>
      <c r="I111" s="12">
        <v>-41.7</v>
      </c>
      <c r="J111" s="12">
        <v>-39.299999999999997</v>
      </c>
      <c r="K111" s="41" t="s">
        <v>739</v>
      </c>
      <c r="L111" s="9" t="str">
        <f t="shared" si="14"/>
        <v>No</v>
      </c>
    </row>
    <row r="112" spans="1:12" x14ac:dyDescent="0.25">
      <c r="A112" s="42" t="s">
        <v>636</v>
      </c>
      <c r="B112" s="33" t="s">
        <v>213</v>
      </c>
      <c r="C112" s="34">
        <v>15</v>
      </c>
      <c r="D112" s="11" t="str">
        <f t="shared" si="11"/>
        <v>N/A</v>
      </c>
      <c r="E112" s="34">
        <v>11</v>
      </c>
      <c r="F112" s="11" t="str">
        <f t="shared" si="12"/>
        <v>N/A</v>
      </c>
      <c r="G112" s="34">
        <v>11</v>
      </c>
      <c r="H112" s="11" t="str">
        <f t="shared" si="13"/>
        <v>N/A</v>
      </c>
      <c r="I112" s="12">
        <v>-53.3</v>
      </c>
      <c r="J112" s="12">
        <v>14.29</v>
      </c>
      <c r="K112" s="41" t="s">
        <v>739</v>
      </c>
      <c r="L112" s="9" t="str">
        <f t="shared" si="14"/>
        <v>Yes</v>
      </c>
    </row>
    <row r="113" spans="1:12" x14ac:dyDescent="0.25">
      <c r="A113" s="42" t="s">
        <v>1457</v>
      </c>
      <c r="B113" s="33" t="s">
        <v>213</v>
      </c>
      <c r="C113" s="43">
        <v>13377.466667000001</v>
      </c>
      <c r="D113" s="11" t="str">
        <f t="shared" si="11"/>
        <v>N/A</v>
      </c>
      <c r="E113" s="43">
        <v>16711.571429</v>
      </c>
      <c r="F113" s="11" t="str">
        <f t="shared" si="12"/>
        <v>N/A</v>
      </c>
      <c r="G113" s="43">
        <v>8872.25</v>
      </c>
      <c r="H113" s="11" t="str">
        <f t="shared" si="13"/>
        <v>N/A</v>
      </c>
      <c r="I113" s="12">
        <v>24.92</v>
      </c>
      <c r="J113" s="12">
        <v>-46.9</v>
      </c>
      <c r="K113" s="41" t="s">
        <v>739</v>
      </c>
      <c r="L113" s="9" t="str">
        <f t="shared" si="14"/>
        <v>No</v>
      </c>
    </row>
    <row r="114" spans="1:12" ht="25" x14ac:dyDescent="0.25">
      <c r="A114" s="42" t="s">
        <v>637</v>
      </c>
      <c r="B114" s="33" t="s">
        <v>213</v>
      </c>
      <c r="C114" s="43">
        <v>112395</v>
      </c>
      <c r="D114" s="11" t="str">
        <f t="shared" si="11"/>
        <v>N/A</v>
      </c>
      <c r="E114" s="43">
        <v>82440</v>
      </c>
      <c r="F114" s="11" t="str">
        <f t="shared" si="12"/>
        <v>N/A</v>
      </c>
      <c r="G114" s="43">
        <v>58741</v>
      </c>
      <c r="H114" s="11" t="str">
        <f t="shared" si="13"/>
        <v>N/A</v>
      </c>
      <c r="I114" s="12">
        <v>-26.7</v>
      </c>
      <c r="J114" s="12">
        <v>-28.7</v>
      </c>
      <c r="K114" s="41" t="s">
        <v>739</v>
      </c>
      <c r="L114" s="9" t="str">
        <f>IF(J114="Div by 0", "N/A", IF(OR(J114="N/A",K114="N/A"),"N/A", IF(J114&gt;VALUE(MID(K114,1,2)), "No", IF(J114&lt;-1*VALUE(MID(K114,1,2)), "No", "Yes"))))</f>
        <v>Yes</v>
      </c>
    </row>
    <row r="115" spans="1:12" x14ac:dyDescent="0.25">
      <c r="A115" s="42" t="s">
        <v>638</v>
      </c>
      <c r="B115" s="33" t="s">
        <v>213</v>
      </c>
      <c r="C115" s="34">
        <v>1127</v>
      </c>
      <c r="D115" s="11" t="str">
        <f t="shared" si="11"/>
        <v>N/A</v>
      </c>
      <c r="E115" s="34">
        <v>991</v>
      </c>
      <c r="F115" s="11" t="str">
        <f t="shared" si="12"/>
        <v>N/A</v>
      </c>
      <c r="G115" s="34">
        <v>723</v>
      </c>
      <c r="H115" s="11" t="str">
        <f t="shared" si="13"/>
        <v>N/A</v>
      </c>
      <c r="I115" s="12">
        <v>-12.1</v>
      </c>
      <c r="J115" s="12">
        <v>-27</v>
      </c>
      <c r="K115" s="41" t="s">
        <v>739</v>
      </c>
      <c r="L115" s="9" t="str">
        <f t="shared" ref="L115:L119" si="15">IF(J115="Div by 0", "N/A", IF(OR(J115="N/A",K115="N/A"),"N/A", IF(J115&gt;VALUE(MID(K115,1,2)), "No", IF(J115&lt;-1*VALUE(MID(K115,1,2)), "No", "Yes"))))</f>
        <v>Yes</v>
      </c>
    </row>
    <row r="116" spans="1:12" ht="25" x14ac:dyDescent="0.25">
      <c r="A116" s="42" t="s">
        <v>1458</v>
      </c>
      <c r="B116" s="33" t="s">
        <v>213</v>
      </c>
      <c r="C116" s="43">
        <v>99.729370008999993</v>
      </c>
      <c r="D116" s="11" t="str">
        <f t="shared" si="11"/>
        <v>N/A</v>
      </c>
      <c r="E116" s="43">
        <v>83.188698285000001</v>
      </c>
      <c r="F116" s="11" t="str">
        <f t="shared" si="12"/>
        <v>N/A</v>
      </c>
      <c r="G116" s="43">
        <v>81.246196404000003</v>
      </c>
      <c r="H116" s="11" t="str">
        <f t="shared" si="13"/>
        <v>N/A</v>
      </c>
      <c r="I116" s="12">
        <v>-16.600000000000001</v>
      </c>
      <c r="J116" s="12">
        <v>-2.34</v>
      </c>
      <c r="K116" s="41" t="s">
        <v>739</v>
      </c>
      <c r="L116" s="9" t="str">
        <f t="shared" si="15"/>
        <v>Yes</v>
      </c>
    </row>
    <row r="117" spans="1:12" ht="25" x14ac:dyDescent="0.25">
      <c r="A117" s="42" t="s">
        <v>639</v>
      </c>
      <c r="B117" s="33" t="s">
        <v>213</v>
      </c>
      <c r="C117" s="43">
        <v>0</v>
      </c>
      <c r="D117" s="11" t="str">
        <f t="shared" si="11"/>
        <v>N/A</v>
      </c>
      <c r="E117" s="43">
        <v>0</v>
      </c>
      <c r="F117" s="11" t="str">
        <f t="shared" si="12"/>
        <v>N/A</v>
      </c>
      <c r="G117" s="43">
        <v>0</v>
      </c>
      <c r="H117" s="11" t="str">
        <f t="shared" si="13"/>
        <v>N/A</v>
      </c>
      <c r="I117" s="12" t="s">
        <v>1746</v>
      </c>
      <c r="J117" s="12" t="s">
        <v>1746</v>
      </c>
      <c r="K117" s="41" t="s">
        <v>739</v>
      </c>
      <c r="L117" s="9" t="str">
        <f t="shared" si="15"/>
        <v>N/A</v>
      </c>
    </row>
    <row r="118" spans="1:12" x14ac:dyDescent="0.25">
      <c r="A118" s="42" t="s">
        <v>640</v>
      </c>
      <c r="B118" s="33" t="s">
        <v>213</v>
      </c>
      <c r="C118" s="34">
        <v>0</v>
      </c>
      <c r="D118" s="11" t="str">
        <f t="shared" si="11"/>
        <v>N/A</v>
      </c>
      <c r="E118" s="34">
        <v>0</v>
      </c>
      <c r="F118" s="11" t="str">
        <f t="shared" si="12"/>
        <v>N/A</v>
      </c>
      <c r="G118" s="34">
        <v>0</v>
      </c>
      <c r="H118" s="11" t="str">
        <f t="shared" si="13"/>
        <v>N/A</v>
      </c>
      <c r="I118" s="12" t="s">
        <v>1746</v>
      </c>
      <c r="J118" s="12" t="s">
        <v>1746</v>
      </c>
      <c r="K118" s="41" t="s">
        <v>739</v>
      </c>
      <c r="L118" s="9" t="str">
        <f t="shared" si="15"/>
        <v>N/A</v>
      </c>
    </row>
    <row r="119" spans="1:12" ht="25" x14ac:dyDescent="0.25">
      <c r="A119" s="42" t="s">
        <v>1459</v>
      </c>
      <c r="B119" s="33" t="s">
        <v>213</v>
      </c>
      <c r="C119" s="43" t="s">
        <v>1746</v>
      </c>
      <c r="D119" s="11" t="str">
        <f t="shared" si="11"/>
        <v>N/A</v>
      </c>
      <c r="E119" s="43" t="s">
        <v>1746</v>
      </c>
      <c r="F119" s="11" t="str">
        <f t="shared" si="12"/>
        <v>N/A</v>
      </c>
      <c r="G119" s="43" t="s">
        <v>1746</v>
      </c>
      <c r="H119" s="11" t="str">
        <f t="shared" si="13"/>
        <v>N/A</v>
      </c>
      <c r="I119" s="12" t="s">
        <v>1746</v>
      </c>
      <c r="J119" s="12" t="s">
        <v>1746</v>
      </c>
      <c r="K119" s="41" t="s">
        <v>739</v>
      </c>
      <c r="L119" s="9" t="str">
        <f t="shared" si="15"/>
        <v>N/A</v>
      </c>
    </row>
    <row r="120" spans="1:12" ht="25" x14ac:dyDescent="0.25">
      <c r="A120" s="42" t="s">
        <v>641</v>
      </c>
      <c r="B120" s="33" t="s">
        <v>213</v>
      </c>
      <c r="C120" s="43">
        <v>23664108</v>
      </c>
      <c r="D120" s="11" t="str">
        <f t="shared" si="11"/>
        <v>N/A</v>
      </c>
      <c r="E120" s="43">
        <v>20970172</v>
      </c>
      <c r="F120" s="11" t="str">
        <f t="shared" si="12"/>
        <v>N/A</v>
      </c>
      <c r="G120" s="43">
        <v>21885400</v>
      </c>
      <c r="H120" s="11" t="str">
        <f t="shared" si="13"/>
        <v>N/A</v>
      </c>
      <c r="I120" s="12">
        <v>-11.4</v>
      </c>
      <c r="J120" s="12">
        <v>4.3639999999999999</v>
      </c>
      <c r="K120" s="41" t="s">
        <v>739</v>
      </c>
      <c r="L120" s="9" t="str">
        <f t="shared" ref="L120:L131" si="16">IF(J120="Div by 0", "N/A", IF(K120="N/A","N/A", IF(J120&gt;VALUE(MID(K120,1,2)), "No", IF(J120&lt;-1*VALUE(MID(K120,1,2)), "No", "Yes"))))</f>
        <v>Yes</v>
      </c>
    </row>
    <row r="121" spans="1:12" x14ac:dyDescent="0.25">
      <c r="A121" s="42" t="s">
        <v>642</v>
      </c>
      <c r="B121" s="33" t="s">
        <v>213</v>
      </c>
      <c r="C121" s="34">
        <v>31104</v>
      </c>
      <c r="D121" s="11" t="str">
        <f t="shared" si="11"/>
        <v>N/A</v>
      </c>
      <c r="E121" s="34">
        <v>31280</v>
      </c>
      <c r="F121" s="11" t="str">
        <f t="shared" si="12"/>
        <v>N/A</v>
      </c>
      <c r="G121" s="34">
        <v>31315</v>
      </c>
      <c r="H121" s="11" t="str">
        <f t="shared" si="13"/>
        <v>N/A</v>
      </c>
      <c r="I121" s="12">
        <v>0.56579999999999997</v>
      </c>
      <c r="J121" s="12">
        <v>0.1119</v>
      </c>
      <c r="K121" s="41" t="s">
        <v>739</v>
      </c>
      <c r="L121" s="9" t="str">
        <f t="shared" si="16"/>
        <v>Yes</v>
      </c>
    </row>
    <row r="122" spans="1:12" ht="25" x14ac:dyDescent="0.25">
      <c r="A122" s="42" t="s">
        <v>1460</v>
      </c>
      <c r="B122" s="33" t="s">
        <v>213</v>
      </c>
      <c r="C122" s="43">
        <v>760.80594136000002</v>
      </c>
      <c r="D122" s="11" t="str">
        <f t="shared" si="11"/>
        <v>N/A</v>
      </c>
      <c r="E122" s="43">
        <v>670.40191816000004</v>
      </c>
      <c r="F122" s="11" t="str">
        <f t="shared" si="12"/>
        <v>N/A</v>
      </c>
      <c r="G122" s="43">
        <v>698.87913141000001</v>
      </c>
      <c r="H122" s="11" t="str">
        <f t="shared" si="13"/>
        <v>N/A</v>
      </c>
      <c r="I122" s="12">
        <v>-11.9</v>
      </c>
      <c r="J122" s="12">
        <v>4.2480000000000002</v>
      </c>
      <c r="K122" s="41" t="s">
        <v>739</v>
      </c>
      <c r="L122" s="9" t="str">
        <f t="shared" si="16"/>
        <v>Yes</v>
      </c>
    </row>
    <row r="123" spans="1:12" ht="25" x14ac:dyDescent="0.25">
      <c r="A123" s="42" t="s">
        <v>643</v>
      </c>
      <c r="B123" s="33" t="s">
        <v>213</v>
      </c>
      <c r="C123" s="43">
        <v>123654506</v>
      </c>
      <c r="D123" s="11" t="str">
        <f t="shared" ref="D123:D131" si="17">IF($B123="N/A","N/A",IF(C123&gt;10,"No",IF(C123&lt;-10,"No","Yes")))</f>
        <v>N/A</v>
      </c>
      <c r="E123" s="43">
        <v>126766989</v>
      </c>
      <c r="F123" s="11" t="str">
        <f t="shared" ref="F123:F131" si="18">IF($B123="N/A","N/A",IF(E123&gt;10,"No",IF(E123&lt;-10,"No","Yes")))</f>
        <v>N/A</v>
      </c>
      <c r="G123" s="43">
        <v>131891914</v>
      </c>
      <c r="H123" s="11" t="str">
        <f t="shared" ref="H123:H131" si="19">IF($B123="N/A","N/A",IF(G123&gt;10,"No",IF(G123&lt;-10,"No","Yes")))</f>
        <v>N/A</v>
      </c>
      <c r="I123" s="12">
        <v>2.5169999999999999</v>
      </c>
      <c r="J123" s="12">
        <v>4.0430000000000001</v>
      </c>
      <c r="K123" s="41" t="s">
        <v>739</v>
      </c>
      <c r="L123" s="9" t="str">
        <f t="shared" si="16"/>
        <v>Yes</v>
      </c>
    </row>
    <row r="124" spans="1:12" x14ac:dyDescent="0.25">
      <c r="A124" s="42" t="s">
        <v>644</v>
      </c>
      <c r="B124" s="33" t="s">
        <v>213</v>
      </c>
      <c r="C124" s="34">
        <v>2861</v>
      </c>
      <c r="D124" s="11" t="str">
        <f t="shared" si="17"/>
        <v>N/A</v>
      </c>
      <c r="E124" s="34">
        <v>2898</v>
      </c>
      <c r="F124" s="11" t="str">
        <f t="shared" si="18"/>
        <v>N/A</v>
      </c>
      <c r="G124" s="34">
        <v>3136</v>
      </c>
      <c r="H124" s="11" t="str">
        <f t="shared" si="19"/>
        <v>N/A</v>
      </c>
      <c r="I124" s="12">
        <v>1.2929999999999999</v>
      </c>
      <c r="J124" s="12">
        <v>8.2129999999999992</v>
      </c>
      <c r="K124" s="41" t="s">
        <v>739</v>
      </c>
      <c r="L124" s="9" t="str">
        <f t="shared" si="16"/>
        <v>Yes</v>
      </c>
    </row>
    <row r="125" spans="1:12" ht="25" x14ac:dyDescent="0.25">
      <c r="A125" s="42" t="s">
        <v>1461</v>
      </c>
      <c r="B125" s="33" t="s">
        <v>213</v>
      </c>
      <c r="C125" s="43">
        <v>43220.729116000002</v>
      </c>
      <c r="D125" s="11" t="str">
        <f t="shared" si="17"/>
        <v>N/A</v>
      </c>
      <c r="E125" s="43">
        <v>43742.922359999997</v>
      </c>
      <c r="F125" s="11" t="str">
        <f t="shared" si="18"/>
        <v>N/A</v>
      </c>
      <c r="G125" s="43">
        <v>42057.370536000002</v>
      </c>
      <c r="H125" s="11" t="str">
        <f t="shared" si="19"/>
        <v>N/A</v>
      </c>
      <c r="I125" s="12">
        <v>1.208</v>
      </c>
      <c r="J125" s="12">
        <v>-3.85</v>
      </c>
      <c r="K125" s="41" t="s">
        <v>739</v>
      </c>
      <c r="L125" s="9" t="str">
        <f t="shared" si="16"/>
        <v>Yes</v>
      </c>
    </row>
    <row r="126" spans="1:12" ht="25" x14ac:dyDescent="0.25">
      <c r="A126" s="42" t="s">
        <v>645</v>
      </c>
      <c r="B126" s="33" t="s">
        <v>213</v>
      </c>
      <c r="C126" s="43">
        <v>27606232</v>
      </c>
      <c r="D126" s="11" t="str">
        <f t="shared" si="17"/>
        <v>N/A</v>
      </c>
      <c r="E126" s="43">
        <v>31571332</v>
      </c>
      <c r="F126" s="11" t="str">
        <f t="shared" si="18"/>
        <v>N/A</v>
      </c>
      <c r="G126" s="43">
        <v>34078717</v>
      </c>
      <c r="H126" s="11" t="str">
        <f t="shared" si="19"/>
        <v>N/A</v>
      </c>
      <c r="I126" s="12">
        <v>14.36</v>
      </c>
      <c r="J126" s="12">
        <v>7.9420000000000002</v>
      </c>
      <c r="K126" s="41" t="s">
        <v>739</v>
      </c>
      <c r="L126" s="9" t="str">
        <f t="shared" si="16"/>
        <v>Yes</v>
      </c>
    </row>
    <row r="127" spans="1:12" x14ac:dyDescent="0.25">
      <c r="A127" s="42" t="s">
        <v>646</v>
      </c>
      <c r="B127" s="33" t="s">
        <v>213</v>
      </c>
      <c r="C127" s="34">
        <v>11718</v>
      </c>
      <c r="D127" s="11" t="str">
        <f t="shared" si="17"/>
        <v>N/A</v>
      </c>
      <c r="E127" s="34">
        <v>13060</v>
      </c>
      <c r="F127" s="11" t="str">
        <f t="shared" si="18"/>
        <v>N/A</v>
      </c>
      <c r="G127" s="34">
        <v>13885</v>
      </c>
      <c r="H127" s="11" t="str">
        <f t="shared" si="19"/>
        <v>N/A</v>
      </c>
      <c r="I127" s="12">
        <v>11.45</v>
      </c>
      <c r="J127" s="12">
        <v>6.3170000000000002</v>
      </c>
      <c r="K127" s="41" t="s">
        <v>739</v>
      </c>
      <c r="L127" s="9" t="str">
        <f t="shared" si="16"/>
        <v>Yes</v>
      </c>
    </row>
    <row r="128" spans="1:12" ht="25" x14ac:dyDescent="0.25">
      <c r="A128" s="42" t="s">
        <v>1462</v>
      </c>
      <c r="B128" s="33" t="s">
        <v>213</v>
      </c>
      <c r="C128" s="43">
        <v>2355.8825738</v>
      </c>
      <c r="D128" s="11" t="str">
        <f t="shared" si="17"/>
        <v>N/A</v>
      </c>
      <c r="E128" s="43">
        <v>2417.4067381</v>
      </c>
      <c r="F128" s="11" t="str">
        <f t="shared" si="18"/>
        <v>N/A</v>
      </c>
      <c r="G128" s="43">
        <v>2454.3548433999999</v>
      </c>
      <c r="H128" s="11" t="str">
        <f t="shared" si="19"/>
        <v>N/A</v>
      </c>
      <c r="I128" s="12">
        <v>2.6120000000000001</v>
      </c>
      <c r="J128" s="12">
        <v>1.528</v>
      </c>
      <c r="K128" s="41" t="s">
        <v>739</v>
      </c>
      <c r="L128" s="9" t="str">
        <f t="shared" si="16"/>
        <v>Yes</v>
      </c>
    </row>
    <row r="129" spans="1:12" ht="25" x14ac:dyDescent="0.25">
      <c r="A129" s="42" t="s">
        <v>647</v>
      </c>
      <c r="B129" s="33" t="s">
        <v>213</v>
      </c>
      <c r="C129" s="43">
        <v>2967306</v>
      </c>
      <c r="D129" s="11" t="str">
        <f t="shared" si="17"/>
        <v>N/A</v>
      </c>
      <c r="E129" s="43">
        <v>2997062</v>
      </c>
      <c r="F129" s="11" t="str">
        <f t="shared" si="18"/>
        <v>N/A</v>
      </c>
      <c r="G129" s="43">
        <v>3158075</v>
      </c>
      <c r="H129" s="11" t="str">
        <f t="shared" si="19"/>
        <v>N/A</v>
      </c>
      <c r="I129" s="12">
        <v>1.0029999999999999</v>
      </c>
      <c r="J129" s="12">
        <v>5.3719999999999999</v>
      </c>
      <c r="K129" s="41" t="s">
        <v>739</v>
      </c>
      <c r="L129" s="9" t="str">
        <f t="shared" si="16"/>
        <v>Yes</v>
      </c>
    </row>
    <row r="130" spans="1:12" x14ac:dyDescent="0.25">
      <c r="A130" s="42" t="s">
        <v>648</v>
      </c>
      <c r="B130" s="33" t="s">
        <v>213</v>
      </c>
      <c r="C130" s="34">
        <v>566</v>
      </c>
      <c r="D130" s="11" t="str">
        <f t="shared" si="17"/>
        <v>N/A</v>
      </c>
      <c r="E130" s="34">
        <v>588</v>
      </c>
      <c r="F130" s="11" t="str">
        <f t="shared" si="18"/>
        <v>N/A</v>
      </c>
      <c r="G130" s="34">
        <v>614</v>
      </c>
      <c r="H130" s="11" t="str">
        <f t="shared" si="19"/>
        <v>N/A</v>
      </c>
      <c r="I130" s="12">
        <v>3.887</v>
      </c>
      <c r="J130" s="12">
        <v>4.4219999999999997</v>
      </c>
      <c r="K130" s="41" t="s">
        <v>739</v>
      </c>
      <c r="L130" s="9" t="str">
        <f t="shared" si="16"/>
        <v>Yes</v>
      </c>
    </row>
    <row r="131" spans="1:12" ht="25" x14ac:dyDescent="0.25">
      <c r="A131" s="42" t="s">
        <v>1463</v>
      </c>
      <c r="B131" s="33" t="s">
        <v>213</v>
      </c>
      <c r="C131" s="43">
        <v>5242.5901059999997</v>
      </c>
      <c r="D131" s="11" t="str">
        <f t="shared" si="17"/>
        <v>N/A</v>
      </c>
      <c r="E131" s="43">
        <v>5097.0442177000004</v>
      </c>
      <c r="F131" s="11" t="str">
        <f t="shared" si="18"/>
        <v>N/A</v>
      </c>
      <c r="G131" s="43">
        <v>5143.4446254000004</v>
      </c>
      <c r="H131" s="11" t="str">
        <f t="shared" si="19"/>
        <v>N/A</v>
      </c>
      <c r="I131" s="12">
        <v>-2.78</v>
      </c>
      <c r="J131" s="12">
        <v>0.9103</v>
      </c>
      <c r="K131" s="41" t="s">
        <v>739</v>
      </c>
      <c r="L131" s="9" t="str">
        <f t="shared" si="16"/>
        <v>Yes</v>
      </c>
    </row>
    <row r="132" spans="1:12" x14ac:dyDescent="0.25">
      <c r="A132" s="42" t="s">
        <v>1464</v>
      </c>
      <c r="B132" s="33" t="s">
        <v>213</v>
      </c>
      <c r="C132" s="43">
        <v>431.03539513999999</v>
      </c>
      <c r="D132" s="11" t="str">
        <f t="shared" ref="D132:D143" si="20">IF($B132="N/A","N/A",IF(C132&gt;10,"No",IF(C132&lt;-10,"No","Yes")))</f>
        <v>N/A</v>
      </c>
      <c r="E132" s="43">
        <v>428.73273132999998</v>
      </c>
      <c r="F132" s="11" t="str">
        <f t="shared" ref="F132:F143" si="21">IF($B132="N/A","N/A",IF(E132&gt;10,"No",IF(E132&lt;-10,"No","Yes")))</f>
        <v>N/A</v>
      </c>
      <c r="G132" s="43">
        <v>376.10526821000002</v>
      </c>
      <c r="H132" s="11" t="str">
        <f t="shared" ref="H132:H143" si="22">IF($B132="N/A","N/A",IF(G132&gt;10,"No",IF(G132&lt;-10,"No","Yes")))</f>
        <v>N/A</v>
      </c>
      <c r="I132" s="12">
        <v>-0.53400000000000003</v>
      </c>
      <c r="J132" s="12">
        <v>-12.3</v>
      </c>
      <c r="K132" s="41" t="s">
        <v>739</v>
      </c>
      <c r="L132" s="9" t="str">
        <f t="shared" ref="L132:L143" si="23">IF(J132="Div by 0", "N/A", IF(K132="N/A","N/A", IF(J132&gt;VALUE(MID(K132,1,2)), "No", IF(J132&lt;-1*VALUE(MID(K132,1,2)), "No", "Yes"))))</f>
        <v>Yes</v>
      </c>
    </row>
    <row r="133" spans="1:12" x14ac:dyDescent="0.25">
      <c r="A133" s="42" t="s">
        <v>1465</v>
      </c>
      <c r="B133" s="33" t="s">
        <v>213</v>
      </c>
      <c r="C133" s="43">
        <v>362.45400801</v>
      </c>
      <c r="D133" s="11" t="str">
        <f t="shared" si="20"/>
        <v>N/A</v>
      </c>
      <c r="E133" s="43">
        <v>381.81279925000001</v>
      </c>
      <c r="F133" s="11" t="str">
        <f t="shared" si="21"/>
        <v>N/A</v>
      </c>
      <c r="G133" s="43">
        <v>330.46095115999998</v>
      </c>
      <c r="H133" s="11" t="str">
        <f t="shared" si="22"/>
        <v>N/A</v>
      </c>
      <c r="I133" s="12">
        <v>5.3410000000000002</v>
      </c>
      <c r="J133" s="12">
        <v>-13.4</v>
      </c>
      <c r="K133" s="41" t="s">
        <v>739</v>
      </c>
      <c r="L133" s="9" t="str">
        <f t="shared" si="23"/>
        <v>Yes</v>
      </c>
    </row>
    <row r="134" spans="1:12" x14ac:dyDescent="0.25">
      <c r="A134" s="42" t="s">
        <v>1466</v>
      </c>
      <c r="B134" s="33" t="s">
        <v>213</v>
      </c>
      <c r="C134" s="43">
        <v>490.57260538000003</v>
      </c>
      <c r="D134" s="11" t="str">
        <f t="shared" si="20"/>
        <v>N/A</v>
      </c>
      <c r="E134" s="43">
        <v>466.81270368000003</v>
      </c>
      <c r="F134" s="11" t="str">
        <f t="shared" si="21"/>
        <v>N/A</v>
      </c>
      <c r="G134" s="43">
        <v>410.94044150000002</v>
      </c>
      <c r="H134" s="11" t="str">
        <f t="shared" si="22"/>
        <v>N/A</v>
      </c>
      <c r="I134" s="12">
        <v>-4.84</v>
      </c>
      <c r="J134" s="12">
        <v>-12</v>
      </c>
      <c r="K134" s="41" t="s">
        <v>739</v>
      </c>
      <c r="L134" s="9" t="str">
        <f t="shared" si="23"/>
        <v>Yes</v>
      </c>
    </row>
    <row r="135" spans="1:12" x14ac:dyDescent="0.25">
      <c r="A135" s="42" t="s">
        <v>1467</v>
      </c>
      <c r="B135" s="33" t="s">
        <v>213</v>
      </c>
      <c r="C135" s="43">
        <v>5132.5068044999998</v>
      </c>
      <c r="D135" s="11" t="str">
        <f t="shared" si="20"/>
        <v>N/A</v>
      </c>
      <c r="E135" s="43">
        <v>4918.4003916000001</v>
      </c>
      <c r="F135" s="11" t="str">
        <f t="shared" si="21"/>
        <v>N/A</v>
      </c>
      <c r="G135" s="43">
        <v>5043.6732751</v>
      </c>
      <c r="H135" s="11" t="str">
        <f t="shared" si="22"/>
        <v>N/A</v>
      </c>
      <c r="I135" s="12">
        <v>-4.17</v>
      </c>
      <c r="J135" s="12">
        <v>2.5470000000000002</v>
      </c>
      <c r="K135" s="41" t="s">
        <v>739</v>
      </c>
      <c r="L135" s="9" t="str">
        <f t="shared" si="23"/>
        <v>Yes</v>
      </c>
    </row>
    <row r="136" spans="1:12" x14ac:dyDescent="0.25">
      <c r="A136" s="42" t="s">
        <v>1468</v>
      </c>
      <c r="B136" s="33" t="s">
        <v>213</v>
      </c>
      <c r="C136" s="43">
        <v>7250.3851806000002</v>
      </c>
      <c r="D136" s="11" t="str">
        <f t="shared" si="20"/>
        <v>N/A</v>
      </c>
      <c r="E136" s="43">
        <v>7044.6185484999996</v>
      </c>
      <c r="F136" s="11" t="str">
        <f t="shared" si="21"/>
        <v>N/A</v>
      </c>
      <c r="G136" s="43">
        <v>7345.6965041000003</v>
      </c>
      <c r="H136" s="11" t="str">
        <f t="shared" si="22"/>
        <v>N/A</v>
      </c>
      <c r="I136" s="12">
        <v>-2.84</v>
      </c>
      <c r="J136" s="12">
        <v>4.274</v>
      </c>
      <c r="K136" s="41" t="s">
        <v>739</v>
      </c>
      <c r="L136" s="9" t="str">
        <f t="shared" si="23"/>
        <v>Yes</v>
      </c>
    </row>
    <row r="137" spans="1:12" x14ac:dyDescent="0.25">
      <c r="A137" s="42" t="s">
        <v>1469</v>
      </c>
      <c r="B137" s="33" t="s">
        <v>213</v>
      </c>
      <c r="C137" s="43">
        <v>2790.4929529000001</v>
      </c>
      <c r="D137" s="11" t="str">
        <f t="shared" si="20"/>
        <v>N/A</v>
      </c>
      <c r="E137" s="43">
        <v>2687.4226361999999</v>
      </c>
      <c r="F137" s="11" t="str">
        <f t="shared" si="21"/>
        <v>N/A</v>
      </c>
      <c r="G137" s="43">
        <v>2692.5440500999998</v>
      </c>
      <c r="H137" s="11" t="str">
        <f t="shared" si="22"/>
        <v>N/A</v>
      </c>
      <c r="I137" s="12">
        <v>-3.69</v>
      </c>
      <c r="J137" s="12">
        <v>0.19059999999999999</v>
      </c>
      <c r="K137" s="41" t="s">
        <v>739</v>
      </c>
      <c r="L137" s="9" t="str">
        <f t="shared" si="23"/>
        <v>Yes</v>
      </c>
    </row>
    <row r="138" spans="1:12" x14ac:dyDescent="0.25">
      <c r="A138" s="42" t="s">
        <v>1470</v>
      </c>
      <c r="B138" s="33" t="s">
        <v>213</v>
      </c>
      <c r="C138" s="43">
        <v>90.820048924000005</v>
      </c>
      <c r="D138" s="11" t="str">
        <f t="shared" si="20"/>
        <v>N/A</v>
      </c>
      <c r="E138" s="43">
        <v>92.705027420999997</v>
      </c>
      <c r="F138" s="11" t="str">
        <f t="shared" si="21"/>
        <v>N/A</v>
      </c>
      <c r="G138" s="43">
        <v>86.293129257999993</v>
      </c>
      <c r="H138" s="11" t="str">
        <f t="shared" si="22"/>
        <v>N/A</v>
      </c>
      <c r="I138" s="12">
        <v>2.0760000000000001</v>
      </c>
      <c r="J138" s="12">
        <v>-6.92</v>
      </c>
      <c r="K138" s="41" t="s">
        <v>739</v>
      </c>
      <c r="L138" s="9" t="str">
        <f t="shared" si="23"/>
        <v>Yes</v>
      </c>
    </row>
    <row r="139" spans="1:12" x14ac:dyDescent="0.25">
      <c r="A139" s="42" t="s">
        <v>1471</v>
      </c>
      <c r="B139" s="33" t="s">
        <v>213</v>
      </c>
      <c r="C139" s="43">
        <v>40.699777122999997</v>
      </c>
      <c r="D139" s="11" t="str">
        <f t="shared" si="20"/>
        <v>N/A</v>
      </c>
      <c r="E139" s="43">
        <v>41.068934966999997</v>
      </c>
      <c r="F139" s="11" t="str">
        <f t="shared" si="21"/>
        <v>N/A</v>
      </c>
      <c r="G139" s="43">
        <v>38.999285405000002</v>
      </c>
      <c r="H139" s="11" t="str">
        <f t="shared" si="22"/>
        <v>N/A</v>
      </c>
      <c r="I139" s="12">
        <v>0.90700000000000003</v>
      </c>
      <c r="J139" s="12">
        <v>-5.04</v>
      </c>
      <c r="K139" s="41" t="s">
        <v>739</v>
      </c>
      <c r="L139" s="9" t="str">
        <f t="shared" si="23"/>
        <v>Yes</v>
      </c>
    </row>
    <row r="140" spans="1:12" x14ac:dyDescent="0.25">
      <c r="A140" s="42" t="s">
        <v>1472</v>
      </c>
      <c r="B140" s="33" t="s">
        <v>213</v>
      </c>
      <c r="C140" s="43">
        <v>134.48199077999999</v>
      </c>
      <c r="D140" s="11" t="str">
        <f t="shared" si="20"/>
        <v>N/A</v>
      </c>
      <c r="E140" s="43">
        <v>133.86043985000001</v>
      </c>
      <c r="F140" s="11" t="str">
        <f t="shared" si="21"/>
        <v>N/A</v>
      </c>
      <c r="G140" s="43">
        <v>124.5474033</v>
      </c>
      <c r="H140" s="11" t="str">
        <f t="shared" si="22"/>
        <v>N/A</v>
      </c>
      <c r="I140" s="12">
        <v>-0.46200000000000002</v>
      </c>
      <c r="J140" s="12">
        <v>-6.96</v>
      </c>
      <c r="K140" s="41" t="s">
        <v>739</v>
      </c>
      <c r="L140" s="9" t="str">
        <f t="shared" si="23"/>
        <v>Yes</v>
      </c>
    </row>
    <row r="141" spans="1:12" x14ac:dyDescent="0.25">
      <c r="A141" s="42" t="s">
        <v>1473</v>
      </c>
      <c r="B141" s="33" t="s">
        <v>213</v>
      </c>
      <c r="C141" s="43">
        <v>4952.1877888999998</v>
      </c>
      <c r="D141" s="11" t="str">
        <f t="shared" si="20"/>
        <v>N/A</v>
      </c>
      <c r="E141" s="43">
        <v>4776.6254614999998</v>
      </c>
      <c r="F141" s="11" t="str">
        <f t="shared" si="21"/>
        <v>N/A</v>
      </c>
      <c r="G141" s="43">
        <v>4832.5750215999997</v>
      </c>
      <c r="H141" s="11" t="str">
        <f t="shared" si="22"/>
        <v>N/A</v>
      </c>
      <c r="I141" s="12">
        <v>-3.55</v>
      </c>
      <c r="J141" s="12">
        <v>1.171</v>
      </c>
      <c r="K141" s="41" t="s">
        <v>739</v>
      </c>
      <c r="L141" s="9" t="str">
        <f t="shared" si="23"/>
        <v>Yes</v>
      </c>
    </row>
    <row r="142" spans="1:12" x14ac:dyDescent="0.25">
      <c r="A142" s="42" t="s">
        <v>1474</v>
      </c>
      <c r="B142" s="33" t="s">
        <v>213</v>
      </c>
      <c r="C142" s="43">
        <v>3244.6584127000001</v>
      </c>
      <c r="D142" s="11" t="str">
        <f t="shared" si="20"/>
        <v>N/A</v>
      </c>
      <c r="E142" s="43">
        <v>3121.6359471999999</v>
      </c>
      <c r="F142" s="11" t="str">
        <f t="shared" si="21"/>
        <v>N/A</v>
      </c>
      <c r="G142" s="43">
        <v>3189.4591270999999</v>
      </c>
      <c r="H142" s="11" t="str">
        <f t="shared" si="22"/>
        <v>N/A</v>
      </c>
      <c r="I142" s="12">
        <v>-3.79</v>
      </c>
      <c r="J142" s="12">
        <v>2.173</v>
      </c>
      <c r="K142" s="41" t="s">
        <v>739</v>
      </c>
      <c r="L142" s="9" t="str">
        <f t="shared" si="23"/>
        <v>Yes</v>
      </c>
    </row>
    <row r="143" spans="1:12" x14ac:dyDescent="0.25">
      <c r="A143" s="42" t="s">
        <v>1475</v>
      </c>
      <c r="B143" s="33" t="s">
        <v>213</v>
      </c>
      <c r="C143" s="43">
        <v>6913.4493617999997</v>
      </c>
      <c r="D143" s="11" t="str">
        <f t="shared" si="20"/>
        <v>N/A</v>
      </c>
      <c r="E143" s="43">
        <v>6607.8204513000001</v>
      </c>
      <c r="F143" s="11" t="str">
        <f t="shared" si="21"/>
        <v>N/A</v>
      </c>
      <c r="G143" s="43">
        <v>6611.8119036999997</v>
      </c>
      <c r="H143" s="11" t="str">
        <f t="shared" si="22"/>
        <v>N/A</v>
      </c>
      <c r="I143" s="12">
        <v>-4.42</v>
      </c>
      <c r="J143" s="12">
        <v>6.0400000000000002E-2</v>
      </c>
      <c r="K143" s="41" t="s">
        <v>739</v>
      </c>
      <c r="L143" s="9" t="str">
        <f t="shared" si="23"/>
        <v>Yes</v>
      </c>
    </row>
    <row r="144" spans="1:12" x14ac:dyDescent="0.25">
      <c r="A144" s="42" t="s">
        <v>89</v>
      </c>
      <c r="B144" s="33" t="s">
        <v>213</v>
      </c>
      <c r="C144" s="8">
        <v>24.617842344</v>
      </c>
      <c r="D144" s="11" t="str">
        <f t="shared" ref="D144:D161" si="24">IF($B144="N/A","N/A",IF(C144&gt;10,"No",IF(C144&lt;-10,"No","Yes")))</f>
        <v>N/A</v>
      </c>
      <c r="E144" s="8">
        <v>24.341252910000001</v>
      </c>
      <c r="F144" s="11" t="str">
        <f t="shared" ref="F144:F161" si="25">IF($B144="N/A","N/A",IF(E144&gt;10,"No",IF(E144&lt;-10,"No","Yes")))</f>
        <v>N/A</v>
      </c>
      <c r="G144" s="8">
        <v>23.562038191999999</v>
      </c>
      <c r="H144" s="11" t="str">
        <f t="shared" ref="H144:H161" si="26">IF($B144="N/A","N/A",IF(G144&gt;10,"No",IF(G144&lt;-10,"No","Yes")))</f>
        <v>N/A</v>
      </c>
      <c r="I144" s="12">
        <v>-1.1200000000000001</v>
      </c>
      <c r="J144" s="12">
        <v>-3.2</v>
      </c>
      <c r="K144" s="41" t="s">
        <v>739</v>
      </c>
      <c r="L144" s="9" t="str">
        <f t="shared" ref="L144:L161" si="27">IF(J144="Div by 0", "N/A", IF(K144="N/A","N/A", IF(J144&gt;VALUE(MID(K144,1,2)), "No", IF(J144&lt;-1*VALUE(MID(K144,1,2)), "No", "Yes"))))</f>
        <v>Yes</v>
      </c>
    </row>
    <row r="145" spans="1:12" x14ac:dyDescent="0.25">
      <c r="A145" s="42" t="s">
        <v>477</v>
      </c>
      <c r="B145" s="33" t="s">
        <v>213</v>
      </c>
      <c r="C145" s="8">
        <v>26.546917497999999</v>
      </c>
      <c r="D145" s="11" t="str">
        <f t="shared" si="24"/>
        <v>N/A</v>
      </c>
      <c r="E145" s="8">
        <v>26.482563619</v>
      </c>
      <c r="F145" s="11" t="str">
        <f t="shared" si="25"/>
        <v>N/A</v>
      </c>
      <c r="G145" s="8">
        <v>25.849521410000001</v>
      </c>
      <c r="H145" s="11" t="str">
        <f t="shared" si="26"/>
        <v>N/A</v>
      </c>
      <c r="I145" s="12">
        <v>-0.24199999999999999</v>
      </c>
      <c r="J145" s="12">
        <v>-2.39</v>
      </c>
      <c r="K145" s="41" t="s">
        <v>739</v>
      </c>
      <c r="L145" s="9" t="str">
        <f t="shared" si="27"/>
        <v>Yes</v>
      </c>
    </row>
    <row r="146" spans="1:12" x14ac:dyDescent="0.25">
      <c r="A146" s="42" t="s">
        <v>478</v>
      </c>
      <c r="B146" s="33" t="s">
        <v>213</v>
      </c>
      <c r="C146" s="8">
        <v>22.492759841000002</v>
      </c>
      <c r="D146" s="11" t="str">
        <f t="shared" si="24"/>
        <v>N/A</v>
      </c>
      <c r="E146" s="8">
        <v>22.117690462999999</v>
      </c>
      <c r="F146" s="11" t="str">
        <f t="shared" si="25"/>
        <v>N/A</v>
      </c>
      <c r="G146" s="8">
        <v>21.248652748000001</v>
      </c>
      <c r="H146" s="11" t="str">
        <f t="shared" si="26"/>
        <v>N/A</v>
      </c>
      <c r="I146" s="12">
        <v>-1.67</v>
      </c>
      <c r="J146" s="12">
        <v>-3.93</v>
      </c>
      <c r="K146" s="41" t="s">
        <v>739</v>
      </c>
      <c r="L146" s="9" t="str">
        <f t="shared" si="27"/>
        <v>Yes</v>
      </c>
    </row>
    <row r="147" spans="1:12" x14ac:dyDescent="0.25">
      <c r="A147" s="42" t="s">
        <v>1476</v>
      </c>
      <c r="B147" s="33" t="s">
        <v>213</v>
      </c>
      <c r="C147" s="8">
        <v>18.593180570000001</v>
      </c>
      <c r="D147" s="11" t="str">
        <f t="shared" si="24"/>
        <v>N/A</v>
      </c>
      <c r="E147" s="8">
        <v>18.094236146</v>
      </c>
      <c r="F147" s="11" t="str">
        <f t="shared" si="25"/>
        <v>N/A</v>
      </c>
      <c r="G147" s="8">
        <v>17.775645332</v>
      </c>
      <c r="H147" s="11" t="str">
        <f t="shared" si="26"/>
        <v>N/A</v>
      </c>
      <c r="I147" s="12">
        <v>-2.68</v>
      </c>
      <c r="J147" s="12">
        <v>-1.76</v>
      </c>
      <c r="K147" s="41" t="s">
        <v>739</v>
      </c>
      <c r="L147" s="9" t="str">
        <f t="shared" si="27"/>
        <v>Yes</v>
      </c>
    </row>
    <row r="148" spans="1:12" x14ac:dyDescent="0.25">
      <c r="A148" s="42" t="s">
        <v>1477</v>
      </c>
      <c r="B148" s="33" t="s">
        <v>213</v>
      </c>
      <c r="C148" s="8">
        <v>29.040117859999999</v>
      </c>
      <c r="D148" s="11" t="str">
        <f t="shared" si="24"/>
        <v>N/A</v>
      </c>
      <c r="E148" s="8">
        <v>28.770970781999999</v>
      </c>
      <c r="F148" s="11" t="str">
        <f t="shared" si="25"/>
        <v>N/A</v>
      </c>
      <c r="G148" s="8">
        <v>28.476597025</v>
      </c>
      <c r="H148" s="11" t="str">
        <f t="shared" si="26"/>
        <v>N/A</v>
      </c>
      <c r="I148" s="12">
        <v>-0.92700000000000005</v>
      </c>
      <c r="J148" s="12">
        <v>-1.02</v>
      </c>
      <c r="K148" s="41" t="s">
        <v>739</v>
      </c>
      <c r="L148" s="9" t="str">
        <f t="shared" si="27"/>
        <v>Yes</v>
      </c>
    </row>
    <row r="149" spans="1:12" x14ac:dyDescent="0.25">
      <c r="A149" s="42" t="s">
        <v>1478</v>
      </c>
      <c r="B149" s="33" t="s">
        <v>213</v>
      </c>
      <c r="C149" s="8">
        <v>6.9484071650999999</v>
      </c>
      <c r="D149" s="11" t="str">
        <f t="shared" si="24"/>
        <v>N/A</v>
      </c>
      <c r="E149" s="8">
        <v>6.7802168521999997</v>
      </c>
      <c r="F149" s="11" t="str">
        <f t="shared" si="25"/>
        <v>N/A</v>
      </c>
      <c r="G149" s="8">
        <v>6.7422458184999998</v>
      </c>
      <c r="H149" s="11" t="str">
        <f t="shared" si="26"/>
        <v>N/A</v>
      </c>
      <c r="I149" s="12">
        <v>-2.42</v>
      </c>
      <c r="J149" s="12">
        <v>-0.56000000000000005</v>
      </c>
      <c r="K149" s="41" t="s">
        <v>739</v>
      </c>
      <c r="L149" s="9" t="str">
        <f t="shared" si="27"/>
        <v>Yes</v>
      </c>
    </row>
    <row r="150" spans="1:12" x14ac:dyDescent="0.25">
      <c r="A150" s="42" t="s">
        <v>90</v>
      </c>
      <c r="B150" s="33" t="s">
        <v>213</v>
      </c>
      <c r="C150" s="8">
        <v>28.493834555999999</v>
      </c>
      <c r="D150" s="11" t="str">
        <f t="shared" si="24"/>
        <v>N/A</v>
      </c>
      <c r="E150" s="8">
        <v>29.182617843999999</v>
      </c>
      <c r="F150" s="11" t="str">
        <f t="shared" si="25"/>
        <v>N/A</v>
      </c>
      <c r="G150" s="8">
        <v>29.453987140999999</v>
      </c>
      <c r="H150" s="11" t="str">
        <f t="shared" si="26"/>
        <v>N/A</v>
      </c>
      <c r="I150" s="12">
        <v>2.4169999999999998</v>
      </c>
      <c r="J150" s="12">
        <v>0.92989999999999995</v>
      </c>
      <c r="K150" s="41" t="s">
        <v>739</v>
      </c>
      <c r="L150" s="9" t="str">
        <f t="shared" si="27"/>
        <v>Yes</v>
      </c>
    </row>
    <row r="151" spans="1:12" x14ac:dyDescent="0.25">
      <c r="A151" s="42" t="s">
        <v>479</v>
      </c>
      <c r="B151" s="33" t="s">
        <v>213</v>
      </c>
      <c r="C151" s="8">
        <v>23.819507403999999</v>
      </c>
      <c r="D151" s="11" t="str">
        <f t="shared" si="24"/>
        <v>N/A</v>
      </c>
      <c r="E151" s="8">
        <v>23.768143260999999</v>
      </c>
      <c r="F151" s="11" t="str">
        <f t="shared" si="25"/>
        <v>N/A</v>
      </c>
      <c r="G151" s="8">
        <v>23.910713277999999</v>
      </c>
      <c r="H151" s="11" t="str">
        <f t="shared" si="26"/>
        <v>N/A</v>
      </c>
      <c r="I151" s="12">
        <v>-0.216</v>
      </c>
      <c r="J151" s="12">
        <v>0.5998</v>
      </c>
      <c r="K151" s="41" t="s">
        <v>739</v>
      </c>
      <c r="L151" s="9" t="str">
        <f t="shared" si="27"/>
        <v>Yes</v>
      </c>
    </row>
    <row r="152" spans="1:12" x14ac:dyDescent="0.25">
      <c r="A152" s="42" t="s">
        <v>480</v>
      </c>
      <c r="B152" s="33" t="s">
        <v>213</v>
      </c>
      <c r="C152" s="8">
        <v>33.411991848</v>
      </c>
      <c r="D152" s="11" t="str">
        <f t="shared" si="24"/>
        <v>N/A</v>
      </c>
      <c r="E152" s="8">
        <v>34.608210866999997</v>
      </c>
      <c r="F152" s="11" t="str">
        <f t="shared" si="25"/>
        <v>N/A</v>
      </c>
      <c r="G152" s="8">
        <v>34.904794219999999</v>
      </c>
      <c r="H152" s="11" t="str">
        <f t="shared" si="26"/>
        <v>N/A</v>
      </c>
      <c r="I152" s="12">
        <v>3.58</v>
      </c>
      <c r="J152" s="12">
        <v>0.85699999999999998</v>
      </c>
      <c r="K152" s="41" t="s">
        <v>739</v>
      </c>
      <c r="L152" s="9" t="str">
        <f t="shared" si="27"/>
        <v>Yes</v>
      </c>
    </row>
    <row r="153" spans="1:12" x14ac:dyDescent="0.25">
      <c r="A153" s="42" t="s">
        <v>117</v>
      </c>
      <c r="B153" s="33" t="s">
        <v>213</v>
      </c>
      <c r="C153" s="8">
        <v>90.344965303999999</v>
      </c>
      <c r="D153" s="11" t="str">
        <f t="shared" si="24"/>
        <v>N/A</v>
      </c>
      <c r="E153" s="8">
        <v>90.537420730999997</v>
      </c>
      <c r="F153" s="11" t="str">
        <f t="shared" si="25"/>
        <v>N/A</v>
      </c>
      <c r="G153" s="8">
        <v>90.680356970999995</v>
      </c>
      <c r="H153" s="11" t="str">
        <f t="shared" si="26"/>
        <v>N/A</v>
      </c>
      <c r="I153" s="12">
        <v>0.21299999999999999</v>
      </c>
      <c r="J153" s="12">
        <v>0.15790000000000001</v>
      </c>
      <c r="K153" s="41" t="s">
        <v>739</v>
      </c>
      <c r="L153" s="9" t="str">
        <f t="shared" si="27"/>
        <v>Yes</v>
      </c>
    </row>
    <row r="154" spans="1:12" x14ac:dyDescent="0.25">
      <c r="A154" s="42" t="s">
        <v>481</v>
      </c>
      <c r="B154" s="33" t="s">
        <v>213</v>
      </c>
      <c r="C154" s="8">
        <v>88.788153520999998</v>
      </c>
      <c r="D154" s="11" t="str">
        <f t="shared" si="24"/>
        <v>N/A</v>
      </c>
      <c r="E154" s="8">
        <v>89.093308199999996</v>
      </c>
      <c r="F154" s="11" t="str">
        <f t="shared" si="25"/>
        <v>N/A</v>
      </c>
      <c r="G154" s="8">
        <v>89.273558116999993</v>
      </c>
      <c r="H154" s="11" t="str">
        <f t="shared" si="26"/>
        <v>N/A</v>
      </c>
      <c r="I154" s="12">
        <v>0.34370000000000001</v>
      </c>
      <c r="J154" s="12">
        <v>0.20230000000000001</v>
      </c>
      <c r="K154" s="41" t="s">
        <v>739</v>
      </c>
      <c r="L154" s="9" t="str">
        <f t="shared" si="27"/>
        <v>Yes</v>
      </c>
    </row>
    <row r="155" spans="1:12" x14ac:dyDescent="0.25">
      <c r="A155" s="42" t="s">
        <v>482</v>
      </c>
      <c r="B155" s="33" t="s">
        <v>213</v>
      </c>
      <c r="C155" s="8">
        <v>92.199935643000003</v>
      </c>
      <c r="D155" s="11" t="str">
        <f t="shared" si="24"/>
        <v>N/A</v>
      </c>
      <c r="E155" s="8">
        <v>92.229805898999999</v>
      </c>
      <c r="F155" s="11" t="str">
        <f t="shared" si="25"/>
        <v>N/A</v>
      </c>
      <c r="G155" s="8">
        <v>92.365574229000003</v>
      </c>
      <c r="H155" s="11" t="str">
        <f t="shared" si="26"/>
        <v>N/A</v>
      </c>
      <c r="I155" s="12">
        <v>3.2399999999999998E-2</v>
      </c>
      <c r="J155" s="12">
        <v>0.1472</v>
      </c>
      <c r="K155" s="41" t="s">
        <v>739</v>
      </c>
      <c r="L155" s="9" t="str">
        <f t="shared" si="27"/>
        <v>Yes</v>
      </c>
    </row>
    <row r="156" spans="1:12" x14ac:dyDescent="0.25">
      <c r="A156" s="42" t="s">
        <v>1479</v>
      </c>
      <c r="B156" s="33" t="s">
        <v>213</v>
      </c>
      <c r="C156" s="34">
        <v>0.64300778719999996</v>
      </c>
      <c r="D156" s="11" t="str">
        <f t="shared" si="24"/>
        <v>N/A</v>
      </c>
      <c r="E156" s="34">
        <v>0.67100208100000003</v>
      </c>
      <c r="F156" s="11" t="str">
        <f t="shared" si="25"/>
        <v>N/A</v>
      </c>
      <c r="G156" s="34">
        <v>0.59098313920000001</v>
      </c>
      <c r="H156" s="11" t="str">
        <f t="shared" si="26"/>
        <v>N/A</v>
      </c>
      <c r="I156" s="12">
        <v>4.3540000000000001</v>
      </c>
      <c r="J156" s="12">
        <v>-11.9</v>
      </c>
      <c r="K156" s="41" t="s">
        <v>739</v>
      </c>
      <c r="L156" s="9" t="str">
        <f t="shared" si="27"/>
        <v>Yes</v>
      </c>
    </row>
    <row r="157" spans="1:12" x14ac:dyDescent="0.25">
      <c r="A157" s="42" t="s">
        <v>1480</v>
      </c>
      <c r="B157" s="33" t="s">
        <v>213</v>
      </c>
      <c r="C157" s="34">
        <v>0.50622554249999996</v>
      </c>
      <c r="D157" s="11" t="str">
        <f t="shared" si="24"/>
        <v>N/A</v>
      </c>
      <c r="E157" s="34">
        <v>0.50957363509999998</v>
      </c>
      <c r="F157" s="11" t="str">
        <f t="shared" si="25"/>
        <v>N/A</v>
      </c>
      <c r="G157" s="34">
        <v>0.4814491488</v>
      </c>
      <c r="H157" s="11" t="str">
        <f t="shared" si="26"/>
        <v>N/A</v>
      </c>
      <c r="I157" s="12">
        <v>0.66139999999999999</v>
      </c>
      <c r="J157" s="12">
        <v>-5.52</v>
      </c>
      <c r="K157" s="41" t="s">
        <v>739</v>
      </c>
      <c r="L157" s="9" t="str">
        <f t="shared" si="27"/>
        <v>Yes</v>
      </c>
    </row>
    <row r="158" spans="1:12" x14ac:dyDescent="0.25">
      <c r="A158" s="42" t="s">
        <v>1481</v>
      </c>
      <c r="B158" s="33" t="s">
        <v>213</v>
      </c>
      <c r="C158" s="34">
        <v>0.78674296610000005</v>
      </c>
      <c r="D158" s="11" t="str">
        <f t="shared" si="24"/>
        <v>N/A</v>
      </c>
      <c r="E158" s="34">
        <v>0.82809748859999999</v>
      </c>
      <c r="F158" s="11" t="str">
        <f t="shared" si="25"/>
        <v>N/A</v>
      </c>
      <c r="G158" s="34">
        <v>0.68034942700000001</v>
      </c>
      <c r="H158" s="11" t="str">
        <f t="shared" si="26"/>
        <v>N/A</v>
      </c>
      <c r="I158" s="12">
        <v>5.2560000000000002</v>
      </c>
      <c r="J158" s="12">
        <v>-17.8</v>
      </c>
      <c r="K158" s="41" t="s">
        <v>739</v>
      </c>
      <c r="L158" s="9" t="str">
        <f t="shared" si="27"/>
        <v>Yes</v>
      </c>
    </row>
    <row r="159" spans="1:12" x14ac:dyDescent="0.25">
      <c r="A159" s="42" t="s">
        <v>1482</v>
      </c>
      <c r="B159" s="33" t="s">
        <v>213</v>
      </c>
      <c r="C159" s="34">
        <v>239.90564922999999</v>
      </c>
      <c r="D159" s="11" t="str">
        <f t="shared" si="24"/>
        <v>N/A</v>
      </c>
      <c r="E159" s="34">
        <v>236.90212650999999</v>
      </c>
      <c r="F159" s="11" t="str">
        <f t="shared" si="25"/>
        <v>N/A</v>
      </c>
      <c r="G159" s="34">
        <v>237.89014252000001</v>
      </c>
      <c r="H159" s="11" t="str">
        <f t="shared" si="26"/>
        <v>N/A</v>
      </c>
      <c r="I159" s="12">
        <v>-1.25</v>
      </c>
      <c r="J159" s="12">
        <v>0.41710000000000003</v>
      </c>
      <c r="K159" s="41" t="s">
        <v>739</v>
      </c>
      <c r="L159" s="9" t="str">
        <f t="shared" si="27"/>
        <v>Yes</v>
      </c>
    </row>
    <row r="160" spans="1:12" x14ac:dyDescent="0.25">
      <c r="A160" s="42" t="s">
        <v>1483</v>
      </c>
      <c r="B160" s="33" t="s">
        <v>213</v>
      </c>
      <c r="C160" s="34">
        <v>233.55765854000001</v>
      </c>
      <c r="D160" s="11" t="str">
        <f t="shared" si="24"/>
        <v>N/A</v>
      </c>
      <c r="E160" s="34">
        <v>230.56089890999999</v>
      </c>
      <c r="F160" s="11" t="str">
        <f t="shared" si="25"/>
        <v>N/A</v>
      </c>
      <c r="G160" s="34">
        <v>231.92273657999999</v>
      </c>
      <c r="H160" s="11" t="str">
        <f t="shared" si="26"/>
        <v>N/A</v>
      </c>
      <c r="I160" s="12">
        <v>-1.28</v>
      </c>
      <c r="J160" s="12">
        <v>0.5907</v>
      </c>
      <c r="K160" s="41" t="s">
        <v>739</v>
      </c>
      <c r="L160" s="9" t="str">
        <f t="shared" si="27"/>
        <v>Yes</v>
      </c>
    </row>
    <row r="161" spans="1:12" x14ac:dyDescent="0.25">
      <c r="A161" s="42" t="s">
        <v>1484</v>
      </c>
      <c r="B161" s="33" t="s">
        <v>213</v>
      </c>
      <c r="C161" s="34">
        <v>270.35319543000003</v>
      </c>
      <c r="D161" s="11" t="str">
        <f t="shared" si="24"/>
        <v>N/A</v>
      </c>
      <c r="E161" s="34">
        <v>266.26420797999998</v>
      </c>
      <c r="F161" s="11" t="str">
        <f t="shared" si="25"/>
        <v>N/A</v>
      </c>
      <c r="G161" s="34">
        <v>264.68768502</v>
      </c>
      <c r="H161" s="11" t="str">
        <f t="shared" si="26"/>
        <v>N/A</v>
      </c>
      <c r="I161" s="12">
        <v>-1.51</v>
      </c>
      <c r="J161" s="12">
        <v>-0.59199999999999997</v>
      </c>
      <c r="K161" s="41" t="s">
        <v>739</v>
      </c>
      <c r="L161" s="9" t="str">
        <f t="shared" si="27"/>
        <v>Yes</v>
      </c>
    </row>
    <row r="162" spans="1:12" x14ac:dyDescent="0.25">
      <c r="A162" s="42" t="s">
        <v>1617</v>
      </c>
      <c r="B162" s="33" t="s">
        <v>213</v>
      </c>
      <c r="C162" s="34">
        <v>0</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t="s">
        <v>1746</v>
      </c>
      <c r="J162" s="12" t="s">
        <v>1746</v>
      </c>
      <c r="K162" s="14" t="s">
        <v>213</v>
      </c>
      <c r="L162" s="9" t="str">
        <f t="shared" ref="L162:L172" si="31">IF(J162="Div by 0", "N/A", IF(K162="N/A","N/A", IF(J162&gt;VALUE(MID(K162,1,2)), "No", IF(J162&lt;-1*VALUE(MID(K162,1,2)), "No", "Yes"))))</f>
        <v>N/A</v>
      </c>
    </row>
    <row r="163" spans="1:12" x14ac:dyDescent="0.25">
      <c r="A163" s="42" t="s">
        <v>126</v>
      </c>
      <c r="B163" s="33" t="s">
        <v>213</v>
      </c>
      <c r="C163" s="34">
        <v>11</v>
      </c>
      <c r="D163" s="11" t="str">
        <f t="shared" si="28"/>
        <v>N/A</v>
      </c>
      <c r="E163" s="34">
        <v>11</v>
      </c>
      <c r="F163" s="11" t="str">
        <f t="shared" si="29"/>
        <v>N/A</v>
      </c>
      <c r="G163" s="34">
        <v>0</v>
      </c>
      <c r="H163" s="11" t="str">
        <f t="shared" si="30"/>
        <v>N/A</v>
      </c>
      <c r="I163" s="12">
        <v>200</v>
      </c>
      <c r="J163" s="12">
        <v>-100</v>
      </c>
      <c r="K163" s="14" t="s">
        <v>213</v>
      </c>
      <c r="L163" s="9" t="str">
        <f t="shared" si="31"/>
        <v>N/A</v>
      </c>
    </row>
    <row r="164" spans="1:12" ht="25" x14ac:dyDescent="0.25">
      <c r="A164" s="42" t="s">
        <v>1618</v>
      </c>
      <c r="B164" s="33" t="s">
        <v>213</v>
      </c>
      <c r="C164" s="34">
        <v>0</v>
      </c>
      <c r="D164" s="11" t="str">
        <f t="shared" si="28"/>
        <v>N/A</v>
      </c>
      <c r="E164" s="34">
        <v>11</v>
      </c>
      <c r="F164" s="11" t="str">
        <f t="shared" si="29"/>
        <v>N/A</v>
      </c>
      <c r="G164" s="34">
        <v>0</v>
      </c>
      <c r="H164" s="11" t="str">
        <f t="shared" si="30"/>
        <v>N/A</v>
      </c>
      <c r="I164" s="12" t="s">
        <v>1746</v>
      </c>
      <c r="J164" s="12">
        <v>-100</v>
      </c>
      <c r="K164" s="14" t="s">
        <v>213</v>
      </c>
      <c r="L164" s="9" t="str">
        <f t="shared" si="31"/>
        <v>N/A</v>
      </c>
    </row>
    <row r="165" spans="1:12" ht="25" x14ac:dyDescent="0.25">
      <c r="A165" s="42" t="s">
        <v>1485</v>
      </c>
      <c r="B165" s="33" t="s">
        <v>213</v>
      </c>
      <c r="C165" s="34">
        <v>0</v>
      </c>
      <c r="D165" s="11" t="str">
        <f t="shared" si="28"/>
        <v>N/A</v>
      </c>
      <c r="E165" s="34">
        <v>11</v>
      </c>
      <c r="F165" s="11" t="str">
        <f t="shared" si="29"/>
        <v>N/A</v>
      </c>
      <c r="G165" s="34">
        <v>11</v>
      </c>
      <c r="H165" s="11" t="str">
        <f t="shared" si="30"/>
        <v>N/A</v>
      </c>
      <c r="I165" s="12" t="s">
        <v>1746</v>
      </c>
      <c r="J165" s="12">
        <v>-80</v>
      </c>
      <c r="K165" s="14" t="s">
        <v>213</v>
      </c>
      <c r="L165" s="9" t="str">
        <f t="shared" si="31"/>
        <v>N/A</v>
      </c>
    </row>
    <row r="166" spans="1:12" x14ac:dyDescent="0.25">
      <c r="A166" s="42" t="s">
        <v>1619</v>
      </c>
      <c r="B166" s="33" t="s">
        <v>213</v>
      </c>
      <c r="C166" s="34">
        <v>0</v>
      </c>
      <c r="D166" s="11" t="str">
        <f t="shared" si="28"/>
        <v>N/A</v>
      </c>
      <c r="E166" s="34">
        <v>0</v>
      </c>
      <c r="F166" s="11" t="str">
        <f t="shared" si="29"/>
        <v>N/A</v>
      </c>
      <c r="G166" s="34">
        <v>0</v>
      </c>
      <c r="H166" s="11" t="str">
        <f t="shared" si="30"/>
        <v>N/A</v>
      </c>
      <c r="I166" s="12" t="s">
        <v>1746</v>
      </c>
      <c r="J166" s="12" t="s">
        <v>1746</v>
      </c>
      <c r="K166" s="14" t="s">
        <v>213</v>
      </c>
      <c r="L166" s="9" t="str">
        <f t="shared" si="31"/>
        <v>N/A</v>
      </c>
    </row>
    <row r="167" spans="1:12" x14ac:dyDescent="0.25">
      <c r="A167" s="42" t="s">
        <v>1620</v>
      </c>
      <c r="B167" s="33" t="s">
        <v>213</v>
      </c>
      <c r="C167" s="34">
        <v>32</v>
      </c>
      <c r="D167" s="11" t="str">
        <f t="shared" si="28"/>
        <v>N/A</v>
      </c>
      <c r="E167" s="34">
        <v>26</v>
      </c>
      <c r="F167" s="11" t="str">
        <f t="shared" si="29"/>
        <v>N/A</v>
      </c>
      <c r="G167" s="34">
        <v>30</v>
      </c>
      <c r="H167" s="11" t="str">
        <f t="shared" si="30"/>
        <v>N/A</v>
      </c>
      <c r="I167" s="12">
        <v>-18.8</v>
      </c>
      <c r="J167" s="12">
        <v>15.38</v>
      </c>
      <c r="K167" s="14" t="s">
        <v>213</v>
      </c>
      <c r="L167" s="9" t="str">
        <f t="shared" si="31"/>
        <v>N/A</v>
      </c>
    </row>
    <row r="168" spans="1:12" x14ac:dyDescent="0.25">
      <c r="A168" s="42" t="s">
        <v>125</v>
      </c>
      <c r="B168" s="33" t="s">
        <v>213</v>
      </c>
      <c r="C168" s="43">
        <v>525647</v>
      </c>
      <c r="D168" s="11" t="str">
        <f t="shared" si="28"/>
        <v>N/A</v>
      </c>
      <c r="E168" s="43">
        <v>607938</v>
      </c>
      <c r="F168" s="11" t="str">
        <f t="shared" si="29"/>
        <v>N/A</v>
      </c>
      <c r="G168" s="43">
        <v>366110</v>
      </c>
      <c r="H168" s="11" t="str">
        <f t="shared" si="30"/>
        <v>N/A</v>
      </c>
      <c r="I168" s="12">
        <v>15.66</v>
      </c>
      <c r="J168" s="12">
        <v>-39.799999999999997</v>
      </c>
      <c r="K168" s="14" t="s">
        <v>213</v>
      </c>
      <c r="L168" s="9" t="str">
        <f t="shared" si="31"/>
        <v>N/A</v>
      </c>
    </row>
    <row r="169" spans="1:12" x14ac:dyDescent="0.25">
      <c r="A169" s="42" t="s">
        <v>1621</v>
      </c>
      <c r="B169" s="33" t="s">
        <v>213</v>
      </c>
      <c r="C169" s="43">
        <v>471175</v>
      </c>
      <c r="D169" s="11" t="str">
        <f t="shared" si="28"/>
        <v>N/A</v>
      </c>
      <c r="E169" s="43">
        <v>552067</v>
      </c>
      <c r="F169" s="11" t="str">
        <f t="shared" si="29"/>
        <v>N/A</v>
      </c>
      <c r="G169" s="43">
        <v>263334</v>
      </c>
      <c r="H169" s="11" t="str">
        <f t="shared" si="30"/>
        <v>N/A</v>
      </c>
      <c r="I169" s="12">
        <v>17.170000000000002</v>
      </c>
      <c r="J169" s="12">
        <v>-52.3</v>
      </c>
      <c r="K169" s="14" t="s">
        <v>213</v>
      </c>
      <c r="L169" s="9" t="str">
        <f t="shared" si="31"/>
        <v>N/A</v>
      </c>
    </row>
    <row r="170" spans="1:12" x14ac:dyDescent="0.25">
      <c r="A170" s="42" t="s">
        <v>1378</v>
      </c>
      <c r="B170" s="33" t="s">
        <v>213</v>
      </c>
      <c r="C170" s="43">
        <v>191625</v>
      </c>
      <c r="D170" s="11" t="str">
        <f t="shared" si="28"/>
        <v>N/A</v>
      </c>
      <c r="E170" s="43">
        <v>201485</v>
      </c>
      <c r="F170" s="11" t="str">
        <f t="shared" si="29"/>
        <v>N/A</v>
      </c>
      <c r="G170" s="43">
        <v>202912</v>
      </c>
      <c r="H170" s="11" t="str">
        <f t="shared" si="30"/>
        <v>N/A</v>
      </c>
      <c r="I170" s="12">
        <v>5.1449999999999996</v>
      </c>
      <c r="J170" s="12">
        <v>0.70820000000000005</v>
      </c>
      <c r="K170" s="14" t="s">
        <v>213</v>
      </c>
      <c r="L170" s="9" t="str">
        <f t="shared" si="31"/>
        <v>N/A</v>
      </c>
    </row>
    <row r="171" spans="1:12" x14ac:dyDescent="0.25">
      <c r="A171" s="42" t="s">
        <v>1615</v>
      </c>
      <c r="B171" s="33" t="s">
        <v>213</v>
      </c>
      <c r="C171" s="43">
        <v>109395</v>
      </c>
      <c r="D171" s="11" t="str">
        <f t="shared" si="28"/>
        <v>N/A</v>
      </c>
      <c r="E171" s="43">
        <v>85329</v>
      </c>
      <c r="F171" s="11" t="str">
        <f t="shared" si="29"/>
        <v>N/A</v>
      </c>
      <c r="G171" s="43">
        <v>149519</v>
      </c>
      <c r="H171" s="11" t="str">
        <f t="shared" si="30"/>
        <v>N/A</v>
      </c>
      <c r="I171" s="12">
        <v>-22</v>
      </c>
      <c r="J171" s="12">
        <v>75.23</v>
      </c>
      <c r="K171" s="14" t="s">
        <v>213</v>
      </c>
      <c r="L171" s="9" t="str">
        <f t="shared" si="31"/>
        <v>N/A</v>
      </c>
    </row>
    <row r="172" spans="1:12" x14ac:dyDescent="0.25">
      <c r="A172" s="42" t="s">
        <v>1616</v>
      </c>
      <c r="B172" s="33" t="s">
        <v>213</v>
      </c>
      <c r="C172" s="43">
        <v>364190</v>
      </c>
      <c r="D172" s="11" t="str">
        <f t="shared" si="28"/>
        <v>N/A</v>
      </c>
      <c r="E172" s="43">
        <v>372471</v>
      </c>
      <c r="F172" s="11" t="str">
        <f t="shared" si="29"/>
        <v>N/A</v>
      </c>
      <c r="G172" s="43">
        <v>365239</v>
      </c>
      <c r="H172" s="11" t="str">
        <f t="shared" si="30"/>
        <v>N/A</v>
      </c>
      <c r="I172" s="12">
        <v>2.274</v>
      </c>
      <c r="J172" s="12">
        <v>-1.94</v>
      </c>
      <c r="K172" s="14" t="s">
        <v>213</v>
      </c>
      <c r="L172" s="9" t="str">
        <f t="shared" si="31"/>
        <v>N/A</v>
      </c>
    </row>
    <row r="173" spans="1:12" ht="25" x14ac:dyDescent="0.25">
      <c r="A173" s="42" t="s">
        <v>1379</v>
      </c>
      <c r="B173" s="33" t="s">
        <v>213</v>
      </c>
      <c r="C173" s="43">
        <v>128423</v>
      </c>
      <c r="D173" s="11" t="str">
        <f t="shared" ref="D173:D187" si="32">IF($B173="N/A","N/A",IF(C173&gt;10,"No",IF(C173&lt;-10,"No","Yes")))</f>
        <v>N/A</v>
      </c>
      <c r="E173" s="43">
        <v>100346</v>
      </c>
      <c r="F173" s="11" t="str">
        <f t="shared" ref="F173:F187" si="33">IF($B173="N/A","N/A",IF(E173&gt;10,"No",IF(E173&lt;-10,"No","Yes")))</f>
        <v>N/A</v>
      </c>
      <c r="G173" s="43">
        <v>152957</v>
      </c>
      <c r="H173" s="11" t="str">
        <f t="shared" ref="H173:H187" si="34">IF($B173="N/A","N/A",IF(G173&gt;10,"No",IF(G173&lt;-10,"No","Yes")))</f>
        <v>N/A</v>
      </c>
      <c r="I173" s="12">
        <v>-21.9</v>
      </c>
      <c r="J173" s="12">
        <v>52.43</v>
      </c>
      <c r="K173" s="41" t="s">
        <v>739</v>
      </c>
      <c r="L173" s="9" t="str">
        <f t="shared" ref="L173:L187" si="35">IF(J173="Div by 0", "N/A", IF(K173="N/A","N/A", IF(J173&gt;VALUE(MID(K173,1,2)), "No", IF(J173&lt;-1*VALUE(MID(K173,1,2)), "No", "Yes"))))</f>
        <v>No</v>
      </c>
    </row>
    <row r="174" spans="1:12" x14ac:dyDescent="0.25">
      <c r="A174" s="42" t="s">
        <v>649</v>
      </c>
      <c r="B174" s="33" t="s">
        <v>213</v>
      </c>
      <c r="C174" s="34">
        <v>908</v>
      </c>
      <c r="D174" s="11" t="str">
        <f t="shared" si="32"/>
        <v>N/A</v>
      </c>
      <c r="E174" s="34">
        <v>883</v>
      </c>
      <c r="F174" s="11" t="str">
        <f t="shared" si="33"/>
        <v>N/A</v>
      </c>
      <c r="G174" s="34">
        <v>1541</v>
      </c>
      <c r="H174" s="11" t="str">
        <f t="shared" si="34"/>
        <v>N/A</v>
      </c>
      <c r="I174" s="12">
        <v>-2.75</v>
      </c>
      <c r="J174" s="12">
        <v>74.52</v>
      </c>
      <c r="K174" s="41" t="s">
        <v>739</v>
      </c>
      <c r="L174" s="9" t="str">
        <f t="shared" si="35"/>
        <v>No</v>
      </c>
    </row>
    <row r="175" spans="1:12" x14ac:dyDescent="0.25">
      <c r="A175" s="42" t="s">
        <v>1380</v>
      </c>
      <c r="B175" s="33" t="s">
        <v>213</v>
      </c>
      <c r="C175" s="43">
        <v>141.43502203</v>
      </c>
      <c r="D175" s="11" t="str">
        <f t="shared" si="32"/>
        <v>N/A</v>
      </c>
      <c r="E175" s="43">
        <v>113.64212911</v>
      </c>
      <c r="F175" s="11" t="str">
        <f t="shared" si="33"/>
        <v>N/A</v>
      </c>
      <c r="G175" s="43">
        <v>99.258273848000002</v>
      </c>
      <c r="H175" s="11" t="str">
        <f t="shared" si="34"/>
        <v>N/A</v>
      </c>
      <c r="I175" s="12">
        <v>-19.7</v>
      </c>
      <c r="J175" s="12">
        <v>-12.7</v>
      </c>
      <c r="K175" s="41" t="s">
        <v>739</v>
      </c>
      <c r="L175" s="9" t="str">
        <f t="shared" si="35"/>
        <v>Yes</v>
      </c>
    </row>
    <row r="176" spans="1:12" ht="25" x14ac:dyDescent="0.25">
      <c r="A176" s="42" t="s">
        <v>1381</v>
      </c>
      <c r="B176" s="33" t="s">
        <v>213</v>
      </c>
      <c r="C176" s="43">
        <v>97765</v>
      </c>
      <c r="D176" s="11" t="str">
        <f t="shared" si="32"/>
        <v>N/A</v>
      </c>
      <c r="E176" s="43">
        <v>88440</v>
      </c>
      <c r="F176" s="11" t="str">
        <f t="shared" si="33"/>
        <v>N/A</v>
      </c>
      <c r="G176" s="43">
        <v>102628</v>
      </c>
      <c r="H176" s="11" t="str">
        <f t="shared" si="34"/>
        <v>N/A</v>
      </c>
      <c r="I176" s="12">
        <v>-9.5399999999999991</v>
      </c>
      <c r="J176" s="12">
        <v>16.04</v>
      </c>
      <c r="K176" s="41" t="s">
        <v>739</v>
      </c>
      <c r="L176" s="9" t="str">
        <f t="shared" si="35"/>
        <v>Yes</v>
      </c>
    </row>
    <row r="177" spans="1:12" x14ac:dyDescent="0.25">
      <c r="A177" s="42" t="s">
        <v>516</v>
      </c>
      <c r="B177" s="33" t="s">
        <v>213</v>
      </c>
      <c r="C177" s="34">
        <v>619</v>
      </c>
      <c r="D177" s="11" t="str">
        <f t="shared" si="32"/>
        <v>N/A</v>
      </c>
      <c r="E177" s="34">
        <v>589</v>
      </c>
      <c r="F177" s="11" t="str">
        <f t="shared" si="33"/>
        <v>N/A</v>
      </c>
      <c r="G177" s="34">
        <v>596</v>
      </c>
      <c r="H177" s="11" t="str">
        <f t="shared" si="34"/>
        <v>N/A</v>
      </c>
      <c r="I177" s="12">
        <v>-4.8499999999999996</v>
      </c>
      <c r="J177" s="12">
        <v>1.1879999999999999</v>
      </c>
      <c r="K177" s="41" t="s">
        <v>739</v>
      </c>
      <c r="L177" s="9" t="str">
        <f t="shared" si="35"/>
        <v>Yes</v>
      </c>
    </row>
    <row r="178" spans="1:12" x14ac:dyDescent="0.25">
      <c r="A178" s="42" t="s">
        <v>1382</v>
      </c>
      <c r="B178" s="33" t="s">
        <v>213</v>
      </c>
      <c r="C178" s="43">
        <v>157.94022616999999</v>
      </c>
      <c r="D178" s="11" t="str">
        <f t="shared" si="32"/>
        <v>N/A</v>
      </c>
      <c r="E178" s="43">
        <v>150.15280136000001</v>
      </c>
      <c r="F178" s="11" t="str">
        <f t="shared" si="33"/>
        <v>N/A</v>
      </c>
      <c r="G178" s="43">
        <v>172.19463087</v>
      </c>
      <c r="H178" s="11" t="str">
        <f t="shared" si="34"/>
        <v>N/A</v>
      </c>
      <c r="I178" s="12">
        <v>-4.93</v>
      </c>
      <c r="J178" s="12">
        <v>14.68</v>
      </c>
      <c r="K178" s="41" t="s">
        <v>739</v>
      </c>
      <c r="L178" s="9" t="str">
        <f t="shared" si="35"/>
        <v>Yes</v>
      </c>
    </row>
    <row r="179" spans="1:12" ht="25" x14ac:dyDescent="0.25">
      <c r="A179" s="42" t="s">
        <v>1383</v>
      </c>
      <c r="B179" s="33" t="s">
        <v>213</v>
      </c>
      <c r="C179" s="43">
        <v>461639</v>
      </c>
      <c r="D179" s="11" t="str">
        <f t="shared" si="32"/>
        <v>N/A</v>
      </c>
      <c r="E179" s="43">
        <v>492506</v>
      </c>
      <c r="F179" s="11" t="str">
        <f t="shared" si="33"/>
        <v>N/A</v>
      </c>
      <c r="G179" s="43">
        <v>554234</v>
      </c>
      <c r="H179" s="11" t="str">
        <f t="shared" si="34"/>
        <v>N/A</v>
      </c>
      <c r="I179" s="12">
        <v>6.6859999999999999</v>
      </c>
      <c r="J179" s="12">
        <v>12.53</v>
      </c>
      <c r="K179" s="41" t="s">
        <v>739</v>
      </c>
      <c r="L179" s="9" t="str">
        <f t="shared" si="35"/>
        <v>Yes</v>
      </c>
    </row>
    <row r="180" spans="1:12" x14ac:dyDescent="0.25">
      <c r="A180" s="42" t="s">
        <v>517</v>
      </c>
      <c r="B180" s="33" t="s">
        <v>213</v>
      </c>
      <c r="C180" s="34">
        <v>2018</v>
      </c>
      <c r="D180" s="11" t="str">
        <f t="shared" si="32"/>
        <v>N/A</v>
      </c>
      <c r="E180" s="34">
        <v>2208</v>
      </c>
      <c r="F180" s="11" t="str">
        <f t="shared" si="33"/>
        <v>N/A</v>
      </c>
      <c r="G180" s="34">
        <v>2429</v>
      </c>
      <c r="H180" s="11" t="str">
        <f t="shared" si="34"/>
        <v>N/A</v>
      </c>
      <c r="I180" s="12">
        <v>9.4149999999999991</v>
      </c>
      <c r="J180" s="12">
        <v>10.01</v>
      </c>
      <c r="K180" s="41" t="s">
        <v>739</v>
      </c>
      <c r="L180" s="9" t="str">
        <f t="shared" si="35"/>
        <v>Yes</v>
      </c>
    </row>
    <row r="181" spans="1:12" ht="25" x14ac:dyDescent="0.25">
      <c r="A181" s="42" t="s">
        <v>1384</v>
      </c>
      <c r="B181" s="33" t="s">
        <v>213</v>
      </c>
      <c r="C181" s="43">
        <v>228.76065410999999</v>
      </c>
      <c r="D181" s="11" t="str">
        <f t="shared" si="32"/>
        <v>N/A</v>
      </c>
      <c r="E181" s="43">
        <v>223.05525362</v>
      </c>
      <c r="F181" s="11" t="str">
        <f t="shared" si="33"/>
        <v>N/A</v>
      </c>
      <c r="G181" s="43">
        <v>228.17373405000001</v>
      </c>
      <c r="H181" s="11" t="str">
        <f t="shared" si="34"/>
        <v>N/A</v>
      </c>
      <c r="I181" s="12">
        <v>-2.4900000000000002</v>
      </c>
      <c r="J181" s="12">
        <v>2.2949999999999999</v>
      </c>
      <c r="K181" s="41" t="s">
        <v>739</v>
      </c>
      <c r="L181" s="9" t="str">
        <f t="shared" si="35"/>
        <v>Yes</v>
      </c>
    </row>
    <row r="182" spans="1:12" ht="25" x14ac:dyDescent="0.25">
      <c r="A182" s="42" t="s">
        <v>1385</v>
      </c>
      <c r="B182" s="33" t="s">
        <v>213</v>
      </c>
      <c r="C182" s="43">
        <v>1246797</v>
      </c>
      <c r="D182" s="11" t="str">
        <f t="shared" si="32"/>
        <v>N/A</v>
      </c>
      <c r="E182" s="43">
        <v>1255206</v>
      </c>
      <c r="F182" s="11" t="str">
        <f t="shared" si="33"/>
        <v>N/A</v>
      </c>
      <c r="G182" s="43">
        <v>1377489</v>
      </c>
      <c r="H182" s="11" t="str">
        <f t="shared" si="34"/>
        <v>N/A</v>
      </c>
      <c r="I182" s="12">
        <v>0.6744</v>
      </c>
      <c r="J182" s="12">
        <v>9.7420000000000009</v>
      </c>
      <c r="K182" s="41" t="s">
        <v>739</v>
      </c>
      <c r="L182" s="9" t="str">
        <f t="shared" si="35"/>
        <v>Yes</v>
      </c>
    </row>
    <row r="183" spans="1:12" x14ac:dyDescent="0.25">
      <c r="A183" s="42" t="s">
        <v>518</v>
      </c>
      <c r="B183" s="33" t="s">
        <v>213</v>
      </c>
      <c r="C183" s="34">
        <v>4925</v>
      </c>
      <c r="D183" s="11" t="str">
        <f t="shared" si="32"/>
        <v>N/A</v>
      </c>
      <c r="E183" s="34">
        <v>4948</v>
      </c>
      <c r="F183" s="11" t="str">
        <f t="shared" si="33"/>
        <v>N/A</v>
      </c>
      <c r="G183" s="34">
        <v>5392</v>
      </c>
      <c r="H183" s="11" t="str">
        <f t="shared" si="34"/>
        <v>N/A</v>
      </c>
      <c r="I183" s="12">
        <v>0.46700000000000003</v>
      </c>
      <c r="J183" s="12">
        <v>8.9730000000000008</v>
      </c>
      <c r="K183" s="41" t="s">
        <v>739</v>
      </c>
      <c r="L183" s="9" t="str">
        <f t="shared" si="35"/>
        <v>Yes</v>
      </c>
    </row>
    <row r="184" spans="1:12" x14ac:dyDescent="0.25">
      <c r="A184" s="42" t="s">
        <v>1386</v>
      </c>
      <c r="B184" s="33" t="s">
        <v>213</v>
      </c>
      <c r="C184" s="43">
        <v>253.15675127</v>
      </c>
      <c r="D184" s="11" t="str">
        <f t="shared" si="32"/>
        <v>N/A</v>
      </c>
      <c r="E184" s="43">
        <v>253.67946645000001</v>
      </c>
      <c r="F184" s="11" t="str">
        <f t="shared" si="33"/>
        <v>N/A</v>
      </c>
      <c r="G184" s="43">
        <v>255.46902818999999</v>
      </c>
      <c r="H184" s="11" t="str">
        <f t="shared" si="34"/>
        <v>N/A</v>
      </c>
      <c r="I184" s="12">
        <v>0.20649999999999999</v>
      </c>
      <c r="J184" s="12">
        <v>0.70540000000000003</v>
      </c>
      <c r="K184" s="41" t="s">
        <v>739</v>
      </c>
      <c r="L184" s="9" t="str">
        <f t="shared" si="35"/>
        <v>Yes</v>
      </c>
    </row>
    <row r="185" spans="1:12" ht="25" x14ac:dyDescent="0.25">
      <c r="A185" s="42" t="s">
        <v>1387</v>
      </c>
      <c r="B185" s="33" t="s">
        <v>213</v>
      </c>
      <c r="C185" s="43">
        <v>340546300</v>
      </c>
      <c r="D185" s="11" t="str">
        <f t="shared" si="32"/>
        <v>N/A</v>
      </c>
      <c r="E185" s="43">
        <v>331587572</v>
      </c>
      <c r="F185" s="11" t="str">
        <f t="shared" si="33"/>
        <v>N/A</v>
      </c>
      <c r="G185" s="43">
        <v>337622525</v>
      </c>
      <c r="H185" s="11" t="str">
        <f t="shared" si="34"/>
        <v>N/A</v>
      </c>
      <c r="I185" s="12">
        <v>-2.63</v>
      </c>
      <c r="J185" s="12">
        <v>1.82</v>
      </c>
      <c r="K185" s="41" t="s">
        <v>739</v>
      </c>
      <c r="L185" s="9" t="str">
        <f t="shared" si="35"/>
        <v>Yes</v>
      </c>
    </row>
    <row r="186" spans="1:12" ht="25" x14ac:dyDescent="0.25">
      <c r="A186" s="42" t="s">
        <v>519</v>
      </c>
      <c r="B186" s="33" t="s">
        <v>213</v>
      </c>
      <c r="C186" s="34">
        <v>21395</v>
      </c>
      <c r="D186" s="11" t="str">
        <f t="shared" si="32"/>
        <v>N/A</v>
      </c>
      <c r="E186" s="34">
        <v>20719</v>
      </c>
      <c r="F186" s="11" t="str">
        <f t="shared" si="33"/>
        <v>N/A</v>
      </c>
      <c r="G186" s="34">
        <v>20724</v>
      </c>
      <c r="H186" s="11" t="str">
        <f t="shared" si="34"/>
        <v>N/A</v>
      </c>
      <c r="I186" s="12">
        <v>-3.16</v>
      </c>
      <c r="J186" s="12">
        <v>2.41E-2</v>
      </c>
      <c r="K186" s="41" t="s">
        <v>739</v>
      </c>
      <c r="L186" s="9" t="str">
        <f t="shared" si="35"/>
        <v>Yes</v>
      </c>
    </row>
    <row r="187" spans="1:12" ht="25" x14ac:dyDescent="0.25">
      <c r="A187" s="42" t="s">
        <v>1388</v>
      </c>
      <c r="B187" s="33" t="s">
        <v>213</v>
      </c>
      <c r="C187" s="43">
        <v>15917.097453</v>
      </c>
      <c r="D187" s="11" t="str">
        <f t="shared" si="32"/>
        <v>N/A</v>
      </c>
      <c r="E187" s="43">
        <v>16004.033592</v>
      </c>
      <c r="F187" s="11" t="str">
        <f t="shared" si="33"/>
        <v>N/A</v>
      </c>
      <c r="G187" s="43">
        <v>16291.378354</v>
      </c>
      <c r="H187" s="11" t="str">
        <f t="shared" si="34"/>
        <v>N/A</v>
      </c>
      <c r="I187" s="12">
        <v>0.54620000000000002</v>
      </c>
      <c r="J187" s="12">
        <v>1.7949999999999999</v>
      </c>
      <c r="K187" s="41" t="s">
        <v>739</v>
      </c>
      <c r="L187" s="9" t="str">
        <f t="shared" si="35"/>
        <v>Yes</v>
      </c>
    </row>
    <row r="188" spans="1:12" x14ac:dyDescent="0.25">
      <c r="A188" s="4" t="s">
        <v>1389</v>
      </c>
      <c r="B188" s="33" t="s">
        <v>213</v>
      </c>
      <c r="C188" s="43">
        <v>351216893</v>
      </c>
      <c r="D188" s="11" t="str">
        <f t="shared" ref="D188:D203" si="36">IF($B188="N/A","N/A",IF(C188&gt;10,"No",IF(C188&lt;-10,"No","Yes")))</f>
        <v>N/A</v>
      </c>
      <c r="E188" s="43">
        <v>342975918</v>
      </c>
      <c r="F188" s="11" t="str">
        <f t="shared" ref="F188:F203" si="37">IF($B188="N/A","N/A",IF(E188&gt;10,"No",IF(E188&lt;-10,"No","Yes")))</f>
        <v>N/A</v>
      </c>
      <c r="G188" s="43">
        <v>349470416</v>
      </c>
      <c r="H188" s="11" t="str">
        <f t="shared" ref="H188:H203" si="38">IF($B188="N/A","N/A",IF(G188&gt;10,"No",IF(G188&lt;-10,"No","Yes")))</f>
        <v>N/A</v>
      </c>
      <c r="I188" s="12">
        <v>-2.35</v>
      </c>
      <c r="J188" s="12">
        <v>1.8939999999999999</v>
      </c>
      <c r="K188" s="41" t="s">
        <v>739</v>
      </c>
      <c r="L188" s="9" t="str">
        <f t="shared" ref="L188:L203" si="39">IF(J188="Div by 0", "N/A", IF(K188="N/A","N/A", IF(J188&gt;VALUE(MID(K188,1,2)), "No", IF(J188&lt;-1*VALUE(MID(K188,1,2)), "No", "Yes"))))</f>
        <v>Yes</v>
      </c>
    </row>
    <row r="189" spans="1:12" x14ac:dyDescent="0.25">
      <c r="A189" s="4" t="s">
        <v>1486</v>
      </c>
      <c r="B189" s="33" t="s">
        <v>213</v>
      </c>
      <c r="C189" s="34">
        <v>24258</v>
      </c>
      <c r="D189" s="11" t="str">
        <f t="shared" si="36"/>
        <v>N/A</v>
      </c>
      <c r="E189" s="34">
        <v>23926</v>
      </c>
      <c r="F189" s="11" t="str">
        <f t="shared" si="37"/>
        <v>N/A</v>
      </c>
      <c r="G189" s="34">
        <v>23933</v>
      </c>
      <c r="H189" s="11" t="str">
        <f t="shared" si="38"/>
        <v>N/A</v>
      </c>
      <c r="I189" s="12">
        <v>-1.37</v>
      </c>
      <c r="J189" s="12">
        <v>2.93E-2</v>
      </c>
      <c r="K189" s="41" t="s">
        <v>739</v>
      </c>
      <c r="L189" s="9" t="str">
        <f t="shared" si="39"/>
        <v>Yes</v>
      </c>
    </row>
    <row r="190" spans="1:12" x14ac:dyDescent="0.25">
      <c r="A190" s="4" t="s">
        <v>1487</v>
      </c>
      <c r="B190" s="33" t="s">
        <v>213</v>
      </c>
      <c r="C190" s="43">
        <v>14478.394468</v>
      </c>
      <c r="D190" s="11" t="str">
        <f t="shared" si="36"/>
        <v>N/A</v>
      </c>
      <c r="E190" s="43">
        <v>14334.862408999999</v>
      </c>
      <c r="F190" s="11" t="str">
        <f t="shared" si="37"/>
        <v>N/A</v>
      </c>
      <c r="G190" s="43">
        <v>14602.031337</v>
      </c>
      <c r="H190" s="11" t="str">
        <f t="shared" si="38"/>
        <v>N/A</v>
      </c>
      <c r="I190" s="12">
        <v>-0.99099999999999999</v>
      </c>
      <c r="J190" s="12">
        <v>1.8640000000000001</v>
      </c>
      <c r="K190" s="41" t="s">
        <v>739</v>
      </c>
      <c r="L190" s="9" t="str">
        <f t="shared" si="39"/>
        <v>Yes</v>
      </c>
    </row>
    <row r="191" spans="1:12" x14ac:dyDescent="0.25">
      <c r="A191" s="4" t="s">
        <v>1488</v>
      </c>
      <c r="B191" s="33" t="s">
        <v>213</v>
      </c>
      <c r="C191" s="43">
        <v>8538.0026856000004</v>
      </c>
      <c r="D191" s="11" t="str">
        <f t="shared" si="36"/>
        <v>N/A</v>
      </c>
      <c r="E191" s="43">
        <v>8228.3432403999996</v>
      </c>
      <c r="F191" s="11" t="str">
        <f t="shared" si="37"/>
        <v>N/A</v>
      </c>
      <c r="G191" s="43">
        <v>8419.6998796000007</v>
      </c>
      <c r="H191" s="11" t="str">
        <f t="shared" si="38"/>
        <v>N/A</v>
      </c>
      <c r="I191" s="12">
        <v>-3.63</v>
      </c>
      <c r="J191" s="12">
        <v>2.3260000000000001</v>
      </c>
      <c r="K191" s="41" t="s">
        <v>739</v>
      </c>
      <c r="L191" s="9" t="str">
        <f t="shared" si="39"/>
        <v>Yes</v>
      </c>
    </row>
    <row r="192" spans="1:12" x14ac:dyDescent="0.25">
      <c r="A192" s="4" t="s">
        <v>1489</v>
      </c>
      <c r="B192" s="33" t="s">
        <v>213</v>
      </c>
      <c r="C192" s="43">
        <v>23329.673111</v>
      </c>
      <c r="D192" s="11" t="str">
        <f t="shared" si="36"/>
        <v>N/A</v>
      </c>
      <c r="E192" s="43">
        <v>23209.054603</v>
      </c>
      <c r="F192" s="11" t="str">
        <f t="shared" si="37"/>
        <v>N/A</v>
      </c>
      <c r="G192" s="43">
        <v>23498.376862000001</v>
      </c>
      <c r="H192" s="11" t="str">
        <f t="shared" si="38"/>
        <v>N/A</v>
      </c>
      <c r="I192" s="12">
        <v>-0.51700000000000002</v>
      </c>
      <c r="J192" s="12">
        <v>1.2470000000000001</v>
      </c>
      <c r="K192" s="41" t="s">
        <v>739</v>
      </c>
      <c r="L192" s="9" t="str">
        <f t="shared" si="39"/>
        <v>Yes</v>
      </c>
    </row>
    <row r="193" spans="1:12" x14ac:dyDescent="0.25">
      <c r="A193" s="42" t="s">
        <v>1490</v>
      </c>
      <c r="B193" s="33" t="s">
        <v>213</v>
      </c>
      <c r="C193" s="9">
        <v>24.22045829</v>
      </c>
      <c r="D193" s="11" t="str">
        <f t="shared" si="36"/>
        <v>N/A</v>
      </c>
      <c r="E193" s="9">
        <v>23.306739919999998</v>
      </c>
      <c r="F193" s="11" t="str">
        <f t="shared" si="37"/>
        <v>N/A</v>
      </c>
      <c r="G193" s="9">
        <v>22.966126092</v>
      </c>
      <c r="H193" s="11" t="str">
        <f t="shared" si="38"/>
        <v>N/A</v>
      </c>
      <c r="I193" s="12">
        <v>-3.77</v>
      </c>
      <c r="J193" s="12">
        <v>-1.46</v>
      </c>
      <c r="K193" s="41" t="s">
        <v>739</v>
      </c>
      <c r="L193" s="9" t="str">
        <f t="shared" si="39"/>
        <v>Yes</v>
      </c>
    </row>
    <row r="194" spans="1:12" x14ac:dyDescent="0.25">
      <c r="A194" s="42" t="s">
        <v>1491</v>
      </c>
      <c r="B194" s="33" t="s">
        <v>213</v>
      </c>
      <c r="C194" s="9">
        <v>27.428981565000001</v>
      </c>
      <c r="D194" s="11" t="str">
        <f t="shared" si="36"/>
        <v>N/A</v>
      </c>
      <c r="E194" s="9">
        <v>26.701225259000001</v>
      </c>
      <c r="F194" s="11" t="str">
        <f t="shared" si="37"/>
        <v>N/A</v>
      </c>
      <c r="G194" s="9">
        <v>26.554713503999999</v>
      </c>
      <c r="H194" s="11" t="str">
        <f t="shared" si="38"/>
        <v>N/A</v>
      </c>
      <c r="I194" s="12">
        <v>-2.65</v>
      </c>
      <c r="J194" s="12">
        <v>-0.54900000000000004</v>
      </c>
      <c r="K194" s="41" t="s">
        <v>739</v>
      </c>
      <c r="L194" s="9" t="str">
        <f t="shared" si="39"/>
        <v>Yes</v>
      </c>
    </row>
    <row r="195" spans="1:12" x14ac:dyDescent="0.25">
      <c r="A195" s="42" t="s">
        <v>1492</v>
      </c>
      <c r="B195" s="33" t="s">
        <v>213</v>
      </c>
      <c r="C195" s="9">
        <v>20.862383352999998</v>
      </c>
      <c r="D195" s="11" t="str">
        <f t="shared" si="36"/>
        <v>N/A</v>
      </c>
      <c r="E195" s="9">
        <v>19.969665292999998</v>
      </c>
      <c r="F195" s="11" t="str">
        <f t="shared" si="37"/>
        <v>N/A</v>
      </c>
      <c r="G195" s="9">
        <v>19.564089257999999</v>
      </c>
      <c r="H195" s="11" t="str">
        <f t="shared" si="38"/>
        <v>N/A</v>
      </c>
      <c r="I195" s="12">
        <v>-4.28</v>
      </c>
      <c r="J195" s="12">
        <v>-2.0299999999999998</v>
      </c>
      <c r="K195" s="41" t="s">
        <v>739</v>
      </c>
      <c r="L195" s="9" t="str">
        <f t="shared" si="39"/>
        <v>Yes</v>
      </c>
    </row>
    <row r="196" spans="1:12" x14ac:dyDescent="0.25">
      <c r="A196" s="4" t="s">
        <v>1401</v>
      </c>
      <c r="B196" s="33" t="s">
        <v>213</v>
      </c>
      <c r="C196" s="43">
        <v>340546300</v>
      </c>
      <c r="D196" s="11" t="str">
        <f t="shared" si="36"/>
        <v>N/A</v>
      </c>
      <c r="E196" s="43">
        <v>331587572</v>
      </c>
      <c r="F196" s="11" t="str">
        <f t="shared" si="37"/>
        <v>N/A</v>
      </c>
      <c r="G196" s="43">
        <v>337622525</v>
      </c>
      <c r="H196" s="11" t="str">
        <f t="shared" si="38"/>
        <v>N/A</v>
      </c>
      <c r="I196" s="12">
        <v>-2.63</v>
      </c>
      <c r="J196" s="12">
        <v>1.82</v>
      </c>
      <c r="K196" s="41" t="s">
        <v>739</v>
      </c>
      <c r="L196" s="9" t="str">
        <f t="shared" si="39"/>
        <v>Yes</v>
      </c>
    </row>
    <row r="197" spans="1:12" x14ac:dyDescent="0.25">
      <c r="A197" s="4" t="s">
        <v>1493</v>
      </c>
      <c r="B197" s="33" t="s">
        <v>213</v>
      </c>
      <c r="C197" s="34">
        <v>21395</v>
      </c>
      <c r="D197" s="11" t="str">
        <f t="shared" si="36"/>
        <v>N/A</v>
      </c>
      <c r="E197" s="34">
        <v>20719</v>
      </c>
      <c r="F197" s="11" t="str">
        <f t="shared" si="37"/>
        <v>N/A</v>
      </c>
      <c r="G197" s="34">
        <v>20724</v>
      </c>
      <c r="H197" s="11" t="str">
        <f t="shared" si="38"/>
        <v>N/A</v>
      </c>
      <c r="I197" s="12">
        <v>-3.16</v>
      </c>
      <c r="J197" s="12">
        <v>2.41E-2</v>
      </c>
      <c r="K197" s="41" t="s">
        <v>739</v>
      </c>
      <c r="L197" s="9" t="str">
        <f t="shared" si="39"/>
        <v>Yes</v>
      </c>
    </row>
    <row r="198" spans="1:12" ht="25" x14ac:dyDescent="0.25">
      <c r="A198" s="4" t="s">
        <v>1494</v>
      </c>
      <c r="B198" s="33" t="s">
        <v>213</v>
      </c>
      <c r="C198" s="43">
        <v>15917.097453</v>
      </c>
      <c r="D198" s="11" t="str">
        <f t="shared" si="36"/>
        <v>N/A</v>
      </c>
      <c r="E198" s="43">
        <v>16004.033592</v>
      </c>
      <c r="F198" s="11" t="str">
        <f t="shared" si="37"/>
        <v>N/A</v>
      </c>
      <c r="G198" s="43">
        <v>16291.378354</v>
      </c>
      <c r="H198" s="11" t="str">
        <f t="shared" si="38"/>
        <v>N/A</v>
      </c>
      <c r="I198" s="12">
        <v>0.54620000000000002</v>
      </c>
      <c r="J198" s="12">
        <v>1.7949999999999999</v>
      </c>
      <c r="K198" s="41" t="s">
        <v>739</v>
      </c>
      <c r="L198" s="9" t="str">
        <f t="shared" si="39"/>
        <v>Yes</v>
      </c>
    </row>
    <row r="199" spans="1:12" ht="25" x14ac:dyDescent="0.25">
      <c r="A199" s="4" t="s">
        <v>1495</v>
      </c>
      <c r="B199" s="33" t="s">
        <v>213</v>
      </c>
      <c r="C199" s="43">
        <v>9057.6007773000001</v>
      </c>
      <c r="D199" s="11" t="str">
        <f t="shared" si="36"/>
        <v>N/A</v>
      </c>
      <c r="E199" s="43">
        <v>8873.5784322</v>
      </c>
      <c r="F199" s="11" t="str">
        <f t="shared" si="37"/>
        <v>N/A</v>
      </c>
      <c r="G199" s="43">
        <v>9063.4029028999994</v>
      </c>
      <c r="H199" s="11" t="str">
        <f t="shared" si="38"/>
        <v>N/A</v>
      </c>
      <c r="I199" s="12">
        <v>-2.0299999999999998</v>
      </c>
      <c r="J199" s="12">
        <v>2.1389999999999998</v>
      </c>
      <c r="K199" s="41" t="s">
        <v>739</v>
      </c>
      <c r="L199" s="9" t="str">
        <f t="shared" si="39"/>
        <v>Yes</v>
      </c>
    </row>
    <row r="200" spans="1:12" ht="25" x14ac:dyDescent="0.25">
      <c r="A200" s="4" t="s">
        <v>1496</v>
      </c>
      <c r="B200" s="33" t="s">
        <v>213</v>
      </c>
      <c r="C200" s="43">
        <v>26777.059036999999</v>
      </c>
      <c r="D200" s="11" t="str">
        <f t="shared" si="36"/>
        <v>N/A</v>
      </c>
      <c r="E200" s="43">
        <v>26983.041493000001</v>
      </c>
      <c r="F200" s="11" t="str">
        <f t="shared" si="37"/>
        <v>N/A</v>
      </c>
      <c r="G200" s="43">
        <v>27351.463081000002</v>
      </c>
      <c r="H200" s="11" t="str">
        <f t="shared" si="38"/>
        <v>N/A</v>
      </c>
      <c r="I200" s="12">
        <v>0.76919999999999999</v>
      </c>
      <c r="J200" s="12">
        <v>1.365</v>
      </c>
      <c r="K200" s="41" t="s">
        <v>739</v>
      </c>
      <c r="L200" s="9" t="str">
        <f t="shared" si="39"/>
        <v>Yes</v>
      </c>
    </row>
    <row r="201" spans="1:12" ht="25" x14ac:dyDescent="0.25">
      <c r="A201" s="4" t="s">
        <v>1497</v>
      </c>
      <c r="B201" s="33" t="s">
        <v>213</v>
      </c>
      <c r="C201" s="9">
        <v>21.361889072</v>
      </c>
      <c r="D201" s="11" t="str">
        <f t="shared" si="36"/>
        <v>N/A</v>
      </c>
      <c r="E201" s="9">
        <v>20.182744479</v>
      </c>
      <c r="F201" s="11" t="str">
        <f t="shared" si="37"/>
        <v>N/A</v>
      </c>
      <c r="G201" s="9">
        <v>19.886767105000001</v>
      </c>
      <c r="H201" s="11" t="str">
        <f t="shared" si="38"/>
        <v>N/A</v>
      </c>
      <c r="I201" s="12">
        <v>-5.52</v>
      </c>
      <c r="J201" s="12">
        <v>-1.47</v>
      </c>
      <c r="K201" s="41" t="s">
        <v>739</v>
      </c>
      <c r="L201" s="9" t="str">
        <f t="shared" si="39"/>
        <v>Yes</v>
      </c>
    </row>
    <row r="202" spans="1:12" ht="25" x14ac:dyDescent="0.25">
      <c r="A202" s="4" t="s">
        <v>1498</v>
      </c>
      <c r="B202" s="33" t="s">
        <v>213</v>
      </c>
      <c r="C202" s="9">
        <v>24.786566939</v>
      </c>
      <c r="D202" s="11" t="str">
        <f t="shared" si="36"/>
        <v>N/A</v>
      </c>
      <c r="E202" s="9">
        <v>23.685202639</v>
      </c>
      <c r="F202" s="11" t="str">
        <f t="shared" si="37"/>
        <v>N/A</v>
      </c>
      <c r="G202" s="9">
        <v>23.579743122</v>
      </c>
      <c r="H202" s="11" t="str">
        <f t="shared" si="38"/>
        <v>N/A</v>
      </c>
      <c r="I202" s="12">
        <v>-4.4400000000000004</v>
      </c>
      <c r="J202" s="12">
        <v>-0.44500000000000001</v>
      </c>
      <c r="K202" s="41" t="s">
        <v>739</v>
      </c>
      <c r="L202" s="9" t="str">
        <f t="shared" si="39"/>
        <v>Yes</v>
      </c>
    </row>
    <row r="203" spans="1:12" ht="25" x14ac:dyDescent="0.25">
      <c r="A203" s="4" t="s">
        <v>1499</v>
      </c>
      <c r="B203" s="33" t="s">
        <v>213</v>
      </c>
      <c r="C203" s="9">
        <v>17.732489542</v>
      </c>
      <c r="D203" s="11" t="str">
        <f t="shared" si="36"/>
        <v>N/A</v>
      </c>
      <c r="E203" s="9">
        <v>16.696386481000001</v>
      </c>
      <c r="F203" s="11" t="str">
        <f t="shared" si="37"/>
        <v>N/A</v>
      </c>
      <c r="G203" s="9">
        <v>16.326693545000001</v>
      </c>
      <c r="H203" s="11" t="str">
        <f t="shared" si="38"/>
        <v>N/A</v>
      </c>
      <c r="I203" s="12">
        <v>-5.84</v>
      </c>
      <c r="J203" s="12">
        <v>-2.21</v>
      </c>
      <c r="K203" s="41" t="s">
        <v>739</v>
      </c>
      <c r="L203" s="9" t="str">
        <f t="shared" si="39"/>
        <v>Yes</v>
      </c>
    </row>
    <row r="204" spans="1:12" x14ac:dyDescent="0.25">
      <c r="A204" s="144" t="s">
        <v>1646</v>
      </c>
      <c r="B204" s="145"/>
      <c r="C204" s="145"/>
      <c r="D204" s="145"/>
      <c r="E204" s="145"/>
      <c r="F204" s="145"/>
      <c r="G204" s="145"/>
      <c r="H204" s="145"/>
      <c r="I204" s="145"/>
      <c r="J204" s="145"/>
      <c r="K204" s="145"/>
      <c r="L204" s="146"/>
    </row>
    <row r="205" spans="1:12" x14ac:dyDescent="0.25">
      <c r="A205" s="134" t="s">
        <v>1644</v>
      </c>
      <c r="B205" s="135"/>
      <c r="C205" s="135"/>
      <c r="D205" s="135"/>
      <c r="E205" s="135"/>
      <c r="F205" s="135"/>
      <c r="G205" s="135"/>
      <c r="H205" s="135"/>
      <c r="I205" s="135"/>
      <c r="J205" s="135"/>
      <c r="K205" s="135"/>
      <c r="L205" s="136"/>
    </row>
    <row r="206" spans="1:12" s="20" customFormat="1" x14ac:dyDescent="0.25">
      <c r="A206" s="137" t="s">
        <v>1742</v>
      </c>
      <c r="B206" s="137"/>
      <c r="C206" s="137"/>
      <c r="D206" s="137"/>
      <c r="E206" s="137"/>
      <c r="F206" s="137"/>
      <c r="G206" s="137"/>
      <c r="H206" s="137"/>
      <c r="I206" s="137"/>
      <c r="J206" s="137"/>
      <c r="K206" s="137"/>
      <c r="L206" s="138"/>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3" t="s">
        <v>9</v>
      </c>
      <c r="B6" s="33" t="s">
        <v>213</v>
      </c>
      <c r="C6" s="34">
        <v>839349</v>
      </c>
      <c r="D6" s="11" t="str">
        <f>IF($B6="N/A","N/A",IF(C6&gt;10,"No",IF(C6&lt;-10,"No","Yes")))</f>
        <v>N/A</v>
      </c>
      <c r="E6" s="34">
        <v>889410</v>
      </c>
      <c r="F6" s="11" t="str">
        <f>IF($B6="N/A","N/A",IF(E6&gt;10,"No",IF(E6&lt;-10,"No","Yes")))</f>
        <v>N/A</v>
      </c>
      <c r="G6" s="34">
        <v>921858</v>
      </c>
      <c r="H6" s="11" t="str">
        <f>IF($B6="N/A","N/A",IF(G6&gt;10,"No",IF(G6&lt;-10,"No","Yes")))</f>
        <v>N/A</v>
      </c>
      <c r="I6" s="12">
        <v>5.9640000000000004</v>
      </c>
      <c r="J6" s="12">
        <v>3.6480000000000001</v>
      </c>
      <c r="K6" s="41" t="s">
        <v>739</v>
      </c>
      <c r="L6" s="9" t="str">
        <f t="shared" ref="L6:L46" si="0">IF(J6="Div by 0", "N/A", IF(K6="N/A","N/A", IF(J6&gt;VALUE(MID(K6,1,2)), "No", IF(J6&lt;-1*VALUE(MID(K6,1,2)), "No", "Yes"))))</f>
        <v>Yes</v>
      </c>
    </row>
    <row r="7" spans="1:12" x14ac:dyDescent="0.25">
      <c r="A7" s="42" t="s">
        <v>10</v>
      </c>
      <c r="B7" s="33" t="s">
        <v>213</v>
      </c>
      <c r="C7" s="34">
        <v>744670</v>
      </c>
      <c r="D7" s="11" t="str">
        <f>IF($B7="N/A","N/A",IF(C7&gt;10,"No",IF(C7&lt;-10,"No","Yes")))</f>
        <v>N/A</v>
      </c>
      <c r="E7" s="34">
        <v>775827</v>
      </c>
      <c r="F7" s="11" t="str">
        <f>IF($B7="N/A","N/A",IF(E7&gt;10,"No",IF(E7&lt;-10,"No","Yes")))</f>
        <v>N/A</v>
      </c>
      <c r="G7" s="34">
        <v>802932</v>
      </c>
      <c r="H7" s="11" t="str">
        <f>IF($B7="N/A","N/A",IF(G7&gt;10,"No",IF(G7&lt;-10,"No","Yes")))</f>
        <v>N/A</v>
      </c>
      <c r="I7" s="12">
        <v>4.1840000000000002</v>
      </c>
      <c r="J7" s="12">
        <v>3.4940000000000002</v>
      </c>
      <c r="K7" s="41" t="s">
        <v>739</v>
      </c>
      <c r="L7" s="9" t="str">
        <f t="shared" si="0"/>
        <v>Yes</v>
      </c>
    </row>
    <row r="8" spans="1:12" x14ac:dyDescent="0.25">
      <c r="A8" s="42" t="s">
        <v>91</v>
      </c>
      <c r="B8" s="9" t="s">
        <v>297</v>
      </c>
      <c r="C8" s="8">
        <v>88.719948435999996</v>
      </c>
      <c r="D8" s="11" t="str">
        <f>IF($B8="N/A","N/A",IF(C8&gt;90,"No",IF(C8&lt;65,"No","Yes")))</f>
        <v>Yes</v>
      </c>
      <c r="E8" s="8">
        <v>87.229399264999998</v>
      </c>
      <c r="F8" s="11" t="str">
        <f>IF($B8="N/A","N/A",IF(E8&gt;90,"No",IF(E8&lt;65,"No","Yes")))</f>
        <v>Yes</v>
      </c>
      <c r="G8" s="8">
        <v>87.099314645000007</v>
      </c>
      <c r="H8" s="11" t="str">
        <f>IF($B8="N/A","N/A",IF(G8&gt;90,"No",IF(G8&lt;65,"No","Yes")))</f>
        <v>Yes</v>
      </c>
      <c r="I8" s="12">
        <v>-1.68</v>
      </c>
      <c r="J8" s="12">
        <v>-0.14899999999999999</v>
      </c>
      <c r="K8" s="41" t="s">
        <v>739</v>
      </c>
      <c r="L8" s="9" t="str">
        <f t="shared" si="0"/>
        <v>Yes</v>
      </c>
    </row>
    <row r="9" spans="1:12" x14ac:dyDescent="0.25">
      <c r="A9" s="42" t="s">
        <v>92</v>
      </c>
      <c r="B9" s="9" t="s">
        <v>298</v>
      </c>
      <c r="C9" s="8">
        <v>92.778020697000002</v>
      </c>
      <c r="D9" s="11" t="str">
        <f>IF($B9="N/A","N/A",IF(C9&gt;100,"No",IF(C9&lt;90,"No","Yes")))</f>
        <v>Yes</v>
      </c>
      <c r="E9" s="8">
        <v>92.675852066999994</v>
      </c>
      <c r="F9" s="11" t="str">
        <f>IF($B9="N/A","N/A",IF(E9&gt;100,"No",IF(E9&lt;90,"No","Yes")))</f>
        <v>Yes</v>
      </c>
      <c r="G9" s="8">
        <v>92.705200022</v>
      </c>
      <c r="H9" s="11" t="str">
        <f>IF($B9="N/A","N/A",IF(G9&gt;100,"No",IF(G9&lt;90,"No","Yes")))</f>
        <v>Yes</v>
      </c>
      <c r="I9" s="12">
        <v>-0.11</v>
      </c>
      <c r="J9" s="12">
        <v>3.1699999999999999E-2</v>
      </c>
      <c r="K9" s="41" t="s">
        <v>739</v>
      </c>
      <c r="L9" s="9" t="str">
        <f t="shared" si="0"/>
        <v>Yes</v>
      </c>
    </row>
    <row r="10" spans="1:12" x14ac:dyDescent="0.25">
      <c r="A10" s="42" t="s">
        <v>93</v>
      </c>
      <c r="B10" s="9" t="s">
        <v>299</v>
      </c>
      <c r="C10" s="8">
        <v>92.515509305999998</v>
      </c>
      <c r="D10" s="11" t="str">
        <f>IF($B10="N/A","N/A",IF(C10&gt;100,"No",IF(C10&lt;85,"No","Yes")))</f>
        <v>Yes</v>
      </c>
      <c r="E10" s="8">
        <v>92.683978377000003</v>
      </c>
      <c r="F10" s="11" t="str">
        <f>IF($B10="N/A","N/A",IF(E10&gt;100,"No",IF(E10&lt;85,"No","Yes")))</f>
        <v>Yes</v>
      </c>
      <c r="G10" s="8">
        <v>92.547002921000001</v>
      </c>
      <c r="H10" s="11" t="str">
        <f>IF($B10="N/A","N/A",IF(G10&gt;100,"No",IF(G10&lt;85,"No","Yes")))</f>
        <v>Yes</v>
      </c>
      <c r="I10" s="12">
        <v>0.18210000000000001</v>
      </c>
      <c r="J10" s="12">
        <v>-0.14799999999999999</v>
      </c>
      <c r="K10" s="41" t="s">
        <v>739</v>
      </c>
      <c r="L10" s="9" t="str">
        <f t="shared" si="0"/>
        <v>Yes</v>
      </c>
    </row>
    <row r="11" spans="1:12" x14ac:dyDescent="0.25">
      <c r="A11" s="42" t="s">
        <v>94</v>
      </c>
      <c r="B11" s="9" t="s">
        <v>300</v>
      </c>
      <c r="C11" s="8">
        <v>88.388999394999999</v>
      </c>
      <c r="D11" s="11" t="str">
        <f>IF($B11="N/A","N/A",IF(C11&gt;100,"No",IF(C11&lt;80,"No","Yes")))</f>
        <v>Yes</v>
      </c>
      <c r="E11" s="8">
        <v>86.801979004000003</v>
      </c>
      <c r="F11" s="11" t="str">
        <f>IF($B11="N/A","N/A",IF(E11&gt;100,"No",IF(E11&lt;80,"No","Yes")))</f>
        <v>Yes</v>
      </c>
      <c r="G11" s="8">
        <v>86.921119766000004</v>
      </c>
      <c r="H11" s="11" t="str">
        <f>IF($B11="N/A","N/A",IF(G11&gt;100,"No",IF(G11&lt;80,"No","Yes")))</f>
        <v>Yes</v>
      </c>
      <c r="I11" s="12">
        <v>-1.8</v>
      </c>
      <c r="J11" s="12">
        <v>0.13730000000000001</v>
      </c>
      <c r="K11" s="41" t="s">
        <v>739</v>
      </c>
      <c r="L11" s="9" t="str">
        <f t="shared" si="0"/>
        <v>Yes</v>
      </c>
    </row>
    <row r="12" spans="1:12" x14ac:dyDescent="0.25">
      <c r="A12" s="42" t="s">
        <v>95</v>
      </c>
      <c r="B12" s="9" t="s">
        <v>300</v>
      </c>
      <c r="C12" s="8">
        <v>84.425115755999997</v>
      </c>
      <c r="D12" s="11" t="str">
        <f>IF($B12="N/A","N/A",IF(C12&gt;100,"No",IF(C12&lt;80,"No","Yes")))</f>
        <v>Yes</v>
      </c>
      <c r="E12" s="8">
        <v>82.182831203999996</v>
      </c>
      <c r="F12" s="11" t="str">
        <f>IF($B12="N/A","N/A",IF(E12&gt;100,"No",IF(E12&lt;80,"No","Yes")))</f>
        <v>Yes</v>
      </c>
      <c r="G12" s="8">
        <v>81.600982259999995</v>
      </c>
      <c r="H12" s="11" t="str">
        <f>IF($B12="N/A","N/A",IF(G12&gt;100,"No",IF(G12&lt;80,"No","Yes")))</f>
        <v>Yes</v>
      </c>
      <c r="I12" s="12">
        <v>-2.66</v>
      </c>
      <c r="J12" s="12">
        <v>-0.70799999999999996</v>
      </c>
      <c r="K12" s="41" t="s">
        <v>739</v>
      </c>
      <c r="L12" s="9" t="str">
        <f t="shared" si="0"/>
        <v>Yes</v>
      </c>
    </row>
    <row r="13" spans="1:12" x14ac:dyDescent="0.25">
      <c r="A13" s="3" t="s">
        <v>96</v>
      </c>
      <c r="B13" s="33" t="s">
        <v>213</v>
      </c>
      <c r="C13" s="34">
        <v>680380.86</v>
      </c>
      <c r="D13" s="11" t="str">
        <f t="shared" ref="D13:D44" si="1">IF($B13="N/A","N/A",IF(C13&gt;10,"No",IF(C13&lt;-10,"No","Yes")))</f>
        <v>N/A</v>
      </c>
      <c r="E13" s="34">
        <v>695960.37</v>
      </c>
      <c r="F13" s="11" t="str">
        <f t="shared" ref="F13:F44" si="2">IF($B13="N/A","N/A",IF(E13&gt;10,"No",IF(E13&lt;-10,"No","Yes")))</f>
        <v>N/A</v>
      </c>
      <c r="G13" s="34">
        <v>727187.14</v>
      </c>
      <c r="H13" s="11" t="str">
        <f t="shared" ref="H13:H44" si="3">IF($B13="N/A","N/A",IF(G13&gt;10,"No",IF(G13&lt;-10,"No","Yes")))</f>
        <v>N/A</v>
      </c>
      <c r="I13" s="12">
        <v>2.29</v>
      </c>
      <c r="J13" s="12">
        <v>4.4870000000000001</v>
      </c>
      <c r="K13" s="41" t="s">
        <v>739</v>
      </c>
      <c r="L13" s="9" t="str">
        <f t="shared" si="0"/>
        <v>Yes</v>
      </c>
    </row>
    <row r="14" spans="1:12" x14ac:dyDescent="0.25">
      <c r="A14" s="3" t="s">
        <v>100</v>
      </c>
      <c r="B14" s="33" t="s">
        <v>213</v>
      </c>
      <c r="C14" s="34">
        <v>54888</v>
      </c>
      <c r="D14" s="11" t="str">
        <f t="shared" si="1"/>
        <v>N/A</v>
      </c>
      <c r="E14" s="34">
        <v>55160</v>
      </c>
      <c r="F14" s="11" t="str">
        <f t="shared" si="2"/>
        <v>N/A</v>
      </c>
      <c r="G14" s="34">
        <v>55519</v>
      </c>
      <c r="H14" s="11" t="str">
        <f t="shared" si="3"/>
        <v>N/A</v>
      </c>
      <c r="I14" s="12">
        <v>0.49559999999999998</v>
      </c>
      <c r="J14" s="12">
        <v>0.65080000000000005</v>
      </c>
      <c r="K14" s="41" t="s">
        <v>739</v>
      </c>
      <c r="L14" s="9" t="str">
        <f t="shared" si="0"/>
        <v>Yes</v>
      </c>
    </row>
    <row r="15" spans="1:12" x14ac:dyDescent="0.25">
      <c r="A15" s="3" t="s">
        <v>990</v>
      </c>
      <c r="B15" s="33" t="s">
        <v>213</v>
      </c>
      <c r="C15" s="34">
        <v>15709</v>
      </c>
      <c r="D15" s="11" t="str">
        <f t="shared" si="1"/>
        <v>N/A</v>
      </c>
      <c r="E15" s="34">
        <v>15325</v>
      </c>
      <c r="F15" s="11" t="str">
        <f t="shared" si="2"/>
        <v>N/A</v>
      </c>
      <c r="G15" s="34">
        <v>15212</v>
      </c>
      <c r="H15" s="11" t="str">
        <f t="shared" si="3"/>
        <v>N/A</v>
      </c>
      <c r="I15" s="12">
        <v>-2.44</v>
      </c>
      <c r="J15" s="12">
        <v>-0.73699999999999999</v>
      </c>
      <c r="K15" s="41" t="s">
        <v>739</v>
      </c>
      <c r="L15" s="9" t="str">
        <f t="shared" si="0"/>
        <v>Yes</v>
      </c>
    </row>
    <row r="16" spans="1:12" x14ac:dyDescent="0.25">
      <c r="A16" s="3" t="s">
        <v>991</v>
      </c>
      <c r="B16" s="33" t="s">
        <v>213</v>
      </c>
      <c r="C16" s="34">
        <v>0</v>
      </c>
      <c r="D16" s="11" t="str">
        <f t="shared" si="1"/>
        <v>N/A</v>
      </c>
      <c r="E16" s="34">
        <v>0</v>
      </c>
      <c r="F16" s="11" t="str">
        <f t="shared" si="2"/>
        <v>N/A</v>
      </c>
      <c r="G16" s="34">
        <v>0</v>
      </c>
      <c r="H16" s="11" t="str">
        <f t="shared" si="3"/>
        <v>N/A</v>
      </c>
      <c r="I16" s="12" t="s">
        <v>1746</v>
      </c>
      <c r="J16" s="12" t="s">
        <v>1746</v>
      </c>
      <c r="K16" s="41" t="s">
        <v>739</v>
      </c>
      <c r="L16" s="9" t="str">
        <f t="shared" si="0"/>
        <v>N/A</v>
      </c>
    </row>
    <row r="17" spans="1:12" x14ac:dyDescent="0.25">
      <c r="A17" s="3" t="s">
        <v>992</v>
      </c>
      <c r="B17" s="33" t="s">
        <v>213</v>
      </c>
      <c r="C17" s="34">
        <v>15384</v>
      </c>
      <c r="D17" s="11" t="str">
        <f t="shared" si="1"/>
        <v>N/A</v>
      </c>
      <c r="E17" s="34">
        <v>16524</v>
      </c>
      <c r="F17" s="11" t="str">
        <f t="shared" si="2"/>
        <v>N/A</v>
      </c>
      <c r="G17" s="34">
        <v>17439</v>
      </c>
      <c r="H17" s="11" t="str">
        <f t="shared" si="3"/>
        <v>N/A</v>
      </c>
      <c r="I17" s="12">
        <v>7.41</v>
      </c>
      <c r="J17" s="12">
        <v>5.5369999999999999</v>
      </c>
      <c r="K17" s="41" t="s">
        <v>739</v>
      </c>
      <c r="L17" s="9" t="str">
        <f t="shared" si="0"/>
        <v>Yes</v>
      </c>
    </row>
    <row r="18" spans="1:12" x14ac:dyDescent="0.25">
      <c r="A18" s="3" t="s">
        <v>993</v>
      </c>
      <c r="B18" s="33" t="s">
        <v>213</v>
      </c>
      <c r="C18" s="34">
        <v>23794</v>
      </c>
      <c r="D18" s="11" t="str">
        <f t="shared" si="1"/>
        <v>N/A</v>
      </c>
      <c r="E18" s="34">
        <v>23311</v>
      </c>
      <c r="F18" s="11" t="str">
        <f t="shared" si="2"/>
        <v>N/A</v>
      </c>
      <c r="G18" s="34">
        <v>22868</v>
      </c>
      <c r="H18" s="11" t="str">
        <f t="shared" si="3"/>
        <v>N/A</v>
      </c>
      <c r="I18" s="12">
        <v>-2.0299999999999998</v>
      </c>
      <c r="J18" s="12">
        <v>-1.9</v>
      </c>
      <c r="K18" s="41" t="s">
        <v>739</v>
      </c>
      <c r="L18" s="9" t="str">
        <f t="shared" si="0"/>
        <v>Yes</v>
      </c>
    </row>
    <row r="19" spans="1:12" x14ac:dyDescent="0.25">
      <c r="A19" s="3" t="s">
        <v>994</v>
      </c>
      <c r="B19" s="33" t="s">
        <v>213</v>
      </c>
      <c r="C19" s="34">
        <v>11</v>
      </c>
      <c r="D19" s="11" t="str">
        <f t="shared" si="1"/>
        <v>N/A</v>
      </c>
      <c r="E19" s="34">
        <v>0</v>
      </c>
      <c r="F19" s="11" t="str">
        <f t="shared" si="2"/>
        <v>N/A</v>
      </c>
      <c r="G19" s="34">
        <v>0</v>
      </c>
      <c r="H19" s="11" t="str">
        <f t="shared" si="3"/>
        <v>N/A</v>
      </c>
      <c r="I19" s="12">
        <v>-100</v>
      </c>
      <c r="J19" s="12" t="s">
        <v>1746</v>
      </c>
      <c r="K19" s="41" t="s">
        <v>739</v>
      </c>
      <c r="L19" s="9" t="str">
        <f t="shared" si="0"/>
        <v>N/A</v>
      </c>
    </row>
    <row r="20" spans="1:12" x14ac:dyDescent="0.25">
      <c r="A20" s="3" t="s">
        <v>101</v>
      </c>
      <c r="B20" s="33" t="s">
        <v>213</v>
      </c>
      <c r="C20" s="34">
        <v>119928</v>
      </c>
      <c r="D20" s="11" t="str">
        <f t="shared" si="1"/>
        <v>N/A</v>
      </c>
      <c r="E20" s="34">
        <v>120612</v>
      </c>
      <c r="F20" s="11" t="str">
        <f t="shared" si="2"/>
        <v>N/A</v>
      </c>
      <c r="G20" s="34">
        <v>121535</v>
      </c>
      <c r="H20" s="11" t="str">
        <f t="shared" si="3"/>
        <v>N/A</v>
      </c>
      <c r="I20" s="12">
        <v>0.57030000000000003</v>
      </c>
      <c r="J20" s="12">
        <v>0.76529999999999998</v>
      </c>
      <c r="K20" s="41" t="s">
        <v>739</v>
      </c>
      <c r="L20" s="9" t="str">
        <f t="shared" si="0"/>
        <v>Yes</v>
      </c>
    </row>
    <row r="21" spans="1:12" x14ac:dyDescent="0.25">
      <c r="A21" s="3" t="s">
        <v>995</v>
      </c>
      <c r="B21" s="33" t="s">
        <v>213</v>
      </c>
      <c r="C21" s="34">
        <v>79240</v>
      </c>
      <c r="D21" s="11" t="str">
        <f t="shared" si="1"/>
        <v>N/A</v>
      </c>
      <c r="E21" s="34">
        <v>79931</v>
      </c>
      <c r="F21" s="11" t="str">
        <f t="shared" si="2"/>
        <v>N/A</v>
      </c>
      <c r="G21" s="34">
        <v>81068</v>
      </c>
      <c r="H21" s="11" t="str">
        <f t="shared" si="3"/>
        <v>N/A</v>
      </c>
      <c r="I21" s="12">
        <v>0.872</v>
      </c>
      <c r="J21" s="12">
        <v>1.4219999999999999</v>
      </c>
      <c r="K21" s="41" t="s">
        <v>739</v>
      </c>
      <c r="L21" s="9" t="str">
        <f t="shared" si="0"/>
        <v>Yes</v>
      </c>
    </row>
    <row r="22" spans="1:12" x14ac:dyDescent="0.25">
      <c r="A22" s="3" t="s">
        <v>996</v>
      </c>
      <c r="B22" s="33" t="s">
        <v>213</v>
      </c>
      <c r="C22" s="34">
        <v>0</v>
      </c>
      <c r="D22" s="11" t="str">
        <f t="shared" si="1"/>
        <v>N/A</v>
      </c>
      <c r="E22" s="34">
        <v>0</v>
      </c>
      <c r="F22" s="11" t="str">
        <f t="shared" si="2"/>
        <v>N/A</v>
      </c>
      <c r="G22" s="34">
        <v>0</v>
      </c>
      <c r="H22" s="11" t="str">
        <f t="shared" si="3"/>
        <v>N/A</v>
      </c>
      <c r="I22" s="12" t="s">
        <v>1746</v>
      </c>
      <c r="J22" s="12" t="s">
        <v>1746</v>
      </c>
      <c r="K22" s="41" t="s">
        <v>739</v>
      </c>
      <c r="L22" s="9" t="str">
        <f t="shared" si="0"/>
        <v>N/A</v>
      </c>
    </row>
    <row r="23" spans="1:12" x14ac:dyDescent="0.25">
      <c r="A23" s="3" t="s">
        <v>997</v>
      </c>
      <c r="B23" s="33" t="s">
        <v>213</v>
      </c>
      <c r="C23" s="34">
        <v>29714</v>
      </c>
      <c r="D23" s="11" t="str">
        <f t="shared" si="1"/>
        <v>N/A</v>
      </c>
      <c r="E23" s="34">
        <v>29662</v>
      </c>
      <c r="F23" s="11" t="str">
        <f t="shared" si="2"/>
        <v>N/A</v>
      </c>
      <c r="G23" s="34">
        <v>29308</v>
      </c>
      <c r="H23" s="11" t="str">
        <f t="shared" si="3"/>
        <v>N/A</v>
      </c>
      <c r="I23" s="12">
        <v>-0.17499999999999999</v>
      </c>
      <c r="J23" s="12">
        <v>-1.19</v>
      </c>
      <c r="K23" s="41" t="s">
        <v>739</v>
      </c>
      <c r="L23" s="9" t="str">
        <f t="shared" si="0"/>
        <v>Yes</v>
      </c>
    </row>
    <row r="24" spans="1:12" x14ac:dyDescent="0.25">
      <c r="A24" s="3" t="s">
        <v>998</v>
      </c>
      <c r="B24" s="33" t="s">
        <v>213</v>
      </c>
      <c r="C24" s="34">
        <v>10921</v>
      </c>
      <c r="D24" s="11" t="str">
        <f t="shared" si="1"/>
        <v>N/A</v>
      </c>
      <c r="E24" s="34">
        <v>10973</v>
      </c>
      <c r="F24" s="11" t="str">
        <f t="shared" si="2"/>
        <v>N/A</v>
      </c>
      <c r="G24" s="34">
        <v>11124</v>
      </c>
      <c r="H24" s="11" t="str">
        <f t="shared" si="3"/>
        <v>N/A</v>
      </c>
      <c r="I24" s="12">
        <v>0.47610000000000002</v>
      </c>
      <c r="J24" s="12">
        <v>1.3759999999999999</v>
      </c>
      <c r="K24" s="41" t="s">
        <v>739</v>
      </c>
      <c r="L24" s="9" t="str">
        <f t="shared" si="0"/>
        <v>Yes</v>
      </c>
    </row>
    <row r="25" spans="1:12" x14ac:dyDescent="0.25">
      <c r="A25" s="3" t="s">
        <v>999</v>
      </c>
      <c r="B25" s="33" t="s">
        <v>213</v>
      </c>
      <c r="C25" s="34">
        <v>53</v>
      </c>
      <c r="D25" s="11" t="str">
        <f t="shared" si="1"/>
        <v>N/A</v>
      </c>
      <c r="E25" s="34">
        <v>46</v>
      </c>
      <c r="F25" s="11" t="str">
        <f t="shared" si="2"/>
        <v>N/A</v>
      </c>
      <c r="G25" s="34">
        <v>35</v>
      </c>
      <c r="H25" s="11" t="str">
        <f t="shared" si="3"/>
        <v>N/A</v>
      </c>
      <c r="I25" s="12">
        <v>-13.2</v>
      </c>
      <c r="J25" s="12">
        <v>-23.9</v>
      </c>
      <c r="K25" s="41" t="s">
        <v>739</v>
      </c>
      <c r="L25" s="9" t="str">
        <f t="shared" si="0"/>
        <v>Yes</v>
      </c>
    </row>
    <row r="26" spans="1:12" x14ac:dyDescent="0.25">
      <c r="A26" s="3" t="s">
        <v>104</v>
      </c>
      <c r="B26" s="33" t="s">
        <v>213</v>
      </c>
      <c r="C26" s="34">
        <v>548988</v>
      </c>
      <c r="D26" s="11" t="str">
        <f t="shared" si="1"/>
        <v>N/A</v>
      </c>
      <c r="E26" s="34">
        <v>572207</v>
      </c>
      <c r="F26" s="11" t="str">
        <f t="shared" si="2"/>
        <v>N/A</v>
      </c>
      <c r="G26" s="34">
        <v>586801</v>
      </c>
      <c r="H26" s="11" t="str">
        <f t="shared" si="3"/>
        <v>N/A</v>
      </c>
      <c r="I26" s="12">
        <v>4.2290000000000001</v>
      </c>
      <c r="J26" s="12">
        <v>2.5499999999999998</v>
      </c>
      <c r="K26" s="41" t="s">
        <v>739</v>
      </c>
      <c r="L26" s="9" t="str">
        <f t="shared" si="0"/>
        <v>Yes</v>
      </c>
    </row>
    <row r="27" spans="1:12" x14ac:dyDescent="0.25">
      <c r="A27" s="3" t="s">
        <v>1000</v>
      </c>
      <c r="B27" s="33" t="s">
        <v>213</v>
      </c>
      <c r="C27" s="34">
        <v>94151</v>
      </c>
      <c r="D27" s="11" t="str">
        <f t="shared" si="1"/>
        <v>N/A</v>
      </c>
      <c r="E27" s="34">
        <v>49244</v>
      </c>
      <c r="F27" s="11" t="str">
        <f t="shared" si="2"/>
        <v>N/A</v>
      </c>
      <c r="G27" s="34">
        <v>53881</v>
      </c>
      <c r="H27" s="11" t="str">
        <f t="shared" si="3"/>
        <v>N/A</v>
      </c>
      <c r="I27" s="12">
        <v>-47.7</v>
      </c>
      <c r="J27" s="12">
        <v>9.4160000000000004</v>
      </c>
      <c r="K27" s="41" t="s">
        <v>739</v>
      </c>
      <c r="L27" s="9" t="str">
        <f t="shared" si="0"/>
        <v>Yes</v>
      </c>
    </row>
    <row r="28" spans="1:12" x14ac:dyDescent="0.25">
      <c r="A28" s="3" t="s">
        <v>1001</v>
      </c>
      <c r="B28" s="33" t="s">
        <v>213</v>
      </c>
      <c r="C28" s="34">
        <v>0</v>
      </c>
      <c r="D28" s="11" t="str">
        <f t="shared" si="1"/>
        <v>N/A</v>
      </c>
      <c r="E28" s="34">
        <v>0</v>
      </c>
      <c r="F28" s="11" t="str">
        <f t="shared" si="2"/>
        <v>N/A</v>
      </c>
      <c r="G28" s="34">
        <v>0</v>
      </c>
      <c r="H28" s="11" t="str">
        <f t="shared" si="3"/>
        <v>N/A</v>
      </c>
      <c r="I28" s="12" t="s">
        <v>1746</v>
      </c>
      <c r="J28" s="12" t="s">
        <v>1746</v>
      </c>
      <c r="K28" s="41" t="s">
        <v>739</v>
      </c>
      <c r="L28" s="9" t="str">
        <f t="shared" si="0"/>
        <v>N/A</v>
      </c>
    </row>
    <row r="29" spans="1:12" x14ac:dyDescent="0.25">
      <c r="A29" s="3" t="s">
        <v>1002</v>
      </c>
      <c r="B29" s="33" t="s">
        <v>213</v>
      </c>
      <c r="C29" s="34">
        <v>0</v>
      </c>
      <c r="D29" s="11" t="str">
        <f t="shared" si="1"/>
        <v>N/A</v>
      </c>
      <c r="E29" s="34">
        <v>0</v>
      </c>
      <c r="F29" s="11" t="str">
        <f t="shared" si="2"/>
        <v>N/A</v>
      </c>
      <c r="G29" s="105">
        <v>0</v>
      </c>
      <c r="H29" s="11" t="str">
        <f t="shared" si="3"/>
        <v>N/A</v>
      </c>
      <c r="I29" s="12" t="s">
        <v>1746</v>
      </c>
      <c r="J29" s="12" t="s">
        <v>1746</v>
      </c>
      <c r="K29" s="41" t="s">
        <v>739</v>
      </c>
      <c r="L29" s="9" t="str">
        <f t="shared" si="0"/>
        <v>N/A</v>
      </c>
    </row>
    <row r="30" spans="1:12" x14ac:dyDescent="0.25">
      <c r="A30" s="3" t="s">
        <v>1003</v>
      </c>
      <c r="B30" s="33" t="s">
        <v>213</v>
      </c>
      <c r="C30" s="34">
        <v>443219</v>
      </c>
      <c r="D30" s="11" t="str">
        <f t="shared" si="1"/>
        <v>N/A</v>
      </c>
      <c r="E30" s="34">
        <v>512042</v>
      </c>
      <c r="F30" s="11" t="str">
        <f t="shared" si="2"/>
        <v>N/A</v>
      </c>
      <c r="G30" s="34">
        <v>522044</v>
      </c>
      <c r="H30" s="11" t="str">
        <f t="shared" si="3"/>
        <v>N/A</v>
      </c>
      <c r="I30" s="12">
        <v>15.53</v>
      </c>
      <c r="J30" s="12">
        <v>1.9530000000000001</v>
      </c>
      <c r="K30" s="41" t="s">
        <v>739</v>
      </c>
      <c r="L30" s="9" t="str">
        <f t="shared" si="0"/>
        <v>Yes</v>
      </c>
    </row>
    <row r="31" spans="1:12" x14ac:dyDescent="0.25">
      <c r="A31" s="3" t="s">
        <v>1004</v>
      </c>
      <c r="B31" s="33" t="s">
        <v>213</v>
      </c>
      <c r="C31" s="34">
        <v>2306</v>
      </c>
      <c r="D31" s="11" t="str">
        <f t="shared" si="1"/>
        <v>N/A</v>
      </c>
      <c r="E31" s="34">
        <v>2067</v>
      </c>
      <c r="F31" s="11" t="str">
        <f t="shared" si="2"/>
        <v>N/A</v>
      </c>
      <c r="G31" s="34">
        <v>1844</v>
      </c>
      <c r="H31" s="11" t="str">
        <f t="shared" si="3"/>
        <v>N/A</v>
      </c>
      <c r="I31" s="12">
        <v>-10.4</v>
      </c>
      <c r="J31" s="12">
        <v>-10.8</v>
      </c>
      <c r="K31" s="41" t="s">
        <v>739</v>
      </c>
      <c r="L31" s="9" t="str">
        <f t="shared" si="0"/>
        <v>Yes</v>
      </c>
    </row>
    <row r="32" spans="1:12" x14ac:dyDescent="0.25">
      <c r="A32" s="3" t="s">
        <v>1005</v>
      </c>
      <c r="B32" s="33" t="s">
        <v>213</v>
      </c>
      <c r="C32" s="34">
        <v>9305</v>
      </c>
      <c r="D32" s="11" t="str">
        <f t="shared" si="1"/>
        <v>N/A</v>
      </c>
      <c r="E32" s="34">
        <v>8853</v>
      </c>
      <c r="F32" s="11" t="str">
        <f t="shared" si="2"/>
        <v>N/A</v>
      </c>
      <c r="G32" s="34">
        <v>9029</v>
      </c>
      <c r="H32" s="11" t="str">
        <f t="shared" si="3"/>
        <v>N/A</v>
      </c>
      <c r="I32" s="12">
        <v>-4.8600000000000003</v>
      </c>
      <c r="J32" s="12">
        <v>1.988</v>
      </c>
      <c r="K32" s="41" t="s">
        <v>739</v>
      </c>
      <c r="L32" s="9" t="str">
        <f t="shared" si="0"/>
        <v>Yes</v>
      </c>
    </row>
    <row r="33" spans="1:12" x14ac:dyDescent="0.25">
      <c r="A33" s="3" t="s">
        <v>1006</v>
      </c>
      <c r="B33" s="33" t="s">
        <v>213</v>
      </c>
      <c r="C33" s="34">
        <v>11</v>
      </c>
      <c r="D33" s="11" t="str">
        <f t="shared" si="1"/>
        <v>N/A</v>
      </c>
      <c r="E33" s="34">
        <v>11</v>
      </c>
      <c r="F33" s="11" t="str">
        <f t="shared" si="2"/>
        <v>N/A</v>
      </c>
      <c r="G33" s="34">
        <v>11</v>
      </c>
      <c r="H33" s="11" t="str">
        <f t="shared" si="3"/>
        <v>N/A</v>
      </c>
      <c r="I33" s="12">
        <v>-85.7</v>
      </c>
      <c r="J33" s="12">
        <v>200</v>
      </c>
      <c r="K33" s="41" t="s">
        <v>739</v>
      </c>
      <c r="L33" s="9" t="str">
        <f t="shared" si="0"/>
        <v>No</v>
      </c>
    </row>
    <row r="34" spans="1:12" x14ac:dyDescent="0.25">
      <c r="A34" s="3" t="s">
        <v>105</v>
      </c>
      <c r="B34" s="33" t="s">
        <v>213</v>
      </c>
      <c r="C34" s="34">
        <v>115545</v>
      </c>
      <c r="D34" s="11" t="str">
        <f t="shared" si="1"/>
        <v>N/A</v>
      </c>
      <c r="E34" s="34">
        <v>141431</v>
      </c>
      <c r="F34" s="11" t="str">
        <f t="shared" si="2"/>
        <v>N/A</v>
      </c>
      <c r="G34" s="34">
        <v>158003</v>
      </c>
      <c r="H34" s="11" t="str">
        <f t="shared" si="3"/>
        <v>N/A</v>
      </c>
      <c r="I34" s="12">
        <v>22.4</v>
      </c>
      <c r="J34" s="12">
        <v>11.72</v>
      </c>
      <c r="K34" s="41" t="s">
        <v>739</v>
      </c>
      <c r="L34" s="9" t="str">
        <f t="shared" si="0"/>
        <v>Yes</v>
      </c>
    </row>
    <row r="35" spans="1:12" x14ac:dyDescent="0.25">
      <c r="A35" s="3" t="s">
        <v>1007</v>
      </c>
      <c r="B35" s="33" t="s">
        <v>213</v>
      </c>
      <c r="C35" s="34">
        <v>49324</v>
      </c>
      <c r="D35" s="11" t="str">
        <f t="shared" si="1"/>
        <v>N/A</v>
      </c>
      <c r="E35" s="34">
        <v>73945</v>
      </c>
      <c r="F35" s="11" t="str">
        <f t="shared" si="2"/>
        <v>N/A</v>
      </c>
      <c r="G35" s="34">
        <v>87194</v>
      </c>
      <c r="H35" s="11" t="str">
        <f t="shared" si="3"/>
        <v>N/A</v>
      </c>
      <c r="I35" s="12">
        <v>49.92</v>
      </c>
      <c r="J35" s="12">
        <v>17.920000000000002</v>
      </c>
      <c r="K35" s="41" t="s">
        <v>739</v>
      </c>
      <c r="L35" s="9" t="str">
        <f t="shared" si="0"/>
        <v>Yes</v>
      </c>
    </row>
    <row r="36" spans="1:12" x14ac:dyDescent="0.25">
      <c r="A36" s="3" t="s">
        <v>1008</v>
      </c>
      <c r="B36" s="33" t="s">
        <v>213</v>
      </c>
      <c r="C36" s="34">
        <v>0</v>
      </c>
      <c r="D36" s="11" t="str">
        <f t="shared" si="1"/>
        <v>N/A</v>
      </c>
      <c r="E36" s="34">
        <v>0</v>
      </c>
      <c r="F36" s="11" t="str">
        <f t="shared" si="2"/>
        <v>N/A</v>
      </c>
      <c r="G36" s="34">
        <v>0</v>
      </c>
      <c r="H36" s="11" t="str">
        <f t="shared" si="3"/>
        <v>N/A</v>
      </c>
      <c r="I36" s="12" t="s">
        <v>1746</v>
      </c>
      <c r="J36" s="12" t="s">
        <v>1746</v>
      </c>
      <c r="K36" s="41" t="s">
        <v>739</v>
      </c>
      <c r="L36" s="9" t="str">
        <f t="shared" si="0"/>
        <v>N/A</v>
      </c>
    </row>
    <row r="37" spans="1:12" x14ac:dyDescent="0.25">
      <c r="A37" s="3" t="s">
        <v>1009</v>
      </c>
      <c r="B37" s="33" t="s">
        <v>213</v>
      </c>
      <c r="C37" s="34">
        <v>11</v>
      </c>
      <c r="D37" s="11" t="str">
        <f t="shared" si="1"/>
        <v>N/A</v>
      </c>
      <c r="E37" s="34">
        <v>0</v>
      </c>
      <c r="F37" s="11" t="str">
        <f t="shared" si="2"/>
        <v>N/A</v>
      </c>
      <c r="G37" s="34">
        <v>0</v>
      </c>
      <c r="H37" s="11" t="str">
        <f t="shared" si="3"/>
        <v>N/A</v>
      </c>
      <c r="I37" s="12">
        <v>-100</v>
      </c>
      <c r="J37" s="12" t="s">
        <v>1746</v>
      </c>
      <c r="K37" s="41" t="s">
        <v>739</v>
      </c>
      <c r="L37" s="9" t="str">
        <f t="shared" si="0"/>
        <v>N/A</v>
      </c>
    </row>
    <row r="38" spans="1:12" x14ac:dyDescent="0.25">
      <c r="A38" s="3" t="s">
        <v>1010</v>
      </c>
      <c r="B38" s="33" t="s">
        <v>213</v>
      </c>
      <c r="C38" s="34">
        <v>39531</v>
      </c>
      <c r="D38" s="11" t="str">
        <f t="shared" si="1"/>
        <v>N/A</v>
      </c>
      <c r="E38" s="34">
        <v>44495</v>
      </c>
      <c r="F38" s="11" t="str">
        <f t="shared" si="2"/>
        <v>N/A</v>
      </c>
      <c r="G38" s="34">
        <v>47470</v>
      </c>
      <c r="H38" s="11" t="str">
        <f t="shared" si="3"/>
        <v>N/A</v>
      </c>
      <c r="I38" s="12">
        <v>12.56</v>
      </c>
      <c r="J38" s="12">
        <v>6.6859999999999999</v>
      </c>
      <c r="K38" s="41" t="s">
        <v>739</v>
      </c>
      <c r="L38" s="9" t="str">
        <f t="shared" si="0"/>
        <v>Yes</v>
      </c>
    </row>
    <row r="39" spans="1:12" x14ac:dyDescent="0.25">
      <c r="A39" s="3" t="s">
        <v>1011</v>
      </c>
      <c r="B39" s="33" t="s">
        <v>213</v>
      </c>
      <c r="C39" s="34">
        <v>1311</v>
      </c>
      <c r="D39" s="11" t="str">
        <f t="shared" si="1"/>
        <v>N/A</v>
      </c>
      <c r="E39" s="34">
        <v>1298</v>
      </c>
      <c r="F39" s="11" t="str">
        <f t="shared" si="2"/>
        <v>N/A</v>
      </c>
      <c r="G39" s="34">
        <v>1201</v>
      </c>
      <c r="H39" s="11" t="str">
        <f t="shared" si="3"/>
        <v>N/A</v>
      </c>
      <c r="I39" s="12">
        <v>-0.99199999999999999</v>
      </c>
      <c r="J39" s="12">
        <v>-7.47</v>
      </c>
      <c r="K39" s="41" t="s">
        <v>739</v>
      </c>
      <c r="L39" s="9" t="str">
        <f t="shared" si="0"/>
        <v>Yes</v>
      </c>
    </row>
    <row r="40" spans="1:12" x14ac:dyDescent="0.25">
      <c r="A40" s="3" t="s">
        <v>1012</v>
      </c>
      <c r="B40" s="33" t="s">
        <v>213</v>
      </c>
      <c r="C40" s="34">
        <v>25378</v>
      </c>
      <c r="D40" s="11" t="str">
        <f t="shared" si="1"/>
        <v>N/A</v>
      </c>
      <c r="E40" s="34">
        <v>21693</v>
      </c>
      <c r="F40" s="11" t="str">
        <f t="shared" si="2"/>
        <v>N/A</v>
      </c>
      <c r="G40" s="34">
        <v>22138</v>
      </c>
      <c r="H40" s="11" t="str">
        <f t="shared" si="3"/>
        <v>N/A</v>
      </c>
      <c r="I40" s="12">
        <v>-14.5</v>
      </c>
      <c r="J40" s="12">
        <v>2.0510000000000002</v>
      </c>
      <c r="K40" s="41" t="s">
        <v>739</v>
      </c>
      <c r="L40" s="9" t="str">
        <f t="shared" si="0"/>
        <v>Yes</v>
      </c>
    </row>
    <row r="41" spans="1:12" x14ac:dyDescent="0.25">
      <c r="A41" s="42" t="s">
        <v>84</v>
      </c>
      <c r="B41" s="33" t="s">
        <v>213</v>
      </c>
      <c r="C41" s="43">
        <v>3587681436</v>
      </c>
      <c r="D41" s="11" t="str">
        <f t="shared" si="1"/>
        <v>N/A</v>
      </c>
      <c r="E41" s="43">
        <v>3639416027</v>
      </c>
      <c r="F41" s="11" t="str">
        <f t="shared" si="2"/>
        <v>N/A</v>
      </c>
      <c r="G41" s="43">
        <v>3787854545</v>
      </c>
      <c r="H41" s="11" t="str">
        <f t="shared" si="3"/>
        <v>N/A</v>
      </c>
      <c r="I41" s="12">
        <v>1.4419999999999999</v>
      </c>
      <c r="J41" s="12">
        <v>4.0789999999999997</v>
      </c>
      <c r="K41" s="41" t="s">
        <v>739</v>
      </c>
      <c r="L41" s="9" t="str">
        <f t="shared" si="0"/>
        <v>Yes</v>
      </c>
    </row>
    <row r="42" spans="1:12" x14ac:dyDescent="0.25">
      <c r="A42" s="42" t="s">
        <v>1500</v>
      </c>
      <c r="B42" s="33" t="s">
        <v>213</v>
      </c>
      <c r="C42" s="43">
        <v>4274.3619590999997</v>
      </c>
      <c r="D42" s="11" t="str">
        <f t="shared" si="1"/>
        <v>N/A</v>
      </c>
      <c r="E42" s="43">
        <v>4091.9441280999999</v>
      </c>
      <c r="F42" s="11" t="str">
        <f t="shared" si="2"/>
        <v>N/A</v>
      </c>
      <c r="G42" s="43">
        <v>4108.9349389999998</v>
      </c>
      <c r="H42" s="11" t="str">
        <f t="shared" si="3"/>
        <v>N/A</v>
      </c>
      <c r="I42" s="12">
        <v>-4.2699999999999996</v>
      </c>
      <c r="J42" s="12">
        <v>0.41520000000000001</v>
      </c>
      <c r="K42" s="41" t="s">
        <v>739</v>
      </c>
      <c r="L42" s="9" t="str">
        <f t="shared" si="0"/>
        <v>Yes</v>
      </c>
    </row>
    <row r="43" spans="1:12" x14ac:dyDescent="0.25">
      <c r="A43" s="42" t="s">
        <v>1501</v>
      </c>
      <c r="B43" s="33" t="s">
        <v>213</v>
      </c>
      <c r="C43" s="43">
        <v>4817.8138451000004</v>
      </c>
      <c r="D43" s="11" t="str">
        <f t="shared" si="1"/>
        <v>N/A</v>
      </c>
      <c r="E43" s="43">
        <v>4691.0149130999998</v>
      </c>
      <c r="F43" s="11" t="str">
        <f t="shared" si="2"/>
        <v>N/A</v>
      </c>
      <c r="G43" s="43">
        <v>4717.5284394999999</v>
      </c>
      <c r="H43" s="11" t="str">
        <f t="shared" si="3"/>
        <v>N/A</v>
      </c>
      <c r="I43" s="12">
        <v>-2.63</v>
      </c>
      <c r="J43" s="12">
        <v>0.56520000000000004</v>
      </c>
      <c r="K43" s="41" t="s">
        <v>739</v>
      </c>
      <c r="L43" s="9" t="str">
        <f t="shared" si="0"/>
        <v>Yes</v>
      </c>
    </row>
    <row r="44" spans="1:12" x14ac:dyDescent="0.25">
      <c r="A44" s="4" t="s">
        <v>107</v>
      </c>
      <c r="B44" s="33" t="s">
        <v>213</v>
      </c>
      <c r="C44" s="43">
        <v>50266415</v>
      </c>
      <c r="D44" s="11" t="str">
        <f t="shared" si="1"/>
        <v>N/A</v>
      </c>
      <c r="E44" s="43">
        <v>51807736</v>
      </c>
      <c r="F44" s="11" t="str">
        <f t="shared" si="2"/>
        <v>N/A</v>
      </c>
      <c r="G44" s="43">
        <v>55577686</v>
      </c>
      <c r="H44" s="11" t="str">
        <f t="shared" si="3"/>
        <v>N/A</v>
      </c>
      <c r="I44" s="12">
        <v>3.0659999999999998</v>
      </c>
      <c r="J44" s="12">
        <v>7.2770000000000001</v>
      </c>
      <c r="K44" s="41" t="s">
        <v>739</v>
      </c>
      <c r="L44" s="9" t="str">
        <f t="shared" si="0"/>
        <v>Yes</v>
      </c>
    </row>
    <row r="45" spans="1:12" x14ac:dyDescent="0.25">
      <c r="A45" s="42" t="s">
        <v>158</v>
      </c>
      <c r="B45" s="41" t="s">
        <v>217</v>
      </c>
      <c r="C45" s="1">
        <v>11</v>
      </c>
      <c r="D45" s="11" t="str">
        <f>IF($B45="N/A","N/A",IF(C45&gt;0,"No",IF(C45&lt;0,"No","Yes")))</f>
        <v>No</v>
      </c>
      <c r="E45" s="1">
        <v>2749</v>
      </c>
      <c r="F45" s="11" t="str">
        <f>IF($B45="N/A","N/A",IF(E45&gt;0,"No",IF(E45&lt;0,"No","Yes")))</f>
        <v>No</v>
      </c>
      <c r="G45" s="1">
        <v>11</v>
      </c>
      <c r="H45" s="11" t="str">
        <f>IF($B45="N/A","N/A",IF(G45&gt;0,"No",IF(G45&lt;0,"No","Yes")))</f>
        <v>No</v>
      </c>
      <c r="I45" s="12">
        <v>275000</v>
      </c>
      <c r="J45" s="12">
        <v>-99.9</v>
      </c>
      <c r="K45" s="41" t="s">
        <v>739</v>
      </c>
      <c r="L45" s="9" t="str">
        <f t="shared" si="0"/>
        <v>No</v>
      </c>
    </row>
    <row r="46" spans="1:12" x14ac:dyDescent="0.25">
      <c r="A46" s="42" t="s">
        <v>156</v>
      </c>
      <c r="B46" s="33" t="s">
        <v>213</v>
      </c>
      <c r="C46" s="43">
        <v>177</v>
      </c>
      <c r="D46" s="11" t="str">
        <f t="shared" ref="D46:D47" si="4">IF($B46="N/A","N/A",IF(C46&gt;10,"No",IF(C46&lt;-10,"No","Yes")))</f>
        <v>N/A</v>
      </c>
      <c r="E46" s="43">
        <v>19209</v>
      </c>
      <c r="F46" s="11" t="str">
        <f t="shared" ref="F46:F47" si="5">IF($B46="N/A","N/A",IF(E46&gt;10,"No",IF(E46&lt;-10,"No","Yes")))</f>
        <v>N/A</v>
      </c>
      <c r="G46" s="43">
        <v>16422</v>
      </c>
      <c r="H46" s="11" t="str">
        <f t="shared" ref="H46:H47" si="6">IF($B46="N/A","N/A",IF(G46&gt;10,"No",IF(G46&lt;-10,"No","Yes")))</f>
        <v>N/A</v>
      </c>
      <c r="I46" s="12">
        <v>10753</v>
      </c>
      <c r="J46" s="12">
        <v>-14.5</v>
      </c>
      <c r="K46" s="41" t="s">
        <v>739</v>
      </c>
      <c r="L46" s="9" t="str">
        <f t="shared" si="0"/>
        <v>Yes</v>
      </c>
    </row>
    <row r="47" spans="1:12" x14ac:dyDescent="0.25">
      <c r="A47" s="42" t="s">
        <v>1303</v>
      </c>
      <c r="B47" s="33" t="s">
        <v>213</v>
      </c>
      <c r="C47" s="43">
        <v>177</v>
      </c>
      <c r="D47" s="11" t="str">
        <f t="shared" si="4"/>
        <v>N/A</v>
      </c>
      <c r="E47" s="43">
        <v>6.9876318661000001</v>
      </c>
      <c r="F47" s="11" t="str">
        <f t="shared" si="5"/>
        <v>N/A</v>
      </c>
      <c r="G47" s="43">
        <v>5474</v>
      </c>
      <c r="H47" s="11" t="str">
        <f t="shared" si="6"/>
        <v>N/A</v>
      </c>
      <c r="I47" s="12">
        <v>-96.1</v>
      </c>
      <c r="J47" s="12">
        <v>78238</v>
      </c>
      <c r="K47" s="41" t="s">
        <v>739</v>
      </c>
      <c r="L47" s="9" t="str">
        <f>IF(J47="Div by 0", "N/A", IF(OR(J47="N/A",K47="N/A"),"N/A", IF(J47&gt;VALUE(MID(K47,1,2)), "No", IF(J47&lt;-1*VALUE(MID(K47,1,2)), "No", "Yes"))))</f>
        <v>No</v>
      </c>
    </row>
    <row r="48" spans="1:12" x14ac:dyDescent="0.25">
      <c r="A48" s="42" t="s">
        <v>1502</v>
      </c>
      <c r="B48" s="33" t="s">
        <v>213</v>
      </c>
      <c r="C48" s="43">
        <v>11040.193248</v>
      </c>
      <c r="D48" s="11" t="str">
        <f t="shared" ref="D48:D74" si="7">IF($B48="N/A","N/A",IF(C48&gt;10,"No",IF(C48&lt;-10,"No","Yes")))</f>
        <v>N/A</v>
      </c>
      <c r="E48" s="43">
        <v>10741.581817</v>
      </c>
      <c r="F48" s="11" t="str">
        <f t="shared" ref="F48:F74" si="8">IF($B48="N/A","N/A",IF(E48&gt;10,"No",IF(E48&lt;-10,"No","Yes")))</f>
        <v>N/A</v>
      </c>
      <c r="G48" s="43">
        <v>11036.84526</v>
      </c>
      <c r="H48" s="11" t="str">
        <f t="shared" ref="H48:H74" si="9">IF($B48="N/A","N/A",IF(G48&gt;10,"No",IF(G48&lt;-10,"No","Yes")))</f>
        <v>N/A</v>
      </c>
      <c r="I48" s="12">
        <v>-2.7</v>
      </c>
      <c r="J48" s="12">
        <v>2.7490000000000001</v>
      </c>
      <c r="K48" s="41" t="s">
        <v>739</v>
      </c>
      <c r="L48" s="9" t="str">
        <f t="shared" ref="L48:L74" si="10">IF(J48="Div by 0", "N/A", IF(K48="N/A","N/A", IF(J48&gt;VALUE(MID(K48,1,2)), "No", IF(J48&lt;-1*VALUE(MID(K48,1,2)), "No", "Yes"))))</f>
        <v>Yes</v>
      </c>
    </row>
    <row r="49" spans="1:12" x14ac:dyDescent="0.25">
      <c r="A49" s="42" t="s">
        <v>1503</v>
      </c>
      <c r="B49" s="33" t="s">
        <v>213</v>
      </c>
      <c r="C49" s="43">
        <v>2394.2011585999999</v>
      </c>
      <c r="D49" s="11" t="str">
        <f t="shared" si="7"/>
        <v>N/A</v>
      </c>
      <c r="E49" s="43">
        <v>2392.6830015999999</v>
      </c>
      <c r="F49" s="11" t="str">
        <f t="shared" si="8"/>
        <v>N/A</v>
      </c>
      <c r="G49" s="43">
        <v>2422.4893505</v>
      </c>
      <c r="H49" s="11" t="str">
        <f t="shared" si="9"/>
        <v>N/A</v>
      </c>
      <c r="I49" s="12">
        <v>-6.3E-2</v>
      </c>
      <c r="J49" s="12">
        <v>1.246</v>
      </c>
      <c r="K49" s="41" t="s">
        <v>739</v>
      </c>
      <c r="L49" s="9" t="str">
        <f t="shared" si="10"/>
        <v>Yes</v>
      </c>
    </row>
    <row r="50" spans="1:12" x14ac:dyDescent="0.25">
      <c r="A50" s="42" t="s">
        <v>1504</v>
      </c>
      <c r="B50" s="33" t="s">
        <v>213</v>
      </c>
      <c r="C50" s="43" t="s">
        <v>1746</v>
      </c>
      <c r="D50" s="11" t="str">
        <f t="shared" si="7"/>
        <v>N/A</v>
      </c>
      <c r="E50" s="43" t="s">
        <v>1746</v>
      </c>
      <c r="F50" s="11" t="str">
        <f t="shared" si="8"/>
        <v>N/A</v>
      </c>
      <c r="G50" s="43" t="s">
        <v>1746</v>
      </c>
      <c r="H50" s="11" t="str">
        <f t="shared" si="9"/>
        <v>N/A</v>
      </c>
      <c r="I50" s="12" t="s">
        <v>1746</v>
      </c>
      <c r="J50" s="12" t="s">
        <v>1746</v>
      </c>
      <c r="K50" s="41" t="s">
        <v>739</v>
      </c>
      <c r="L50" s="9" t="str">
        <f t="shared" si="10"/>
        <v>N/A</v>
      </c>
    </row>
    <row r="51" spans="1:12" x14ac:dyDescent="0.25">
      <c r="A51" s="42" t="s">
        <v>1505</v>
      </c>
      <c r="B51" s="33" t="s">
        <v>213</v>
      </c>
      <c r="C51" s="43">
        <v>3598.0219059000001</v>
      </c>
      <c r="D51" s="11" t="str">
        <f t="shared" si="7"/>
        <v>N/A</v>
      </c>
      <c r="E51" s="43">
        <v>3454.2068506000001</v>
      </c>
      <c r="F51" s="11" t="str">
        <f t="shared" si="8"/>
        <v>N/A</v>
      </c>
      <c r="G51" s="43">
        <v>3640.6538218999999</v>
      </c>
      <c r="H51" s="11" t="str">
        <f t="shared" si="9"/>
        <v>N/A</v>
      </c>
      <c r="I51" s="12">
        <v>-4</v>
      </c>
      <c r="J51" s="12">
        <v>5.3979999999999997</v>
      </c>
      <c r="K51" s="41" t="s">
        <v>739</v>
      </c>
      <c r="L51" s="9" t="str">
        <f t="shared" si="10"/>
        <v>Yes</v>
      </c>
    </row>
    <row r="52" spans="1:12" x14ac:dyDescent="0.25">
      <c r="A52" s="42" t="s">
        <v>1506</v>
      </c>
      <c r="B52" s="33" t="s">
        <v>213</v>
      </c>
      <c r="C52" s="43">
        <v>21560.546860999999</v>
      </c>
      <c r="D52" s="11" t="str">
        <f t="shared" si="7"/>
        <v>N/A</v>
      </c>
      <c r="E52" s="43">
        <v>21395.927758999998</v>
      </c>
      <c r="F52" s="11" t="str">
        <f t="shared" si="8"/>
        <v>N/A</v>
      </c>
      <c r="G52" s="43">
        <v>22407.483907999998</v>
      </c>
      <c r="H52" s="11" t="str">
        <f t="shared" si="9"/>
        <v>N/A</v>
      </c>
      <c r="I52" s="12">
        <v>-0.76400000000000001</v>
      </c>
      <c r="J52" s="12">
        <v>4.7279999999999998</v>
      </c>
      <c r="K52" s="41" t="s">
        <v>739</v>
      </c>
      <c r="L52" s="9" t="str">
        <f t="shared" si="10"/>
        <v>Yes</v>
      </c>
    </row>
    <row r="53" spans="1:12" x14ac:dyDescent="0.25">
      <c r="A53" s="42" t="s">
        <v>1507</v>
      </c>
      <c r="B53" s="33" t="s">
        <v>213</v>
      </c>
      <c r="C53" s="43">
        <v>0</v>
      </c>
      <c r="D53" s="11" t="str">
        <f t="shared" si="7"/>
        <v>N/A</v>
      </c>
      <c r="E53" s="43" t="s">
        <v>1746</v>
      </c>
      <c r="F53" s="11" t="str">
        <f t="shared" si="8"/>
        <v>N/A</v>
      </c>
      <c r="G53" s="43" t="s">
        <v>1746</v>
      </c>
      <c r="H53" s="11" t="str">
        <f t="shared" si="9"/>
        <v>N/A</v>
      </c>
      <c r="I53" s="12" t="s">
        <v>1746</v>
      </c>
      <c r="J53" s="12" t="s">
        <v>1746</v>
      </c>
      <c r="K53" s="41" t="s">
        <v>739</v>
      </c>
      <c r="L53" s="9" t="str">
        <f t="shared" si="10"/>
        <v>N/A</v>
      </c>
    </row>
    <row r="54" spans="1:12" x14ac:dyDescent="0.25">
      <c r="A54" s="42" t="s">
        <v>1508</v>
      </c>
      <c r="B54" s="33" t="s">
        <v>213</v>
      </c>
      <c r="C54" s="43">
        <v>12310.956149</v>
      </c>
      <c r="D54" s="11" t="str">
        <f t="shared" si="7"/>
        <v>N/A</v>
      </c>
      <c r="E54" s="43">
        <v>12030.539167000001</v>
      </c>
      <c r="F54" s="11" t="str">
        <f t="shared" si="8"/>
        <v>N/A</v>
      </c>
      <c r="G54" s="43">
        <v>12038.149858000001</v>
      </c>
      <c r="H54" s="11" t="str">
        <f t="shared" si="9"/>
        <v>N/A</v>
      </c>
      <c r="I54" s="12">
        <v>-2.2799999999999998</v>
      </c>
      <c r="J54" s="12">
        <v>6.3299999999999995E-2</v>
      </c>
      <c r="K54" s="41" t="s">
        <v>739</v>
      </c>
      <c r="L54" s="9" t="str">
        <f t="shared" si="10"/>
        <v>Yes</v>
      </c>
    </row>
    <row r="55" spans="1:12" x14ac:dyDescent="0.25">
      <c r="A55" s="42" t="s">
        <v>1509</v>
      </c>
      <c r="B55" s="33" t="s">
        <v>213</v>
      </c>
      <c r="C55" s="43">
        <v>10202.411762</v>
      </c>
      <c r="D55" s="11" t="str">
        <f t="shared" si="7"/>
        <v>N/A</v>
      </c>
      <c r="E55" s="43">
        <v>9799.5393777000008</v>
      </c>
      <c r="F55" s="11" t="str">
        <f t="shared" si="8"/>
        <v>N/A</v>
      </c>
      <c r="G55" s="43">
        <v>9696.6747175</v>
      </c>
      <c r="H55" s="11" t="str">
        <f t="shared" si="9"/>
        <v>N/A</v>
      </c>
      <c r="I55" s="12">
        <v>-3.95</v>
      </c>
      <c r="J55" s="12">
        <v>-1.05</v>
      </c>
      <c r="K55" s="41" t="s">
        <v>739</v>
      </c>
      <c r="L55" s="9" t="str">
        <f t="shared" si="10"/>
        <v>Yes</v>
      </c>
    </row>
    <row r="56" spans="1:12" x14ac:dyDescent="0.25">
      <c r="A56" s="42" t="s">
        <v>1510</v>
      </c>
      <c r="B56" s="33" t="s">
        <v>213</v>
      </c>
      <c r="C56" s="43" t="s">
        <v>1746</v>
      </c>
      <c r="D56" s="11" t="str">
        <f t="shared" si="7"/>
        <v>N/A</v>
      </c>
      <c r="E56" s="43" t="s">
        <v>1746</v>
      </c>
      <c r="F56" s="11" t="str">
        <f t="shared" si="8"/>
        <v>N/A</v>
      </c>
      <c r="G56" s="43" t="s">
        <v>1746</v>
      </c>
      <c r="H56" s="11" t="str">
        <f t="shared" si="9"/>
        <v>N/A</v>
      </c>
      <c r="I56" s="12" t="s">
        <v>1746</v>
      </c>
      <c r="J56" s="12" t="s">
        <v>1746</v>
      </c>
      <c r="K56" s="41" t="s">
        <v>739</v>
      </c>
      <c r="L56" s="9" t="str">
        <f t="shared" si="10"/>
        <v>N/A</v>
      </c>
    </row>
    <row r="57" spans="1:12" x14ac:dyDescent="0.25">
      <c r="A57" s="42" t="s">
        <v>1511</v>
      </c>
      <c r="B57" s="33" t="s">
        <v>213</v>
      </c>
      <c r="C57" s="43">
        <v>7359.6939490000004</v>
      </c>
      <c r="D57" s="11" t="str">
        <f t="shared" si="7"/>
        <v>N/A</v>
      </c>
      <c r="E57" s="43">
        <v>7343.6865349999998</v>
      </c>
      <c r="F57" s="11" t="str">
        <f t="shared" si="8"/>
        <v>N/A</v>
      </c>
      <c r="G57" s="43">
        <v>7447.1976592999999</v>
      </c>
      <c r="H57" s="11" t="str">
        <f t="shared" si="9"/>
        <v>N/A</v>
      </c>
      <c r="I57" s="12">
        <v>-0.218</v>
      </c>
      <c r="J57" s="12">
        <v>1.41</v>
      </c>
      <c r="K57" s="41" t="s">
        <v>739</v>
      </c>
      <c r="L57" s="9" t="str">
        <f t="shared" si="10"/>
        <v>Yes</v>
      </c>
    </row>
    <row r="58" spans="1:12" x14ac:dyDescent="0.25">
      <c r="A58" s="42" t="s">
        <v>1512</v>
      </c>
      <c r="B58" s="33" t="s">
        <v>213</v>
      </c>
      <c r="C58" s="43">
        <v>41077.699660999999</v>
      </c>
      <c r="D58" s="11" t="str">
        <f t="shared" si="7"/>
        <v>N/A</v>
      </c>
      <c r="E58" s="43">
        <v>40903.121661999998</v>
      </c>
      <c r="F58" s="11" t="str">
        <f t="shared" si="8"/>
        <v>N/A</v>
      </c>
      <c r="G58" s="43">
        <v>41189.365786000002</v>
      </c>
      <c r="H58" s="11" t="str">
        <f t="shared" si="9"/>
        <v>N/A</v>
      </c>
      <c r="I58" s="12">
        <v>-0.42499999999999999</v>
      </c>
      <c r="J58" s="12">
        <v>0.69979999999999998</v>
      </c>
      <c r="K58" s="41" t="s">
        <v>739</v>
      </c>
      <c r="L58" s="9" t="str">
        <f t="shared" si="10"/>
        <v>Yes</v>
      </c>
    </row>
    <row r="59" spans="1:12" x14ac:dyDescent="0.25">
      <c r="A59" s="42" t="s">
        <v>1513</v>
      </c>
      <c r="B59" s="33" t="s">
        <v>213</v>
      </c>
      <c r="C59" s="43">
        <v>13089.377358</v>
      </c>
      <c r="D59" s="11" t="str">
        <f t="shared" si="7"/>
        <v>N/A</v>
      </c>
      <c r="E59" s="43">
        <v>23522.260869999998</v>
      </c>
      <c r="F59" s="11" t="str">
        <f t="shared" si="8"/>
        <v>N/A</v>
      </c>
      <c r="G59" s="43">
        <v>14672.657143</v>
      </c>
      <c r="H59" s="11" t="str">
        <f t="shared" si="9"/>
        <v>N/A</v>
      </c>
      <c r="I59" s="12">
        <v>79.7</v>
      </c>
      <c r="J59" s="12">
        <v>-37.6</v>
      </c>
      <c r="K59" s="41" t="s">
        <v>739</v>
      </c>
      <c r="L59" s="9" t="str">
        <f t="shared" si="10"/>
        <v>No</v>
      </c>
    </row>
    <row r="60" spans="1:12" x14ac:dyDescent="0.25">
      <c r="A60" s="42" t="s">
        <v>1514</v>
      </c>
      <c r="B60" s="33" t="s">
        <v>213</v>
      </c>
      <c r="C60" s="43">
        <v>2008.3050175999999</v>
      </c>
      <c r="D60" s="11" t="str">
        <f t="shared" si="7"/>
        <v>N/A</v>
      </c>
      <c r="E60" s="43">
        <v>1987.1967609999999</v>
      </c>
      <c r="F60" s="11" t="str">
        <f t="shared" si="8"/>
        <v>N/A</v>
      </c>
      <c r="G60" s="43">
        <v>2050.441366</v>
      </c>
      <c r="H60" s="11" t="str">
        <f t="shared" si="9"/>
        <v>N/A</v>
      </c>
      <c r="I60" s="12">
        <v>-1.05</v>
      </c>
      <c r="J60" s="12">
        <v>3.1829999999999998</v>
      </c>
      <c r="K60" s="41" t="s">
        <v>739</v>
      </c>
      <c r="L60" s="9" t="str">
        <f t="shared" si="10"/>
        <v>Yes</v>
      </c>
    </row>
    <row r="61" spans="1:12" x14ac:dyDescent="0.25">
      <c r="A61" s="42" t="s">
        <v>1515</v>
      </c>
      <c r="B61" s="33" t="s">
        <v>213</v>
      </c>
      <c r="C61" s="43">
        <v>1994.0300686999999</v>
      </c>
      <c r="D61" s="11" t="str">
        <f t="shared" si="7"/>
        <v>N/A</v>
      </c>
      <c r="E61" s="43">
        <v>1795.7611892</v>
      </c>
      <c r="F61" s="11" t="str">
        <f t="shared" si="8"/>
        <v>N/A</v>
      </c>
      <c r="G61" s="43">
        <v>2004.4190530999999</v>
      </c>
      <c r="H61" s="11" t="str">
        <f t="shared" si="9"/>
        <v>N/A</v>
      </c>
      <c r="I61" s="12">
        <v>-9.94</v>
      </c>
      <c r="J61" s="12">
        <v>11.62</v>
      </c>
      <c r="K61" s="41" t="s">
        <v>739</v>
      </c>
      <c r="L61" s="9" t="str">
        <f t="shared" si="10"/>
        <v>Yes</v>
      </c>
    </row>
    <row r="62" spans="1:12" x14ac:dyDescent="0.25">
      <c r="A62" s="42" t="s">
        <v>1516</v>
      </c>
      <c r="B62" s="33" t="s">
        <v>213</v>
      </c>
      <c r="C62" s="43" t="s">
        <v>1746</v>
      </c>
      <c r="D62" s="11" t="str">
        <f t="shared" si="7"/>
        <v>N/A</v>
      </c>
      <c r="E62" s="43" t="s">
        <v>1746</v>
      </c>
      <c r="F62" s="11" t="str">
        <f t="shared" si="8"/>
        <v>N/A</v>
      </c>
      <c r="G62" s="43" t="s">
        <v>1746</v>
      </c>
      <c r="H62" s="11" t="str">
        <f t="shared" si="9"/>
        <v>N/A</v>
      </c>
      <c r="I62" s="12" t="s">
        <v>1746</v>
      </c>
      <c r="J62" s="12" t="s">
        <v>1746</v>
      </c>
      <c r="K62" s="41" t="s">
        <v>739</v>
      </c>
      <c r="L62" s="9" t="str">
        <f t="shared" si="10"/>
        <v>N/A</v>
      </c>
    </row>
    <row r="63" spans="1:12" ht="25" x14ac:dyDescent="0.25">
      <c r="A63" s="42" t="s">
        <v>1517</v>
      </c>
      <c r="B63" s="33" t="s">
        <v>213</v>
      </c>
      <c r="C63" s="43" t="s">
        <v>1746</v>
      </c>
      <c r="D63" s="11" t="str">
        <f t="shared" si="7"/>
        <v>N/A</v>
      </c>
      <c r="E63" s="43" t="s">
        <v>1746</v>
      </c>
      <c r="F63" s="11" t="str">
        <f t="shared" si="8"/>
        <v>N/A</v>
      </c>
      <c r="G63" s="43" t="s">
        <v>1746</v>
      </c>
      <c r="H63" s="11" t="str">
        <f t="shared" si="9"/>
        <v>N/A</v>
      </c>
      <c r="I63" s="12" t="s">
        <v>1746</v>
      </c>
      <c r="J63" s="12" t="s">
        <v>1746</v>
      </c>
      <c r="K63" s="41" t="s">
        <v>739</v>
      </c>
      <c r="L63" s="9" t="str">
        <f t="shared" si="10"/>
        <v>N/A</v>
      </c>
    </row>
    <row r="64" spans="1:12" x14ac:dyDescent="0.25">
      <c r="A64" s="42" t="s">
        <v>1518</v>
      </c>
      <c r="B64" s="33" t="s">
        <v>213</v>
      </c>
      <c r="C64" s="43">
        <v>1832.2699027000001</v>
      </c>
      <c r="D64" s="11" t="str">
        <f t="shared" si="7"/>
        <v>N/A</v>
      </c>
      <c r="E64" s="43">
        <v>1859.7985263</v>
      </c>
      <c r="F64" s="11" t="str">
        <f t="shared" si="8"/>
        <v>N/A</v>
      </c>
      <c r="G64" s="43">
        <v>1920.8591268</v>
      </c>
      <c r="H64" s="11" t="str">
        <f t="shared" si="9"/>
        <v>N/A</v>
      </c>
      <c r="I64" s="12">
        <v>1.502</v>
      </c>
      <c r="J64" s="12">
        <v>3.2829999999999999</v>
      </c>
      <c r="K64" s="41" t="s">
        <v>739</v>
      </c>
      <c r="L64" s="9" t="str">
        <f t="shared" si="10"/>
        <v>Yes</v>
      </c>
    </row>
    <row r="65" spans="1:12" x14ac:dyDescent="0.25">
      <c r="A65" s="42" t="s">
        <v>1519</v>
      </c>
      <c r="B65" s="33" t="s">
        <v>213</v>
      </c>
      <c r="C65" s="43">
        <v>2073.6257589000002</v>
      </c>
      <c r="D65" s="11" t="str">
        <f t="shared" si="7"/>
        <v>N/A</v>
      </c>
      <c r="E65" s="43">
        <v>2368.9980648000001</v>
      </c>
      <c r="F65" s="11" t="str">
        <f t="shared" si="8"/>
        <v>N/A</v>
      </c>
      <c r="G65" s="43">
        <v>2200.3438178000001</v>
      </c>
      <c r="H65" s="11" t="str">
        <f t="shared" si="9"/>
        <v>N/A</v>
      </c>
      <c r="I65" s="12">
        <v>14.24</v>
      </c>
      <c r="J65" s="12">
        <v>-7.12</v>
      </c>
      <c r="K65" s="41" t="s">
        <v>739</v>
      </c>
      <c r="L65" s="9" t="str">
        <f t="shared" si="10"/>
        <v>Yes</v>
      </c>
    </row>
    <row r="66" spans="1:12" x14ac:dyDescent="0.25">
      <c r="A66" s="42" t="s">
        <v>1520</v>
      </c>
      <c r="B66" s="33" t="s">
        <v>213</v>
      </c>
      <c r="C66" s="43">
        <v>10522.917786</v>
      </c>
      <c r="D66" s="11" t="str">
        <f t="shared" si="7"/>
        <v>N/A</v>
      </c>
      <c r="E66" s="43">
        <v>10331.511691</v>
      </c>
      <c r="F66" s="11" t="str">
        <f t="shared" si="8"/>
        <v>N/A</v>
      </c>
      <c r="G66" s="43">
        <v>9787.3321520000009</v>
      </c>
      <c r="H66" s="11" t="str">
        <f t="shared" si="9"/>
        <v>N/A</v>
      </c>
      <c r="I66" s="12">
        <v>-1.82</v>
      </c>
      <c r="J66" s="12">
        <v>-5.27</v>
      </c>
      <c r="K66" s="41" t="s">
        <v>739</v>
      </c>
      <c r="L66" s="9" t="str">
        <f t="shared" si="10"/>
        <v>Yes</v>
      </c>
    </row>
    <row r="67" spans="1:12" x14ac:dyDescent="0.25">
      <c r="A67" s="42" t="s">
        <v>1521</v>
      </c>
      <c r="B67" s="33" t="s">
        <v>213</v>
      </c>
      <c r="C67" s="43">
        <v>152.14285713999999</v>
      </c>
      <c r="D67" s="11" t="str">
        <f t="shared" si="7"/>
        <v>N/A</v>
      </c>
      <c r="E67" s="43">
        <v>884</v>
      </c>
      <c r="F67" s="11" t="str">
        <f t="shared" si="8"/>
        <v>N/A</v>
      </c>
      <c r="G67" s="43">
        <v>234.33333332999999</v>
      </c>
      <c r="H67" s="11" t="str">
        <f t="shared" si="9"/>
        <v>N/A</v>
      </c>
      <c r="I67" s="12">
        <v>481</v>
      </c>
      <c r="J67" s="12">
        <v>-73.5</v>
      </c>
      <c r="K67" s="41" t="s">
        <v>739</v>
      </c>
      <c r="L67" s="9" t="str">
        <f t="shared" si="10"/>
        <v>No</v>
      </c>
    </row>
    <row r="68" spans="1:12" x14ac:dyDescent="0.25">
      <c r="A68" s="42" t="s">
        <v>1522</v>
      </c>
      <c r="B68" s="33" t="s">
        <v>213</v>
      </c>
      <c r="C68" s="43">
        <v>3485.5995932000001</v>
      </c>
      <c r="D68" s="11" t="str">
        <f t="shared" si="7"/>
        <v>N/A</v>
      </c>
      <c r="E68" s="43">
        <v>3243.9499615</v>
      </c>
      <c r="F68" s="11" t="str">
        <f t="shared" si="8"/>
        <v>N/A</v>
      </c>
      <c r="G68" s="43">
        <v>3220.4600292</v>
      </c>
      <c r="H68" s="11" t="str">
        <f t="shared" si="9"/>
        <v>N/A</v>
      </c>
      <c r="I68" s="12">
        <v>-6.93</v>
      </c>
      <c r="J68" s="12">
        <v>-0.72399999999999998</v>
      </c>
      <c r="K68" s="41" t="s">
        <v>739</v>
      </c>
      <c r="L68" s="9" t="str">
        <f t="shared" si="10"/>
        <v>Yes</v>
      </c>
    </row>
    <row r="69" spans="1:12" x14ac:dyDescent="0.25">
      <c r="A69" s="42" t="s">
        <v>1523</v>
      </c>
      <c r="B69" s="33" t="s">
        <v>213</v>
      </c>
      <c r="C69" s="43">
        <v>3400.4557619000002</v>
      </c>
      <c r="D69" s="11" t="str">
        <f t="shared" si="7"/>
        <v>N/A</v>
      </c>
      <c r="E69" s="43">
        <v>3240.7532895999998</v>
      </c>
      <c r="F69" s="11" t="str">
        <f t="shared" si="8"/>
        <v>N/A</v>
      </c>
      <c r="G69" s="43">
        <v>3211.0951670999998</v>
      </c>
      <c r="H69" s="11" t="str">
        <f t="shared" si="9"/>
        <v>N/A</v>
      </c>
      <c r="I69" s="12">
        <v>-4.7</v>
      </c>
      <c r="J69" s="12">
        <v>-0.91500000000000004</v>
      </c>
      <c r="K69" s="41" t="s">
        <v>739</v>
      </c>
      <c r="L69" s="9" t="str">
        <f t="shared" si="10"/>
        <v>Yes</v>
      </c>
    </row>
    <row r="70" spans="1:12" x14ac:dyDescent="0.25">
      <c r="A70" s="42" t="s">
        <v>1524</v>
      </c>
      <c r="B70" s="33" t="s">
        <v>213</v>
      </c>
      <c r="C70" s="43" t="s">
        <v>1746</v>
      </c>
      <c r="D70" s="11" t="str">
        <f t="shared" si="7"/>
        <v>N/A</v>
      </c>
      <c r="E70" s="43" t="s">
        <v>1746</v>
      </c>
      <c r="F70" s="11" t="str">
        <f t="shared" si="8"/>
        <v>N/A</v>
      </c>
      <c r="G70" s="43" t="s">
        <v>1746</v>
      </c>
      <c r="H70" s="11" t="str">
        <f t="shared" si="9"/>
        <v>N/A</v>
      </c>
      <c r="I70" s="12" t="s">
        <v>1746</v>
      </c>
      <c r="J70" s="12" t="s">
        <v>1746</v>
      </c>
      <c r="K70" s="41" t="s">
        <v>739</v>
      </c>
      <c r="L70" s="9" t="str">
        <f t="shared" si="10"/>
        <v>N/A</v>
      </c>
    </row>
    <row r="71" spans="1:12" ht="25" x14ac:dyDescent="0.25">
      <c r="A71" s="42" t="s">
        <v>1525</v>
      </c>
      <c r="B71" s="33" t="s">
        <v>213</v>
      </c>
      <c r="C71" s="43">
        <v>0</v>
      </c>
      <c r="D71" s="11" t="str">
        <f t="shared" si="7"/>
        <v>N/A</v>
      </c>
      <c r="E71" s="43" t="s">
        <v>1746</v>
      </c>
      <c r="F71" s="11" t="str">
        <f t="shared" si="8"/>
        <v>N/A</v>
      </c>
      <c r="G71" s="43" t="s">
        <v>1746</v>
      </c>
      <c r="H71" s="11" t="str">
        <f t="shared" si="9"/>
        <v>N/A</v>
      </c>
      <c r="I71" s="12" t="s">
        <v>1746</v>
      </c>
      <c r="J71" s="12" t="s">
        <v>1746</v>
      </c>
      <c r="K71" s="41" t="s">
        <v>739</v>
      </c>
      <c r="L71" s="9" t="str">
        <f t="shared" si="10"/>
        <v>N/A</v>
      </c>
    </row>
    <row r="72" spans="1:12" x14ac:dyDescent="0.25">
      <c r="A72" s="42" t="s">
        <v>1526</v>
      </c>
      <c r="B72" s="33" t="s">
        <v>213</v>
      </c>
      <c r="C72" s="43">
        <v>3995.5625206</v>
      </c>
      <c r="D72" s="11" t="str">
        <f t="shared" si="7"/>
        <v>N/A</v>
      </c>
      <c r="E72" s="43">
        <v>3467.6907967000002</v>
      </c>
      <c r="F72" s="11" t="str">
        <f t="shared" si="8"/>
        <v>N/A</v>
      </c>
      <c r="G72" s="43">
        <v>3443.0215505000001</v>
      </c>
      <c r="H72" s="11" t="str">
        <f t="shared" si="9"/>
        <v>N/A</v>
      </c>
      <c r="I72" s="12">
        <v>-13.2</v>
      </c>
      <c r="J72" s="12">
        <v>-0.71099999999999997</v>
      </c>
      <c r="K72" s="41" t="s">
        <v>739</v>
      </c>
      <c r="L72" s="9" t="str">
        <f t="shared" si="10"/>
        <v>Yes</v>
      </c>
    </row>
    <row r="73" spans="1:12" x14ac:dyDescent="0.25">
      <c r="A73" s="42" t="s">
        <v>1527</v>
      </c>
      <c r="B73" s="33" t="s">
        <v>213</v>
      </c>
      <c r="C73" s="43">
        <v>2941.0450037999999</v>
      </c>
      <c r="D73" s="11" t="str">
        <f t="shared" si="7"/>
        <v>N/A</v>
      </c>
      <c r="E73" s="43">
        <v>2730.1194144999999</v>
      </c>
      <c r="F73" s="11" t="str">
        <f t="shared" si="8"/>
        <v>N/A</v>
      </c>
      <c r="G73" s="43">
        <v>2902.4129892000001</v>
      </c>
      <c r="H73" s="11" t="str">
        <f t="shared" si="9"/>
        <v>N/A</v>
      </c>
      <c r="I73" s="12">
        <v>-7.17</v>
      </c>
      <c r="J73" s="12">
        <v>6.3109999999999999</v>
      </c>
      <c r="K73" s="41" t="s">
        <v>739</v>
      </c>
      <c r="L73" s="9" t="str">
        <f t="shared" si="10"/>
        <v>Yes</v>
      </c>
    </row>
    <row r="74" spans="1:12" x14ac:dyDescent="0.25">
      <c r="A74" s="42" t="s">
        <v>1528</v>
      </c>
      <c r="B74" s="33" t="s">
        <v>213</v>
      </c>
      <c r="C74" s="43">
        <v>2884.9882969999999</v>
      </c>
      <c r="D74" s="11" t="str">
        <f t="shared" si="7"/>
        <v>N/A</v>
      </c>
      <c r="E74" s="43">
        <v>2826.6716452000001</v>
      </c>
      <c r="F74" s="11" t="str">
        <f t="shared" si="8"/>
        <v>N/A</v>
      </c>
      <c r="G74" s="43">
        <v>2797.3657512</v>
      </c>
      <c r="H74" s="11" t="str">
        <f t="shared" si="9"/>
        <v>N/A</v>
      </c>
      <c r="I74" s="12">
        <v>-2.02</v>
      </c>
      <c r="J74" s="12">
        <v>-1.04</v>
      </c>
      <c r="K74" s="41" t="s">
        <v>739</v>
      </c>
      <c r="L74" s="9" t="str">
        <f t="shared" si="10"/>
        <v>Yes</v>
      </c>
    </row>
    <row r="75" spans="1:12" x14ac:dyDescent="0.25">
      <c r="A75" s="42" t="s">
        <v>1610</v>
      </c>
      <c r="B75" s="33" t="s">
        <v>213</v>
      </c>
      <c r="C75" s="43">
        <v>620760301</v>
      </c>
      <c r="D75" s="11" t="str">
        <f t="shared" ref="D75:D144" si="11">IF($B75="N/A","N/A",IF(C75&gt;10,"No",IF(C75&lt;-10,"No","Yes")))</f>
        <v>N/A</v>
      </c>
      <c r="E75" s="43">
        <v>610033414</v>
      </c>
      <c r="F75" s="11" t="str">
        <f t="shared" ref="F75:F144" si="12">IF($B75="N/A","N/A",IF(E75&gt;10,"No",IF(E75&lt;-10,"No","Yes")))</f>
        <v>N/A</v>
      </c>
      <c r="G75" s="43">
        <v>581021557</v>
      </c>
      <c r="H75" s="11" t="str">
        <f t="shared" ref="H75:H144" si="13">IF($B75="N/A","N/A",IF(G75&gt;10,"No",IF(G75&lt;-10,"No","Yes")))</f>
        <v>N/A</v>
      </c>
      <c r="I75" s="12">
        <v>-1.73</v>
      </c>
      <c r="J75" s="12">
        <v>-4.76</v>
      </c>
      <c r="K75" s="41" t="s">
        <v>739</v>
      </c>
      <c r="L75" s="9" t="str">
        <f t="shared" ref="L75:L135" si="14">IF(J75="Div by 0", "N/A", IF(K75="N/A","N/A", IF(J75&gt;VALUE(MID(K75,1,2)), "No", IF(J75&lt;-1*VALUE(MID(K75,1,2)), "No", "Yes"))))</f>
        <v>Yes</v>
      </c>
    </row>
    <row r="76" spans="1:12" x14ac:dyDescent="0.25">
      <c r="A76" s="42" t="s">
        <v>598</v>
      </c>
      <c r="B76" s="33" t="s">
        <v>213</v>
      </c>
      <c r="C76" s="34">
        <v>111788</v>
      </c>
      <c r="D76" s="11" t="str">
        <f t="shared" si="11"/>
        <v>N/A</v>
      </c>
      <c r="E76" s="34">
        <v>110393</v>
      </c>
      <c r="F76" s="11" t="str">
        <f t="shared" si="12"/>
        <v>N/A</v>
      </c>
      <c r="G76" s="34">
        <v>111093</v>
      </c>
      <c r="H76" s="11" t="str">
        <f t="shared" si="13"/>
        <v>N/A</v>
      </c>
      <c r="I76" s="12">
        <v>-1.25</v>
      </c>
      <c r="J76" s="12">
        <v>0.6341</v>
      </c>
      <c r="K76" s="41" t="s">
        <v>739</v>
      </c>
      <c r="L76" s="9" t="str">
        <f t="shared" si="14"/>
        <v>Yes</v>
      </c>
    </row>
    <row r="77" spans="1:12" x14ac:dyDescent="0.25">
      <c r="A77" s="42" t="s">
        <v>1437</v>
      </c>
      <c r="B77" s="33" t="s">
        <v>213</v>
      </c>
      <c r="C77" s="43">
        <v>5553.0137492000003</v>
      </c>
      <c r="D77" s="11" t="str">
        <f t="shared" si="11"/>
        <v>N/A</v>
      </c>
      <c r="E77" s="43">
        <v>5526.0153633</v>
      </c>
      <c r="F77" s="11" t="str">
        <f t="shared" si="12"/>
        <v>N/A</v>
      </c>
      <c r="G77" s="43">
        <v>5230.0465106000001</v>
      </c>
      <c r="H77" s="11" t="str">
        <f t="shared" si="13"/>
        <v>N/A</v>
      </c>
      <c r="I77" s="12">
        <v>-0.48599999999999999</v>
      </c>
      <c r="J77" s="12">
        <v>-5.36</v>
      </c>
      <c r="K77" s="41" t="s">
        <v>739</v>
      </c>
      <c r="L77" s="9" t="str">
        <f t="shared" si="14"/>
        <v>Yes</v>
      </c>
    </row>
    <row r="78" spans="1:12" x14ac:dyDescent="0.25">
      <c r="A78" s="42" t="s">
        <v>1438</v>
      </c>
      <c r="B78" s="33" t="s">
        <v>213</v>
      </c>
      <c r="C78" s="34">
        <v>4.6798135756999999</v>
      </c>
      <c r="D78" s="11" t="str">
        <f t="shared" si="11"/>
        <v>N/A</v>
      </c>
      <c r="E78" s="34">
        <v>4.9095776000000004</v>
      </c>
      <c r="F78" s="11" t="str">
        <f t="shared" si="12"/>
        <v>N/A</v>
      </c>
      <c r="G78" s="34">
        <v>4.8698117793</v>
      </c>
      <c r="H78" s="11" t="str">
        <f t="shared" si="13"/>
        <v>N/A</v>
      </c>
      <c r="I78" s="12">
        <v>4.91</v>
      </c>
      <c r="J78" s="12">
        <v>-0.81</v>
      </c>
      <c r="K78" s="41" t="s">
        <v>739</v>
      </c>
      <c r="L78" s="9" t="str">
        <f t="shared" si="14"/>
        <v>Yes</v>
      </c>
    </row>
    <row r="79" spans="1:12" x14ac:dyDescent="0.25">
      <c r="A79" s="42" t="s">
        <v>599</v>
      </c>
      <c r="B79" s="33" t="s">
        <v>213</v>
      </c>
      <c r="C79" s="43">
        <v>478647</v>
      </c>
      <c r="D79" s="11" t="str">
        <f t="shared" si="11"/>
        <v>N/A</v>
      </c>
      <c r="E79" s="43">
        <v>334844</v>
      </c>
      <c r="F79" s="11" t="str">
        <f t="shared" si="12"/>
        <v>N/A</v>
      </c>
      <c r="G79" s="43">
        <v>329069</v>
      </c>
      <c r="H79" s="11" t="str">
        <f t="shared" si="13"/>
        <v>N/A</v>
      </c>
      <c r="I79" s="12">
        <v>-30</v>
      </c>
      <c r="J79" s="12">
        <v>-1.72</v>
      </c>
      <c r="K79" s="41" t="s">
        <v>739</v>
      </c>
      <c r="L79" s="9" t="str">
        <f t="shared" si="14"/>
        <v>Yes</v>
      </c>
    </row>
    <row r="80" spans="1:12" x14ac:dyDescent="0.25">
      <c r="A80" s="42" t="s">
        <v>600</v>
      </c>
      <c r="B80" s="33" t="s">
        <v>213</v>
      </c>
      <c r="C80" s="34">
        <v>178</v>
      </c>
      <c r="D80" s="11" t="str">
        <f t="shared" si="11"/>
        <v>N/A</v>
      </c>
      <c r="E80" s="34">
        <v>149</v>
      </c>
      <c r="F80" s="11" t="str">
        <f t="shared" si="12"/>
        <v>N/A</v>
      </c>
      <c r="G80" s="34">
        <v>161</v>
      </c>
      <c r="H80" s="11" t="str">
        <f t="shared" si="13"/>
        <v>N/A</v>
      </c>
      <c r="I80" s="12">
        <v>-16.3</v>
      </c>
      <c r="J80" s="12">
        <v>8.0540000000000003</v>
      </c>
      <c r="K80" s="41" t="s">
        <v>739</v>
      </c>
      <c r="L80" s="9" t="str">
        <f t="shared" si="14"/>
        <v>Yes</v>
      </c>
    </row>
    <row r="81" spans="1:12" x14ac:dyDescent="0.25">
      <c r="A81" s="42" t="s">
        <v>1439</v>
      </c>
      <c r="B81" s="33" t="s">
        <v>213</v>
      </c>
      <c r="C81" s="43">
        <v>2689.0280898999999</v>
      </c>
      <c r="D81" s="11" t="str">
        <f t="shared" si="11"/>
        <v>N/A</v>
      </c>
      <c r="E81" s="43">
        <v>2247.2751678</v>
      </c>
      <c r="F81" s="11" t="str">
        <f t="shared" si="12"/>
        <v>N/A</v>
      </c>
      <c r="G81" s="43">
        <v>2043.9068322999999</v>
      </c>
      <c r="H81" s="11" t="str">
        <f t="shared" si="13"/>
        <v>N/A</v>
      </c>
      <c r="I81" s="12">
        <v>-16.399999999999999</v>
      </c>
      <c r="J81" s="12">
        <v>-9.0500000000000007</v>
      </c>
      <c r="K81" s="41" t="s">
        <v>739</v>
      </c>
      <c r="L81" s="9" t="str">
        <f t="shared" si="14"/>
        <v>Yes</v>
      </c>
    </row>
    <row r="82" spans="1:12" ht="25" x14ac:dyDescent="0.25">
      <c r="A82" s="42" t="s">
        <v>601</v>
      </c>
      <c r="B82" s="33" t="s">
        <v>213</v>
      </c>
      <c r="C82" s="43">
        <v>75929620</v>
      </c>
      <c r="D82" s="11" t="str">
        <f t="shared" si="11"/>
        <v>N/A</v>
      </c>
      <c r="E82" s="43">
        <v>65018910</v>
      </c>
      <c r="F82" s="11" t="str">
        <f t="shared" si="12"/>
        <v>N/A</v>
      </c>
      <c r="G82" s="43">
        <v>68541703</v>
      </c>
      <c r="H82" s="11" t="str">
        <f t="shared" si="13"/>
        <v>N/A</v>
      </c>
      <c r="I82" s="12">
        <v>-14.4</v>
      </c>
      <c r="J82" s="12">
        <v>5.4180000000000001</v>
      </c>
      <c r="K82" s="41" t="s">
        <v>739</v>
      </c>
      <c r="L82" s="9" t="str">
        <f t="shared" si="14"/>
        <v>Yes</v>
      </c>
    </row>
    <row r="83" spans="1:12" x14ac:dyDescent="0.25">
      <c r="A83" s="42" t="s">
        <v>602</v>
      </c>
      <c r="B83" s="33" t="s">
        <v>213</v>
      </c>
      <c r="C83" s="34">
        <v>4366</v>
      </c>
      <c r="D83" s="11" t="str">
        <f t="shared" si="11"/>
        <v>N/A</v>
      </c>
      <c r="E83" s="34">
        <v>4171</v>
      </c>
      <c r="F83" s="11" t="str">
        <f t="shared" si="12"/>
        <v>N/A</v>
      </c>
      <c r="G83" s="34">
        <v>4573</v>
      </c>
      <c r="H83" s="11" t="str">
        <f t="shared" si="13"/>
        <v>N/A</v>
      </c>
      <c r="I83" s="12">
        <v>-4.47</v>
      </c>
      <c r="J83" s="12">
        <v>9.6379999999999999</v>
      </c>
      <c r="K83" s="41" t="s">
        <v>739</v>
      </c>
      <c r="L83" s="9" t="str">
        <f t="shared" si="14"/>
        <v>Yes</v>
      </c>
    </row>
    <row r="84" spans="1:12" ht="25" x14ac:dyDescent="0.25">
      <c r="A84" s="4" t="s">
        <v>1440</v>
      </c>
      <c r="B84" s="33" t="s">
        <v>213</v>
      </c>
      <c r="C84" s="43">
        <v>17391.117728000001</v>
      </c>
      <c r="D84" s="11" t="str">
        <f t="shared" si="11"/>
        <v>N/A</v>
      </c>
      <c r="E84" s="43">
        <v>15588.32654</v>
      </c>
      <c r="F84" s="11" t="str">
        <f t="shared" si="12"/>
        <v>N/A</v>
      </c>
      <c r="G84" s="43">
        <v>14988.345288</v>
      </c>
      <c r="H84" s="11" t="str">
        <f t="shared" si="13"/>
        <v>N/A</v>
      </c>
      <c r="I84" s="12">
        <v>-10.4</v>
      </c>
      <c r="J84" s="12">
        <v>-3.85</v>
      </c>
      <c r="K84" s="41" t="s">
        <v>739</v>
      </c>
      <c r="L84" s="9" t="str">
        <f t="shared" si="14"/>
        <v>Yes</v>
      </c>
    </row>
    <row r="85" spans="1:12" x14ac:dyDescent="0.25">
      <c r="A85" s="4" t="s">
        <v>603</v>
      </c>
      <c r="B85" s="33" t="s">
        <v>213</v>
      </c>
      <c r="C85" s="43">
        <v>111579178</v>
      </c>
      <c r="D85" s="11" t="str">
        <f t="shared" si="11"/>
        <v>N/A</v>
      </c>
      <c r="E85" s="43">
        <v>113038805</v>
      </c>
      <c r="F85" s="11" t="str">
        <f t="shared" si="12"/>
        <v>N/A</v>
      </c>
      <c r="G85" s="43">
        <v>112004820</v>
      </c>
      <c r="H85" s="11" t="str">
        <f t="shared" si="13"/>
        <v>N/A</v>
      </c>
      <c r="I85" s="12">
        <v>1.3080000000000001</v>
      </c>
      <c r="J85" s="12">
        <v>-0.91500000000000004</v>
      </c>
      <c r="K85" s="41" t="s">
        <v>739</v>
      </c>
      <c r="L85" s="9" t="str">
        <f t="shared" si="14"/>
        <v>Yes</v>
      </c>
    </row>
    <row r="86" spans="1:12" x14ac:dyDescent="0.25">
      <c r="A86" s="4" t="s">
        <v>604</v>
      </c>
      <c r="B86" s="33" t="s">
        <v>213</v>
      </c>
      <c r="C86" s="34">
        <v>1732</v>
      </c>
      <c r="D86" s="11" t="str">
        <f t="shared" si="11"/>
        <v>N/A</v>
      </c>
      <c r="E86" s="34">
        <v>1738</v>
      </c>
      <c r="F86" s="11" t="str">
        <f t="shared" si="12"/>
        <v>N/A</v>
      </c>
      <c r="G86" s="34">
        <v>1728</v>
      </c>
      <c r="H86" s="11" t="str">
        <f t="shared" si="13"/>
        <v>N/A</v>
      </c>
      <c r="I86" s="12">
        <v>0.34639999999999999</v>
      </c>
      <c r="J86" s="12">
        <v>-0.57499999999999996</v>
      </c>
      <c r="K86" s="41" t="s">
        <v>739</v>
      </c>
      <c r="L86" s="9" t="str">
        <f t="shared" si="14"/>
        <v>Yes</v>
      </c>
    </row>
    <row r="87" spans="1:12" x14ac:dyDescent="0.25">
      <c r="A87" s="4" t="s">
        <v>1441</v>
      </c>
      <c r="B87" s="33" t="s">
        <v>213</v>
      </c>
      <c r="C87" s="43">
        <v>64422.158198999998</v>
      </c>
      <c r="D87" s="11" t="str">
        <f t="shared" si="11"/>
        <v>N/A</v>
      </c>
      <c r="E87" s="43">
        <v>65039.588607999998</v>
      </c>
      <c r="F87" s="11" t="str">
        <f t="shared" si="12"/>
        <v>N/A</v>
      </c>
      <c r="G87" s="43">
        <v>64817.604166999998</v>
      </c>
      <c r="H87" s="11" t="str">
        <f t="shared" si="13"/>
        <v>N/A</v>
      </c>
      <c r="I87" s="12">
        <v>0.95840000000000003</v>
      </c>
      <c r="J87" s="12">
        <v>-0.34100000000000003</v>
      </c>
      <c r="K87" s="41" t="s">
        <v>739</v>
      </c>
      <c r="L87" s="9" t="str">
        <f t="shared" si="14"/>
        <v>Yes</v>
      </c>
    </row>
    <row r="88" spans="1:12" x14ac:dyDescent="0.25">
      <c r="A88" s="42" t="s">
        <v>605</v>
      </c>
      <c r="B88" s="33" t="s">
        <v>213</v>
      </c>
      <c r="C88" s="43">
        <v>502744456</v>
      </c>
      <c r="D88" s="11" t="str">
        <f t="shared" si="11"/>
        <v>N/A</v>
      </c>
      <c r="E88" s="43">
        <v>494648661</v>
      </c>
      <c r="F88" s="11" t="str">
        <f t="shared" si="12"/>
        <v>N/A</v>
      </c>
      <c r="G88" s="43">
        <v>518965195</v>
      </c>
      <c r="H88" s="11" t="str">
        <f t="shared" si="13"/>
        <v>N/A</v>
      </c>
      <c r="I88" s="12">
        <v>-1.61</v>
      </c>
      <c r="J88" s="12">
        <v>4.9160000000000004</v>
      </c>
      <c r="K88" s="41" t="s">
        <v>739</v>
      </c>
      <c r="L88" s="9" t="str">
        <f t="shared" si="14"/>
        <v>Yes</v>
      </c>
    </row>
    <row r="89" spans="1:12" x14ac:dyDescent="0.25">
      <c r="A89" s="44" t="s">
        <v>606</v>
      </c>
      <c r="B89" s="34" t="s">
        <v>213</v>
      </c>
      <c r="C89" s="34">
        <v>19655</v>
      </c>
      <c r="D89" s="11" t="str">
        <f t="shared" si="11"/>
        <v>N/A</v>
      </c>
      <c r="E89" s="34">
        <v>19645</v>
      </c>
      <c r="F89" s="11" t="str">
        <f t="shared" si="12"/>
        <v>N/A</v>
      </c>
      <c r="G89" s="34">
        <v>19570</v>
      </c>
      <c r="H89" s="11" t="str">
        <f t="shared" si="13"/>
        <v>N/A</v>
      </c>
      <c r="I89" s="12">
        <v>-5.0999999999999997E-2</v>
      </c>
      <c r="J89" s="12">
        <v>-0.38200000000000001</v>
      </c>
      <c r="K89" s="1" t="s">
        <v>739</v>
      </c>
      <c r="L89" s="9" t="str">
        <f t="shared" si="14"/>
        <v>Yes</v>
      </c>
    </row>
    <row r="90" spans="1:12" x14ac:dyDescent="0.25">
      <c r="A90" s="42" t="s">
        <v>1442</v>
      </c>
      <c r="B90" s="33" t="s">
        <v>213</v>
      </c>
      <c r="C90" s="43">
        <v>25578.451080999999</v>
      </c>
      <c r="D90" s="11" t="str">
        <f t="shared" si="11"/>
        <v>N/A</v>
      </c>
      <c r="E90" s="43">
        <v>25179.366811</v>
      </c>
      <c r="F90" s="11" t="str">
        <f t="shared" si="12"/>
        <v>N/A</v>
      </c>
      <c r="G90" s="43">
        <v>26518.405468000001</v>
      </c>
      <c r="H90" s="11" t="str">
        <f t="shared" si="13"/>
        <v>N/A</v>
      </c>
      <c r="I90" s="12">
        <v>-1.56</v>
      </c>
      <c r="J90" s="12">
        <v>5.3179999999999996</v>
      </c>
      <c r="K90" s="41" t="s">
        <v>739</v>
      </c>
      <c r="L90" s="9" t="str">
        <f t="shared" si="14"/>
        <v>Yes</v>
      </c>
    </row>
    <row r="91" spans="1:12" x14ac:dyDescent="0.25">
      <c r="A91" s="42" t="s">
        <v>607</v>
      </c>
      <c r="B91" s="33" t="s">
        <v>213</v>
      </c>
      <c r="C91" s="43">
        <v>419451532</v>
      </c>
      <c r="D91" s="11" t="str">
        <f t="shared" si="11"/>
        <v>N/A</v>
      </c>
      <c r="E91" s="43">
        <v>439546811</v>
      </c>
      <c r="F91" s="11" t="str">
        <f t="shared" si="12"/>
        <v>N/A</v>
      </c>
      <c r="G91" s="43">
        <v>474343409</v>
      </c>
      <c r="H91" s="11" t="str">
        <f t="shared" si="13"/>
        <v>N/A</v>
      </c>
      <c r="I91" s="12">
        <v>4.7910000000000004</v>
      </c>
      <c r="J91" s="12">
        <v>7.9160000000000004</v>
      </c>
      <c r="K91" s="41" t="s">
        <v>739</v>
      </c>
      <c r="L91" s="9" t="str">
        <f t="shared" si="14"/>
        <v>Yes</v>
      </c>
    </row>
    <row r="92" spans="1:12" x14ac:dyDescent="0.25">
      <c r="A92" s="42" t="s">
        <v>608</v>
      </c>
      <c r="B92" s="33" t="s">
        <v>213</v>
      </c>
      <c r="C92" s="34">
        <v>604056</v>
      </c>
      <c r="D92" s="11" t="str">
        <f t="shared" si="11"/>
        <v>N/A</v>
      </c>
      <c r="E92" s="34">
        <v>626760</v>
      </c>
      <c r="F92" s="11" t="str">
        <f t="shared" si="12"/>
        <v>N/A</v>
      </c>
      <c r="G92" s="34">
        <v>655614</v>
      </c>
      <c r="H92" s="11" t="str">
        <f t="shared" si="13"/>
        <v>N/A</v>
      </c>
      <c r="I92" s="12">
        <v>3.7589999999999999</v>
      </c>
      <c r="J92" s="12">
        <v>4.6040000000000001</v>
      </c>
      <c r="K92" s="41" t="s">
        <v>739</v>
      </c>
      <c r="L92" s="9" t="str">
        <f t="shared" si="14"/>
        <v>Yes</v>
      </c>
    </row>
    <row r="93" spans="1:12" x14ac:dyDescent="0.25">
      <c r="A93" s="42" t="s">
        <v>1443</v>
      </c>
      <c r="B93" s="33" t="s">
        <v>213</v>
      </c>
      <c r="C93" s="43">
        <v>694.39179810999997</v>
      </c>
      <c r="D93" s="11" t="str">
        <f t="shared" si="11"/>
        <v>N/A</v>
      </c>
      <c r="E93" s="43">
        <v>701.30003669999996</v>
      </c>
      <c r="F93" s="11" t="str">
        <f t="shared" si="12"/>
        <v>N/A</v>
      </c>
      <c r="G93" s="43">
        <v>723.51018892000002</v>
      </c>
      <c r="H93" s="11" t="str">
        <f t="shared" si="13"/>
        <v>N/A</v>
      </c>
      <c r="I93" s="12">
        <v>0.99490000000000001</v>
      </c>
      <c r="J93" s="12">
        <v>3.1669999999999998</v>
      </c>
      <c r="K93" s="41" t="s">
        <v>739</v>
      </c>
      <c r="L93" s="9" t="str">
        <f t="shared" si="14"/>
        <v>Yes</v>
      </c>
    </row>
    <row r="94" spans="1:12" x14ac:dyDescent="0.25">
      <c r="A94" s="42" t="s">
        <v>609</v>
      </c>
      <c r="B94" s="33" t="s">
        <v>213</v>
      </c>
      <c r="C94" s="43">
        <v>149026988</v>
      </c>
      <c r="D94" s="11" t="str">
        <f t="shared" si="11"/>
        <v>N/A</v>
      </c>
      <c r="E94" s="43">
        <v>137326551</v>
      </c>
      <c r="F94" s="11" t="str">
        <f t="shared" si="12"/>
        <v>N/A</v>
      </c>
      <c r="G94" s="43">
        <v>136685056</v>
      </c>
      <c r="H94" s="11" t="str">
        <f t="shared" si="13"/>
        <v>N/A</v>
      </c>
      <c r="I94" s="12">
        <v>-7.85</v>
      </c>
      <c r="J94" s="12">
        <v>-0.46700000000000003</v>
      </c>
      <c r="K94" s="41" t="s">
        <v>739</v>
      </c>
      <c r="L94" s="9" t="str">
        <f t="shared" si="14"/>
        <v>Yes</v>
      </c>
    </row>
    <row r="95" spans="1:12" x14ac:dyDescent="0.25">
      <c r="A95" s="42" t="s">
        <v>610</v>
      </c>
      <c r="B95" s="33" t="s">
        <v>213</v>
      </c>
      <c r="C95" s="34">
        <v>291051</v>
      </c>
      <c r="D95" s="11" t="str">
        <f t="shared" si="11"/>
        <v>N/A</v>
      </c>
      <c r="E95" s="34">
        <v>294454</v>
      </c>
      <c r="F95" s="11" t="str">
        <f t="shared" si="12"/>
        <v>N/A</v>
      </c>
      <c r="G95" s="34">
        <v>303732</v>
      </c>
      <c r="H95" s="11" t="str">
        <f t="shared" si="13"/>
        <v>N/A</v>
      </c>
      <c r="I95" s="12">
        <v>1.169</v>
      </c>
      <c r="J95" s="12">
        <v>3.1509999999999998</v>
      </c>
      <c r="K95" s="41" t="s">
        <v>739</v>
      </c>
      <c r="L95" s="9" t="str">
        <f t="shared" si="14"/>
        <v>Yes</v>
      </c>
    </row>
    <row r="96" spans="1:12" x14ac:dyDescent="0.25">
      <c r="A96" s="42" t="s">
        <v>1444</v>
      </c>
      <c r="B96" s="33" t="s">
        <v>213</v>
      </c>
      <c r="C96" s="43">
        <v>512.03049637000004</v>
      </c>
      <c r="D96" s="11" t="str">
        <f t="shared" si="11"/>
        <v>N/A</v>
      </c>
      <c r="E96" s="43">
        <v>466.37692475</v>
      </c>
      <c r="F96" s="11" t="str">
        <f t="shared" si="12"/>
        <v>N/A</v>
      </c>
      <c r="G96" s="43">
        <v>450.01862168000002</v>
      </c>
      <c r="H96" s="11" t="str">
        <f t="shared" si="13"/>
        <v>N/A</v>
      </c>
      <c r="I96" s="12">
        <v>-8.92</v>
      </c>
      <c r="J96" s="12">
        <v>-3.51</v>
      </c>
      <c r="K96" s="41" t="s">
        <v>739</v>
      </c>
      <c r="L96" s="9" t="str">
        <f t="shared" si="14"/>
        <v>Yes</v>
      </c>
    </row>
    <row r="97" spans="1:12" ht="25" x14ac:dyDescent="0.25">
      <c r="A97" s="42" t="s">
        <v>611</v>
      </c>
      <c r="B97" s="33" t="s">
        <v>213</v>
      </c>
      <c r="C97" s="43">
        <v>13089834</v>
      </c>
      <c r="D97" s="11" t="str">
        <f t="shared" si="11"/>
        <v>N/A</v>
      </c>
      <c r="E97" s="43">
        <v>14211587</v>
      </c>
      <c r="F97" s="11" t="str">
        <f t="shared" si="12"/>
        <v>N/A</v>
      </c>
      <c r="G97" s="43">
        <v>16170712</v>
      </c>
      <c r="H97" s="11" t="str">
        <f t="shared" si="13"/>
        <v>N/A</v>
      </c>
      <c r="I97" s="12">
        <v>8.57</v>
      </c>
      <c r="J97" s="12">
        <v>13.79</v>
      </c>
      <c r="K97" s="41" t="s">
        <v>739</v>
      </c>
      <c r="L97" s="9" t="str">
        <f t="shared" si="14"/>
        <v>Yes</v>
      </c>
    </row>
    <row r="98" spans="1:12" x14ac:dyDescent="0.25">
      <c r="A98" s="42" t="s">
        <v>612</v>
      </c>
      <c r="B98" s="33" t="s">
        <v>213</v>
      </c>
      <c r="C98" s="34">
        <v>112468</v>
      </c>
      <c r="D98" s="11" t="str">
        <f t="shared" si="11"/>
        <v>N/A</v>
      </c>
      <c r="E98" s="34">
        <v>115231</v>
      </c>
      <c r="F98" s="11" t="str">
        <f t="shared" si="12"/>
        <v>N/A</v>
      </c>
      <c r="G98" s="34">
        <v>126563</v>
      </c>
      <c r="H98" s="11" t="str">
        <f t="shared" si="13"/>
        <v>N/A</v>
      </c>
      <c r="I98" s="12">
        <v>2.4569999999999999</v>
      </c>
      <c r="J98" s="12">
        <v>9.8339999999999996</v>
      </c>
      <c r="K98" s="41" t="s">
        <v>739</v>
      </c>
      <c r="L98" s="9" t="str">
        <f t="shared" si="14"/>
        <v>Yes</v>
      </c>
    </row>
    <row r="99" spans="1:12" ht="25" x14ac:dyDescent="0.25">
      <c r="A99" s="42" t="s">
        <v>1445</v>
      </c>
      <c r="B99" s="33" t="s">
        <v>213</v>
      </c>
      <c r="C99" s="43">
        <v>116.38718569</v>
      </c>
      <c r="D99" s="11" t="str">
        <f t="shared" si="11"/>
        <v>N/A</v>
      </c>
      <c r="E99" s="43">
        <v>123.33128238</v>
      </c>
      <c r="F99" s="11" t="str">
        <f t="shared" si="12"/>
        <v>N/A</v>
      </c>
      <c r="G99" s="43">
        <v>127.76808388000001</v>
      </c>
      <c r="H99" s="11" t="str">
        <f t="shared" si="13"/>
        <v>N/A</v>
      </c>
      <c r="I99" s="12">
        <v>5.9660000000000002</v>
      </c>
      <c r="J99" s="12">
        <v>3.597</v>
      </c>
      <c r="K99" s="41" t="s">
        <v>739</v>
      </c>
      <c r="L99" s="9" t="str">
        <f t="shared" si="14"/>
        <v>Yes</v>
      </c>
    </row>
    <row r="100" spans="1:12" ht="25" x14ac:dyDescent="0.25">
      <c r="A100" s="42" t="s">
        <v>613</v>
      </c>
      <c r="B100" s="33" t="s">
        <v>213</v>
      </c>
      <c r="C100" s="43">
        <v>158280418</v>
      </c>
      <c r="D100" s="11" t="str">
        <f t="shared" si="11"/>
        <v>N/A</v>
      </c>
      <c r="E100" s="43">
        <v>171846185</v>
      </c>
      <c r="F100" s="11" t="str">
        <f t="shared" si="12"/>
        <v>N/A</v>
      </c>
      <c r="G100" s="43">
        <v>189882856</v>
      </c>
      <c r="H100" s="11" t="str">
        <f t="shared" si="13"/>
        <v>N/A</v>
      </c>
      <c r="I100" s="12">
        <v>8.5709999999999997</v>
      </c>
      <c r="J100" s="12">
        <v>10.5</v>
      </c>
      <c r="K100" s="41" t="s">
        <v>739</v>
      </c>
      <c r="L100" s="9" t="str">
        <f t="shared" si="14"/>
        <v>Yes</v>
      </c>
    </row>
    <row r="101" spans="1:12" x14ac:dyDescent="0.25">
      <c r="A101" s="42" t="s">
        <v>614</v>
      </c>
      <c r="B101" s="33" t="s">
        <v>213</v>
      </c>
      <c r="C101" s="34">
        <v>350553</v>
      </c>
      <c r="D101" s="11" t="str">
        <f t="shared" si="11"/>
        <v>N/A</v>
      </c>
      <c r="E101" s="34">
        <v>360749</v>
      </c>
      <c r="F101" s="11" t="str">
        <f t="shared" si="12"/>
        <v>N/A</v>
      </c>
      <c r="G101" s="34">
        <v>382190</v>
      </c>
      <c r="H101" s="11" t="str">
        <f t="shared" si="13"/>
        <v>N/A</v>
      </c>
      <c r="I101" s="12">
        <v>2.9089999999999998</v>
      </c>
      <c r="J101" s="12">
        <v>5.9429999999999996</v>
      </c>
      <c r="K101" s="41" t="s">
        <v>739</v>
      </c>
      <c r="L101" s="9" t="str">
        <f t="shared" si="14"/>
        <v>Yes</v>
      </c>
    </row>
    <row r="102" spans="1:12" x14ac:dyDescent="0.25">
      <c r="A102" s="42" t="s">
        <v>1446</v>
      </c>
      <c r="B102" s="33" t="s">
        <v>213</v>
      </c>
      <c r="C102" s="43">
        <v>451.51636984999999</v>
      </c>
      <c r="D102" s="11" t="str">
        <f t="shared" si="11"/>
        <v>N/A</v>
      </c>
      <c r="E102" s="43">
        <v>476.35942165</v>
      </c>
      <c r="F102" s="11" t="str">
        <f t="shared" si="12"/>
        <v>N/A</v>
      </c>
      <c r="G102" s="43">
        <v>496.82842564999999</v>
      </c>
      <c r="H102" s="11" t="str">
        <f t="shared" si="13"/>
        <v>N/A</v>
      </c>
      <c r="I102" s="12">
        <v>5.5019999999999998</v>
      </c>
      <c r="J102" s="12">
        <v>4.2969999999999997</v>
      </c>
      <c r="K102" s="41" t="s">
        <v>739</v>
      </c>
      <c r="L102" s="9" t="str">
        <f t="shared" si="14"/>
        <v>Yes</v>
      </c>
    </row>
    <row r="103" spans="1:12" x14ac:dyDescent="0.25">
      <c r="A103" s="42" t="s">
        <v>615</v>
      </c>
      <c r="B103" s="33" t="s">
        <v>213</v>
      </c>
      <c r="C103" s="43">
        <v>93572098</v>
      </c>
      <c r="D103" s="11" t="str">
        <f t="shared" si="11"/>
        <v>N/A</v>
      </c>
      <c r="E103" s="43">
        <v>99108553</v>
      </c>
      <c r="F103" s="11" t="str">
        <f t="shared" si="12"/>
        <v>N/A</v>
      </c>
      <c r="G103" s="43">
        <v>113758496</v>
      </c>
      <c r="H103" s="11" t="str">
        <f t="shared" si="13"/>
        <v>N/A</v>
      </c>
      <c r="I103" s="12">
        <v>5.9169999999999998</v>
      </c>
      <c r="J103" s="12">
        <v>14.78</v>
      </c>
      <c r="K103" s="41" t="s">
        <v>739</v>
      </c>
      <c r="L103" s="9" t="str">
        <f t="shared" si="14"/>
        <v>Yes</v>
      </c>
    </row>
    <row r="104" spans="1:12" x14ac:dyDescent="0.25">
      <c r="A104" s="42" t="s">
        <v>616</v>
      </c>
      <c r="B104" s="33" t="s">
        <v>213</v>
      </c>
      <c r="C104" s="34">
        <v>207638</v>
      </c>
      <c r="D104" s="11" t="str">
        <f t="shared" si="11"/>
        <v>N/A</v>
      </c>
      <c r="E104" s="34">
        <v>212598</v>
      </c>
      <c r="F104" s="11" t="str">
        <f t="shared" si="12"/>
        <v>N/A</v>
      </c>
      <c r="G104" s="34">
        <v>221073</v>
      </c>
      <c r="H104" s="11" t="str">
        <f t="shared" si="13"/>
        <v>N/A</v>
      </c>
      <c r="I104" s="12">
        <v>2.3889999999999998</v>
      </c>
      <c r="J104" s="12">
        <v>3.9860000000000002</v>
      </c>
      <c r="K104" s="41" t="s">
        <v>739</v>
      </c>
      <c r="L104" s="9" t="str">
        <f t="shared" si="14"/>
        <v>Yes</v>
      </c>
    </row>
    <row r="105" spans="1:12" x14ac:dyDescent="0.25">
      <c r="A105" s="42" t="s">
        <v>1447</v>
      </c>
      <c r="B105" s="33" t="s">
        <v>213</v>
      </c>
      <c r="C105" s="43">
        <v>450.65016037999999</v>
      </c>
      <c r="D105" s="11" t="str">
        <f t="shared" si="11"/>
        <v>N/A</v>
      </c>
      <c r="E105" s="43">
        <v>466.17820017000003</v>
      </c>
      <c r="F105" s="11" t="str">
        <f t="shared" si="12"/>
        <v>N/A</v>
      </c>
      <c r="G105" s="43">
        <v>514.57435326999996</v>
      </c>
      <c r="H105" s="11" t="str">
        <f t="shared" si="13"/>
        <v>N/A</v>
      </c>
      <c r="I105" s="12">
        <v>3.4460000000000002</v>
      </c>
      <c r="J105" s="12">
        <v>10.38</v>
      </c>
      <c r="K105" s="41" t="s">
        <v>739</v>
      </c>
      <c r="L105" s="9" t="str">
        <f t="shared" si="14"/>
        <v>Yes</v>
      </c>
    </row>
    <row r="106" spans="1:12" ht="25" x14ac:dyDescent="0.25">
      <c r="A106" s="42" t="s">
        <v>617</v>
      </c>
      <c r="B106" s="33" t="s">
        <v>213</v>
      </c>
      <c r="C106" s="43">
        <v>19468864</v>
      </c>
      <c r="D106" s="11" t="str">
        <f t="shared" si="11"/>
        <v>N/A</v>
      </c>
      <c r="E106" s="43">
        <v>19291160</v>
      </c>
      <c r="F106" s="11" t="str">
        <f t="shared" si="12"/>
        <v>N/A</v>
      </c>
      <c r="G106" s="43">
        <v>19915795</v>
      </c>
      <c r="H106" s="11" t="str">
        <f t="shared" si="13"/>
        <v>N/A</v>
      </c>
      <c r="I106" s="12">
        <v>-0.91300000000000003</v>
      </c>
      <c r="J106" s="12">
        <v>3.238</v>
      </c>
      <c r="K106" s="41" t="s">
        <v>739</v>
      </c>
      <c r="L106" s="9" t="str">
        <f t="shared" si="14"/>
        <v>Yes</v>
      </c>
    </row>
    <row r="107" spans="1:12" x14ac:dyDescent="0.25">
      <c r="A107" s="42" t="s">
        <v>618</v>
      </c>
      <c r="B107" s="33" t="s">
        <v>213</v>
      </c>
      <c r="C107" s="34">
        <v>7261</v>
      </c>
      <c r="D107" s="11" t="str">
        <f t="shared" si="11"/>
        <v>N/A</v>
      </c>
      <c r="E107" s="34">
        <v>6954</v>
      </c>
      <c r="F107" s="11" t="str">
        <f t="shared" si="12"/>
        <v>N/A</v>
      </c>
      <c r="G107" s="34">
        <v>6546</v>
      </c>
      <c r="H107" s="11" t="str">
        <f t="shared" si="13"/>
        <v>N/A</v>
      </c>
      <c r="I107" s="12">
        <v>-4.2300000000000004</v>
      </c>
      <c r="J107" s="12">
        <v>-5.87</v>
      </c>
      <c r="K107" s="41" t="s">
        <v>739</v>
      </c>
      <c r="L107" s="9" t="str">
        <f t="shared" si="14"/>
        <v>Yes</v>
      </c>
    </row>
    <row r="108" spans="1:12" x14ac:dyDescent="0.25">
      <c r="A108" s="42" t="s">
        <v>1448</v>
      </c>
      <c r="B108" s="33" t="s">
        <v>213</v>
      </c>
      <c r="C108" s="43">
        <v>2681.2923839999999</v>
      </c>
      <c r="D108" s="11" t="str">
        <f t="shared" si="11"/>
        <v>N/A</v>
      </c>
      <c r="E108" s="43">
        <v>2774.1098648000002</v>
      </c>
      <c r="F108" s="11" t="str">
        <f t="shared" si="12"/>
        <v>N/A</v>
      </c>
      <c r="G108" s="43">
        <v>3042.4373663000001</v>
      </c>
      <c r="H108" s="11" t="str">
        <f t="shared" si="13"/>
        <v>N/A</v>
      </c>
      <c r="I108" s="12">
        <v>3.4620000000000002</v>
      </c>
      <c r="J108" s="12">
        <v>9.673</v>
      </c>
      <c r="K108" s="41" t="s">
        <v>739</v>
      </c>
      <c r="L108" s="9" t="str">
        <f t="shared" si="14"/>
        <v>Yes</v>
      </c>
    </row>
    <row r="109" spans="1:12" x14ac:dyDescent="0.25">
      <c r="A109" s="42" t="s">
        <v>619</v>
      </c>
      <c r="B109" s="33" t="s">
        <v>213</v>
      </c>
      <c r="C109" s="43">
        <v>166567865</v>
      </c>
      <c r="D109" s="11" t="str">
        <f t="shared" si="11"/>
        <v>N/A</v>
      </c>
      <c r="E109" s="43">
        <v>170649935</v>
      </c>
      <c r="F109" s="11" t="str">
        <f t="shared" si="12"/>
        <v>N/A</v>
      </c>
      <c r="G109" s="43">
        <v>181511660</v>
      </c>
      <c r="H109" s="11" t="str">
        <f t="shared" si="13"/>
        <v>N/A</v>
      </c>
      <c r="I109" s="12">
        <v>2.4510000000000001</v>
      </c>
      <c r="J109" s="12">
        <v>6.3650000000000002</v>
      </c>
      <c r="K109" s="41" t="s">
        <v>739</v>
      </c>
      <c r="L109" s="9" t="str">
        <f t="shared" si="14"/>
        <v>Yes</v>
      </c>
    </row>
    <row r="110" spans="1:12" x14ac:dyDescent="0.25">
      <c r="A110" s="42" t="s">
        <v>620</v>
      </c>
      <c r="B110" s="33" t="s">
        <v>213</v>
      </c>
      <c r="C110" s="34">
        <v>450250</v>
      </c>
      <c r="D110" s="11" t="str">
        <f t="shared" si="11"/>
        <v>N/A</v>
      </c>
      <c r="E110" s="34">
        <v>474520</v>
      </c>
      <c r="F110" s="11" t="str">
        <f t="shared" si="12"/>
        <v>N/A</v>
      </c>
      <c r="G110" s="34">
        <v>494597</v>
      </c>
      <c r="H110" s="11" t="str">
        <f t="shared" si="13"/>
        <v>N/A</v>
      </c>
      <c r="I110" s="12">
        <v>5.39</v>
      </c>
      <c r="J110" s="12">
        <v>4.2309999999999999</v>
      </c>
      <c r="K110" s="41" t="s">
        <v>739</v>
      </c>
      <c r="L110" s="9" t="str">
        <f t="shared" si="14"/>
        <v>Yes</v>
      </c>
    </row>
    <row r="111" spans="1:12" x14ac:dyDescent="0.25">
      <c r="A111" s="42" t="s">
        <v>1449</v>
      </c>
      <c r="B111" s="33" t="s">
        <v>213</v>
      </c>
      <c r="C111" s="43">
        <v>369.94528595000003</v>
      </c>
      <c r="D111" s="11" t="str">
        <f t="shared" si="11"/>
        <v>N/A</v>
      </c>
      <c r="E111" s="43">
        <v>359.62643302999999</v>
      </c>
      <c r="F111" s="11" t="str">
        <f t="shared" si="12"/>
        <v>N/A</v>
      </c>
      <c r="G111" s="43">
        <v>366.98900316999999</v>
      </c>
      <c r="H111" s="11" t="str">
        <f t="shared" si="13"/>
        <v>N/A</v>
      </c>
      <c r="I111" s="12">
        <v>-2.79</v>
      </c>
      <c r="J111" s="12">
        <v>2.0470000000000002</v>
      </c>
      <c r="K111" s="41" t="s">
        <v>739</v>
      </c>
      <c r="L111" s="9" t="str">
        <f t="shared" si="14"/>
        <v>Yes</v>
      </c>
    </row>
    <row r="112" spans="1:12" x14ac:dyDescent="0.25">
      <c r="A112" s="42" t="s">
        <v>621</v>
      </c>
      <c r="B112" s="33" t="s">
        <v>213</v>
      </c>
      <c r="C112" s="43">
        <v>352596332</v>
      </c>
      <c r="D112" s="11" t="str">
        <f t="shared" si="11"/>
        <v>N/A</v>
      </c>
      <c r="E112" s="43">
        <v>371565048</v>
      </c>
      <c r="F112" s="11" t="str">
        <f t="shared" si="12"/>
        <v>N/A</v>
      </c>
      <c r="G112" s="43">
        <v>393132074</v>
      </c>
      <c r="H112" s="11" t="str">
        <f t="shared" si="13"/>
        <v>N/A</v>
      </c>
      <c r="I112" s="12">
        <v>5.38</v>
      </c>
      <c r="J112" s="12">
        <v>5.8040000000000003</v>
      </c>
      <c r="K112" s="41" t="s">
        <v>739</v>
      </c>
      <c r="L112" s="9" t="str">
        <f t="shared" si="14"/>
        <v>Yes</v>
      </c>
    </row>
    <row r="113" spans="1:12" x14ac:dyDescent="0.25">
      <c r="A113" s="42" t="s">
        <v>622</v>
      </c>
      <c r="B113" s="33" t="s">
        <v>213</v>
      </c>
      <c r="C113" s="34">
        <v>529044</v>
      </c>
      <c r="D113" s="11" t="str">
        <f t="shared" si="11"/>
        <v>N/A</v>
      </c>
      <c r="E113" s="34">
        <v>552250</v>
      </c>
      <c r="F113" s="11" t="str">
        <f t="shared" si="12"/>
        <v>N/A</v>
      </c>
      <c r="G113" s="34">
        <v>574836</v>
      </c>
      <c r="H113" s="11" t="str">
        <f t="shared" si="13"/>
        <v>N/A</v>
      </c>
      <c r="I113" s="12">
        <v>4.3860000000000001</v>
      </c>
      <c r="J113" s="12">
        <v>4.09</v>
      </c>
      <c r="K113" s="41" t="s">
        <v>739</v>
      </c>
      <c r="L113" s="9" t="str">
        <f t="shared" si="14"/>
        <v>Yes</v>
      </c>
    </row>
    <row r="114" spans="1:12" x14ac:dyDescent="0.25">
      <c r="A114" s="42" t="s">
        <v>1450</v>
      </c>
      <c r="B114" s="33" t="s">
        <v>213</v>
      </c>
      <c r="C114" s="43">
        <v>666.47827401999996</v>
      </c>
      <c r="D114" s="11" t="str">
        <f t="shared" si="11"/>
        <v>N/A</v>
      </c>
      <c r="E114" s="43">
        <v>672.82036759000005</v>
      </c>
      <c r="F114" s="11" t="str">
        <f t="shared" si="12"/>
        <v>N/A</v>
      </c>
      <c r="G114" s="43">
        <v>683.90301581999995</v>
      </c>
      <c r="H114" s="11" t="str">
        <f t="shared" si="13"/>
        <v>N/A</v>
      </c>
      <c r="I114" s="12">
        <v>0.9516</v>
      </c>
      <c r="J114" s="12">
        <v>1.647</v>
      </c>
      <c r="K114" s="41" t="s">
        <v>739</v>
      </c>
      <c r="L114" s="9" t="str">
        <f t="shared" si="14"/>
        <v>Yes</v>
      </c>
    </row>
    <row r="115" spans="1:12" ht="25" x14ac:dyDescent="0.25">
      <c r="A115" s="42" t="s">
        <v>623</v>
      </c>
      <c r="B115" s="33" t="s">
        <v>213</v>
      </c>
      <c r="C115" s="43">
        <v>118619043</v>
      </c>
      <c r="D115" s="11" t="str">
        <f t="shared" si="11"/>
        <v>N/A</v>
      </c>
      <c r="E115" s="43">
        <v>123597415</v>
      </c>
      <c r="F115" s="11" t="str">
        <f t="shared" si="12"/>
        <v>N/A</v>
      </c>
      <c r="G115" s="43">
        <v>127467431</v>
      </c>
      <c r="H115" s="11" t="str">
        <f t="shared" si="13"/>
        <v>N/A</v>
      </c>
      <c r="I115" s="12">
        <v>4.1970000000000001</v>
      </c>
      <c r="J115" s="12">
        <v>3.1309999999999998</v>
      </c>
      <c r="K115" s="41" t="s">
        <v>739</v>
      </c>
      <c r="L115" s="9" t="str">
        <f t="shared" si="14"/>
        <v>Yes</v>
      </c>
    </row>
    <row r="116" spans="1:12" x14ac:dyDescent="0.25">
      <c r="A116" s="44" t="s">
        <v>624</v>
      </c>
      <c r="B116" s="34" t="s">
        <v>213</v>
      </c>
      <c r="C116" s="34">
        <v>70937</v>
      </c>
      <c r="D116" s="11" t="str">
        <f t="shared" si="11"/>
        <v>N/A</v>
      </c>
      <c r="E116" s="34">
        <v>69398</v>
      </c>
      <c r="F116" s="11" t="str">
        <f t="shared" si="12"/>
        <v>N/A</v>
      </c>
      <c r="G116" s="34">
        <v>69682</v>
      </c>
      <c r="H116" s="11" t="str">
        <f t="shared" si="13"/>
        <v>N/A</v>
      </c>
      <c r="I116" s="12">
        <v>-2.17</v>
      </c>
      <c r="J116" s="12">
        <v>0.40920000000000001</v>
      </c>
      <c r="K116" s="1" t="s">
        <v>739</v>
      </c>
      <c r="L116" s="9" t="str">
        <f t="shared" si="14"/>
        <v>Yes</v>
      </c>
    </row>
    <row r="117" spans="1:12" x14ac:dyDescent="0.25">
      <c r="A117" s="42" t="s">
        <v>1451</v>
      </c>
      <c r="B117" s="33" t="s">
        <v>213</v>
      </c>
      <c r="C117" s="43">
        <v>1672.1745069999999</v>
      </c>
      <c r="D117" s="11" t="str">
        <f t="shared" si="11"/>
        <v>N/A</v>
      </c>
      <c r="E117" s="43">
        <v>1780.9939047</v>
      </c>
      <c r="F117" s="11" t="str">
        <f t="shared" si="12"/>
        <v>N/A</v>
      </c>
      <c r="G117" s="43">
        <v>1829.2734278999999</v>
      </c>
      <c r="H117" s="11" t="str">
        <f t="shared" si="13"/>
        <v>N/A</v>
      </c>
      <c r="I117" s="12">
        <v>6.508</v>
      </c>
      <c r="J117" s="12">
        <v>2.7109999999999999</v>
      </c>
      <c r="K117" s="41" t="s">
        <v>739</v>
      </c>
      <c r="L117" s="9" t="str">
        <f t="shared" si="14"/>
        <v>Yes</v>
      </c>
    </row>
    <row r="118" spans="1:12" ht="25" x14ac:dyDescent="0.25">
      <c r="A118" s="42" t="s">
        <v>625</v>
      </c>
      <c r="B118" s="33" t="s">
        <v>213</v>
      </c>
      <c r="C118" s="43">
        <v>38667285</v>
      </c>
      <c r="D118" s="11" t="str">
        <f t="shared" si="11"/>
        <v>N/A</v>
      </c>
      <c r="E118" s="43">
        <v>40751387</v>
      </c>
      <c r="F118" s="11" t="str">
        <f t="shared" si="12"/>
        <v>N/A</v>
      </c>
      <c r="G118" s="43">
        <v>42749162</v>
      </c>
      <c r="H118" s="11" t="str">
        <f t="shared" si="13"/>
        <v>N/A</v>
      </c>
      <c r="I118" s="12">
        <v>5.39</v>
      </c>
      <c r="J118" s="12">
        <v>4.9020000000000001</v>
      </c>
      <c r="K118" s="41" t="s">
        <v>739</v>
      </c>
      <c r="L118" s="9" t="str">
        <f t="shared" si="14"/>
        <v>Yes</v>
      </c>
    </row>
    <row r="119" spans="1:12" x14ac:dyDescent="0.25">
      <c r="A119" s="42" t="s">
        <v>626</v>
      </c>
      <c r="B119" s="33" t="s">
        <v>213</v>
      </c>
      <c r="C119" s="34">
        <v>49281</v>
      </c>
      <c r="D119" s="11" t="str">
        <f t="shared" si="11"/>
        <v>N/A</v>
      </c>
      <c r="E119" s="34">
        <v>52153</v>
      </c>
      <c r="F119" s="11" t="str">
        <f t="shared" si="12"/>
        <v>N/A</v>
      </c>
      <c r="G119" s="34">
        <v>57553</v>
      </c>
      <c r="H119" s="11" t="str">
        <f t="shared" si="13"/>
        <v>N/A</v>
      </c>
      <c r="I119" s="12">
        <v>5.8280000000000003</v>
      </c>
      <c r="J119" s="12">
        <v>10.35</v>
      </c>
      <c r="K119" s="41" t="s">
        <v>739</v>
      </c>
      <c r="L119" s="9" t="str">
        <f t="shared" si="14"/>
        <v>Yes</v>
      </c>
    </row>
    <row r="120" spans="1:12" x14ac:dyDescent="0.25">
      <c r="A120" s="42" t="s">
        <v>1452</v>
      </c>
      <c r="B120" s="33" t="s">
        <v>213</v>
      </c>
      <c r="C120" s="43">
        <v>784.62866012999996</v>
      </c>
      <c r="D120" s="11" t="str">
        <f t="shared" si="11"/>
        <v>N/A</v>
      </c>
      <c r="E120" s="43">
        <v>781.38145456999996</v>
      </c>
      <c r="F120" s="11" t="str">
        <f t="shared" si="12"/>
        <v>N/A</v>
      </c>
      <c r="G120" s="43">
        <v>742.77903845000003</v>
      </c>
      <c r="H120" s="11" t="str">
        <f t="shared" si="13"/>
        <v>N/A</v>
      </c>
      <c r="I120" s="12">
        <v>-0.41399999999999998</v>
      </c>
      <c r="J120" s="12">
        <v>-4.9400000000000004</v>
      </c>
      <c r="K120" s="41" t="s">
        <v>739</v>
      </c>
      <c r="L120" s="9" t="str">
        <f t="shared" si="14"/>
        <v>Yes</v>
      </c>
    </row>
    <row r="121" spans="1:12" ht="25" x14ac:dyDescent="0.25">
      <c r="A121" s="42" t="s">
        <v>627</v>
      </c>
      <c r="B121" s="33" t="s">
        <v>213</v>
      </c>
      <c r="C121" s="43">
        <v>104708905</v>
      </c>
      <c r="D121" s="11" t="str">
        <f t="shared" si="11"/>
        <v>N/A</v>
      </c>
      <c r="E121" s="43">
        <v>94498033</v>
      </c>
      <c r="F121" s="11" t="str">
        <f t="shared" si="12"/>
        <v>N/A</v>
      </c>
      <c r="G121" s="43">
        <v>92145073</v>
      </c>
      <c r="H121" s="11" t="str">
        <f t="shared" si="13"/>
        <v>N/A</v>
      </c>
      <c r="I121" s="12">
        <v>-9.75</v>
      </c>
      <c r="J121" s="12">
        <v>-2.4900000000000002</v>
      </c>
      <c r="K121" s="41" t="s">
        <v>739</v>
      </c>
      <c r="L121" s="9" t="str">
        <f t="shared" si="14"/>
        <v>Yes</v>
      </c>
    </row>
    <row r="122" spans="1:12" x14ac:dyDescent="0.25">
      <c r="A122" s="42" t="s">
        <v>628</v>
      </c>
      <c r="B122" s="33" t="s">
        <v>213</v>
      </c>
      <c r="C122" s="34">
        <v>22350</v>
      </c>
      <c r="D122" s="11" t="str">
        <f t="shared" si="11"/>
        <v>N/A</v>
      </c>
      <c r="E122" s="34">
        <v>21748</v>
      </c>
      <c r="F122" s="11" t="str">
        <f t="shared" si="12"/>
        <v>N/A</v>
      </c>
      <c r="G122" s="34">
        <v>21365</v>
      </c>
      <c r="H122" s="11" t="str">
        <f t="shared" si="13"/>
        <v>N/A</v>
      </c>
      <c r="I122" s="12">
        <v>-2.69</v>
      </c>
      <c r="J122" s="12">
        <v>-1.76</v>
      </c>
      <c r="K122" s="41" t="s">
        <v>739</v>
      </c>
      <c r="L122" s="9" t="str">
        <f t="shared" si="14"/>
        <v>Yes</v>
      </c>
    </row>
    <row r="123" spans="1:12" ht="25" x14ac:dyDescent="0.25">
      <c r="A123" s="42" t="s">
        <v>1453</v>
      </c>
      <c r="B123" s="33" t="s">
        <v>213</v>
      </c>
      <c r="C123" s="43">
        <v>4684.9621924000003</v>
      </c>
      <c r="D123" s="11" t="str">
        <f t="shared" si="11"/>
        <v>N/A</v>
      </c>
      <c r="E123" s="43">
        <v>4345.1367022000004</v>
      </c>
      <c r="F123" s="11" t="str">
        <f t="shared" si="12"/>
        <v>N/A</v>
      </c>
      <c r="G123" s="43">
        <v>4312.8983384000003</v>
      </c>
      <c r="H123" s="11" t="str">
        <f t="shared" si="13"/>
        <v>N/A</v>
      </c>
      <c r="I123" s="12">
        <v>-7.25</v>
      </c>
      <c r="J123" s="12">
        <v>-0.74199999999999999</v>
      </c>
      <c r="K123" s="41" t="s">
        <v>739</v>
      </c>
      <c r="L123" s="9" t="str">
        <f t="shared" si="14"/>
        <v>Yes</v>
      </c>
    </row>
    <row r="124" spans="1:12" ht="25" x14ac:dyDescent="0.25">
      <c r="A124" s="42" t="s">
        <v>629</v>
      </c>
      <c r="B124" s="33" t="s">
        <v>213</v>
      </c>
      <c r="C124" s="43">
        <v>117374059</v>
      </c>
      <c r="D124" s="11" t="str">
        <f t="shared" si="11"/>
        <v>N/A</v>
      </c>
      <c r="E124" s="43">
        <v>100743462</v>
      </c>
      <c r="F124" s="11" t="str">
        <f t="shared" si="12"/>
        <v>N/A</v>
      </c>
      <c r="G124" s="43">
        <v>97617713</v>
      </c>
      <c r="H124" s="11" t="str">
        <f t="shared" si="13"/>
        <v>N/A</v>
      </c>
      <c r="I124" s="12">
        <v>-14.2</v>
      </c>
      <c r="J124" s="12">
        <v>-3.1</v>
      </c>
      <c r="K124" s="41" t="s">
        <v>739</v>
      </c>
      <c r="L124" s="9" t="str">
        <f t="shared" si="14"/>
        <v>Yes</v>
      </c>
    </row>
    <row r="125" spans="1:12" x14ac:dyDescent="0.25">
      <c r="A125" s="42" t="s">
        <v>630</v>
      </c>
      <c r="B125" s="33" t="s">
        <v>213</v>
      </c>
      <c r="C125" s="34">
        <v>43525</v>
      </c>
      <c r="D125" s="11" t="str">
        <f t="shared" si="11"/>
        <v>N/A</v>
      </c>
      <c r="E125" s="34">
        <v>42056</v>
      </c>
      <c r="F125" s="11" t="str">
        <f t="shared" si="12"/>
        <v>N/A</v>
      </c>
      <c r="G125" s="34">
        <v>43110</v>
      </c>
      <c r="H125" s="11" t="str">
        <f t="shared" si="13"/>
        <v>N/A</v>
      </c>
      <c r="I125" s="12">
        <v>-3.38</v>
      </c>
      <c r="J125" s="12">
        <v>2.5059999999999998</v>
      </c>
      <c r="K125" s="41" t="s">
        <v>739</v>
      </c>
      <c r="L125" s="9" t="str">
        <f t="shared" si="14"/>
        <v>Yes</v>
      </c>
    </row>
    <row r="126" spans="1:12" ht="25" x14ac:dyDescent="0.25">
      <c r="A126" s="42" t="s">
        <v>1454</v>
      </c>
      <c r="B126" s="33" t="s">
        <v>213</v>
      </c>
      <c r="C126" s="43">
        <v>2696.7043997999999</v>
      </c>
      <c r="D126" s="11" t="str">
        <f t="shared" si="11"/>
        <v>N/A</v>
      </c>
      <c r="E126" s="43">
        <v>2395.4599106000001</v>
      </c>
      <c r="F126" s="11" t="str">
        <f t="shared" si="12"/>
        <v>N/A</v>
      </c>
      <c r="G126" s="43">
        <v>2264.3867547999998</v>
      </c>
      <c r="H126" s="11" t="str">
        <f t="shared" si="13"/>
        <v>N/A</v>
      </c>
      <c r="I126" s="12">
        <v>-11.2</v>
      </c>
      <c r="J126" s="12">
        <v>-5.47</v>
      </c>
      <c r="K126" s="41" t="s">
        <v>739</v>
      </c>
      <c r="L126" s="9" t="str">
        <f t="shared" si="14"/>
        <v>Yes</v>
      </c>
    </row>
    <row r="127" spans="1:12" ht="25" x14ac:dyDescent="0.25">
      <c r="A127" s="42" t="s">
        <v>631</v>
      </c>
      <c r="B127" s="33" t="s">
        <v>213</v>
      </c>
      <c r="C127" s="43">
        <v>0</v>
      </c>
      <c r="D127" s="11" t="str">
        <f t="shared" si="11"/>
        <v>N/A</v>
      </c>
      <c r="E127" s="43">
        <v>0</v>
      </c>
      <c r="F127" s="11" t="str">
        <f t="shared" si="12"/>
        <v>N/A</v>
      </c>
      <c r="G127" s="43">
        <v>0</v>
      </c>
      <c r="H127" s="11" t="str">
        <f t="shared" si="13"/>
        <v>N/A</v>
      </c>
      <c r="I127" s="12" t="s">
        <v>1746</v>
      </c>
      <c r="J127" s="12" t="s">
        <v>1746</v>
      </c>
      <c r="K127" s="41" t="s">
        <v>739</v>
      </c>
      <c r="L127" s="9" t="str">
        <f t="shared" si="14"/>
        <v>N/A</v>
      </c>
    </row>
    <row r="128" spans="1:12" x14ac:dyDescent="0.25">
      <c r="A128" s="42" t="s">
        <v>632</v>
      </c>
      <c r="B128" s="33" t="s">
        <v>213</v>
      </c>
      <c r="C128" s="34">
        <v>0</v>
      </c>
      <c r="D128" s="11" t="str">
        <f t="shared" si="11"/>
        <v>N/A</v>
      </c>
      <c r="E128" s="34">
        <v>0</v>
      </c>
      <c r="F128" s="11" t="str">
        <f t="shared" si="12"/>
        <v>N/A</v>
      </c>
      <c r="G128" s="34">
        <v>0</v>
      </c>
      <c r="H128" s="11" t="str">
        <f t="shared" si="13"/>
        <v>N/A</v>
      </c>
      <c r="I128" s="12" t="s">
        <v>1746</v>
      </c>
      <c r="J128" s="12" t="s">
        <v>1746</v>
      </c>
      <c r="K128" s="41" t="s">
        <v>739</v>
      </c>
      <c r="L128" s="9" t="str">
        <f t="shared" si="14"/>
        <v>N/A</v>
      </c>
    </row>
    <row r="129" spans="1:12" ht="25" x14ac:dyDescent="0.25">
      <c r="A129" s="42" t="s">
        <v>1455</v>
      </c>
      <c r="B129" s="33" t="s">
        <v>213</v>
      </c>
      <c r="C129" s="43" t="s">
        <v>1746</v>
      </c>
      <c r="D129" s="11" t="str">
        <f t="shared" si="11"/>
        <v>N/A</v>
      </c>
      <c r="E129" s="43" t="s">
        <v>1746</v>
      </c>
      <c r="F129" s="11" t="str">
        <f t="shared" si="12"/>
        <v>N/A</v>
      </c>
      <c r="G129" s="43" t="s">
        <v>1746</v>
      </c>
      <c r="H129" s="11" t="str">
        <f t="shared" si="13"/>
        <v>N/A</v>
      </c>
      <c r="I129" s="12" t="s">
        <v>1746</v>
      </c>
      <c r="J129" s="12" t="s">
        <v>1746</v>
      </c>
      <c r="K129" s="41" t="s">
        <v>739</v>
      </c>
      <c r="L129" s="9" t="str">
        <f t="shared" si="14"/>
        <v>N/A</v>
      </c>
    </row>
    <row r="130" spans="1:12" ht="25" x14ac:dyDescent="0.25">
      <c r="A130" s="42" t="s">
        <v>633</v>
      </c>
      <c r="B130" s="33" t="s">
        <v>213</v>
      </c>
      <c r="C130" s="43">
        <v>8385909</v>
      </c>
      <c r="D130" s="11" t="str">
        <f t="shared" si="11"/>
        <v>N/A</v>
      </c>
      <c r="E130" s="43">
        <v>11279113</v>
      </c>
      <c r="F130" s="11" t="str">
        <f t="shared" si="12"/>
        <v>N/A</v>
      </c>
      <c r="G130" s="43">
        <v>14084395</v>
      </c>
      <c r="H130" s="11" t="str">
        <f t="shared" si="13"/>
        <v>N/A</v>
      </c>
      <c r="I130" s="12">
        <v>34.5</v>
      </c>
      <c r="J130" s="12">
        <v>24.87</v>
      </c>
      <c r="K130" s="41" t="s">
        <v>739</v>
      </c>
      <c r="L130" s="9" t="str">
        <f t="shared" si="14"/>
        <v>Yes</v>
      </c>
    </row>
    <row r="131" spans="1:12" x14ac:dyDescent="0.25">
      <c r="A131" s="42" t="s">
        <v>634</v>
      </c>
      <c r="B131" s="33" t="s">
        <v>213</v>
      </c>
      <c r="C131" s="34">
        <v>10518</v>
      </c>
      <c r="D131" s="11" t="str">
        <f t="shared" si="11"/>
        <v>N/A</v>
      </c>
      <c r="E131" s="34">
        <v>11982</v>
      </c>
      <c r="F131" s="11" t="str">
        <f t="shared" si="12"/>
        <v>N/A</v>
      </c>
      <c r="G131" s="34">
        <v>13640</v>
      </c>
      <c r="H131" s="11" t="str">
        <f t="shared" si="13"/>
        <v>N/A</v>
      </c>
      <c r="I131" s="12">
        <v>13.92</v>
      </c>
      <c r="J131" s="12">
        <v>13.84</v>
      </c>
      <c r="K131" s="41" t="s">
        <v>739</v>
      </c>
      <c r="L131" s="9" t="str">
        <f t="shared" si="14"/>
        <v>Yes</v>
      </c>
    </row>
    <row r="132" spans="1:12" ht="25" x14ac:dyDescent="0.25">
      <c r="A132" s="42" t="s">
        <v>1456</v>
      </c>
      <c r="B132" s="33" t="s">
        <v>213</v>
      </c>
      <c r="C132" s="43">
        <v>797.29121506000001</v>
      </c>
      <c r="D132" s="11" t="str">
        <f t="shared" si="11"/>
        <v>N/A</v>
      </c>
      <c r="E132" s="43">
        <v>941.33809047</v>
      </c>
      <c r="F132" s="11" t="str">
        <f t="shared" si="12"/>
        <v>N/A</v>
      </c>
      <c r="G132" s="43">
        <v>1032.5802785999999</v>
      </c>
      <c r="H132" s="11" t="str">
        <f t="shared" si="13"/>
        <v>N/A</v>
      </c>
      <c r="I132" s="12">
        <v>18.07</v>
      </c>
      <c r="J132" s="12">
        <v>9.6929999999999996</v>
      </c>
      <c r="K132" s="41" t="s">
        <v>739</v>
      </c>
      <c r="L132" s="9" t="str">
        <f t="shared" si="14"/>
        <v>Yes</v>
      </c>
    </row>
    <row r="133" spans="1:12" x14ac:dyDescent="0.25">
      <c r="A133" s="42" t="s">
        <v>635</v>
      </c>
      <c r="B133" s="33" t="s">
        <v>213</v>
      </c>
      <c r="C133" s="43">
        <v>1708273</v>
      </c>
      <c r="D133" s="11" t="str">
        <f t="shared" si="11"/>
        <v>N/A</v>
      </c>
      <c r="E133" s="43">
        <v>1215032</v>
      </c>
      <c r="F133" s="11" t="str">
        <f t="shared" si="12"/>
        <v>N/A</v>
      </c>
      <c r="G133" s="43">
        <v>1088905</v>
      </c>
      <c r="H133" s="11" t="str">
        <f t="shared" si="13"/>
        <v>N/A</v>
      </c>
      <c r="I133" s="12">
        <v>-28.9</v>
      </c>
      <c r="J133" s="12">
        <v>-10.4</v>
      </c>
      <c r="K133" s="41" t="s">
        <v>739</v>
      </c>
      <c r="L133" s="9" t="str">
        <f t="shared" si="14"/>
        <v>Yes</v>
      </c>
    </row>
    <row r="134" spans="1:12" x14ac:dyDescent="0.25">
      <c r="A134" s="42" t="s">
        <v>636</v>
      </c>
      <c r="B134" s="33" t="s">
        <v>213</v>
      </c>
      <c r="C134" s="34">
        <v>147</v>
      </c>
      <c r="D134" s="11" t="str">
        <f t="shared" si="11"/>
        <v>N/A</v>
      </c>
      <c r="E134" s="34">
        <v>118</v>
      </c>
      <c r="F134" s="11" t="str">
        <f t="shared" si="12"/>
        <v>N/A</v>
      </c>
      <c r="G134" s="34">
        <v>131</v>
      </c>
      <c r="H134" s="11" t="str">
        <f t="shared" si="13"/>
        <v>N/A</v>
      </c>
      <c r="I134" s="12">
        <v>-19.7</v>
      </c>
      <c r="J134" s="12">
        <v>11.02</v>
      </c>
      <c r="K134" s="41" t="s">
        <v>739</v>
      </c>
      <c r="L134" s="9" t="str">
        <f t="shared" si="14"/>
        <v>Yes</v>
      </c>
    </row>
    <row r="135" spans="1:12" x14ac:dyDescent="0.25">
      <c r="A135" s="42" t="s">
        <v>1457</v>
      </c>
      <c r="B135" s="33" t="s">
        <v>213</v>
      </c>
      <c r="C135" s="43">
        <v>11620.904762</v>
      </c>
      <c r="D135" s="11" t="str">
        <f t="shared" si="11"/>
        <v>N/A</v>
      </c>
      <c r="E135" s="43">
        <v>10296.881356</v>
      </c>
      <c r="F135" s="11" t="str">
        <f t="shared" si="12"/>
        <v>N/A</v>
      </c>
      <c r="G135" s="43">
        <v>8312.2519083999996</v>
      </c>
      <c r="H135" s="11" t="str">
        <f t="shared" si="13"/>
        <v>N/A</v>
      </c>
      <c r="I135" s="12">
        <v>-11.4</v>
      </c>
      <c r="J135" s="12">
        <v>-19.3</v>
      </c>
      <c r="K135" s="41" t="s">
        <v>739</v>
      </c>
      <c r="L135" s="9" t="str">
        <f t="shared" si="14"/>
        <v>Yes</v>
      </c>
    </row>
    <row r="136" spans="1:12" ht="25" x14ac:dyDescent="0.25">
      <c r="A136" s="42" t="s">
        <v>637</v>
      </c>
      <c r="B136" s="33" t="s">
        <v>213</v>
      </c>
      <c r="C136" s="43">
        <v>5452074</v>
      </c>
      <c r="D136" s="11" t="str">
        <f t="shared" si="11"/>
        <v>N/A</v>
      </c>
      <c r="E136" s="43">
        <v>4245373</v>
      </c>
      <c r="F136" s="11" t="str">
        <f t="shared" si="12"/>
        <v>N/A</v>
      </c>
      <c r="G136" s="43">
        <v>3223179</v>
      </c>
      <c r="H136" s="11" t="str">
        <f t="shared" si="13"/>
        <v>N/A</v>
      </c>
      <c r="I136" s="12">
        <v>-22.1</v>
      </c>
      <c r="J136" s="12">
        <v>-24.1</v>
      </c>
      <c r="K136" s="41" t="s">
        <v>739</v>
      </c>
      <c r="L136" s="9" t="str">
        <f>IF(J136="Div by 0", "N/A", IF(OR(J136="N/A",K136="N/A"),"N/A", IF(J136&gt;VALUE(MID(K136,1,2)), "No", IF(J136&lt;-1*VALUE(MID(K136,1,2)), "No", "Yes"))))</f>
        <v>Yes</v>
      </c>
    </row>
    <row r="137" spans="1:12" x14ac:dyDescent="0.25">
      <c r="A137" s="42" t="s">
        <v>638</v>
      </c>
      <c r="B137" s="33" t="s">
        <v>213</v>
      </c>
      <c r="C137" s="34">
        <v>24834</v>
      </c>
      <c r="D137" s="11" t="str">
        <f t="shared" si="11"/>
        <v>N/A</v>
      </c>
      <c r="E137" s="34">
        <v>20134</v>
      </c>
      <c r="F137" s="11" t="str">
        <f t="shared" si="12"/>
        <v>N/A</v>
      </c>
      <c r="G137" s="34">
        <v>14300</v>
      </c>
      <c r="H137" s="11" t="str">
        <f t="shared" si="13"/>
        <v>N/A</v>
      </c>
      <c r="I137" s="12">
        <v>-18.899999999999999</v>
      </c>
      <c r="J137" s="12">
        <v>-29</v>
      </c>
      <c r="K137" s="41" t="s">
        <v>739</v>
      </c>
      <c r="L137" s="9" t="str">
        <f t="shared" ref="L137:L141" si="15">IF(J137="Div by 0", "N/A", IF(OR(J137="N/A",K137="N/A"),"N/A", IF(J137&gt;VALUE(MID(K137,1,2)), "No", IF(J137&lt;-1*VALUE(MID(K137,1,2)), "No", "Yes"))))</f>
        <v>Yes</v>
      </c>
    </row>
    <row r="138" spans="1:12" ht="25" x14ac:dyDescent="0.25">
      <c r="A138" s="42" t="s">
        <v>1458</v>
      </c>
      <c r="B138" s="33" t="s">
        <v>213</v>
      </c>
      <c r="C138" s="43">
        <v>219.54071031999999</v>
      </c>
      <c r="D138" s="11" t="str">
        <f t="shared" si="11"/>
        <v>N/A</v>
      </c>
      <c r="E138" s="43">
        <v>210.85591536999999</v>
      </c>
      <c r="F138" s="11" t="str">
        <f t="shared" si="12"/>
        <v>N/A</v>
      </c>
      <c r="G138" s="43">
        <v>225.39713287000001</v>
      </c>
      <c r="H138" s="11" t="str">
        <f t="shared" si="13"/>
        <v>N/A</v>
      </c>
      <c r="I138" s="12">
        <v>-3.96</v>
      </c>
      <c r="J138" s="12">
        <v>6.8959999999999999</v>
      </c>
      <c r="K138" s="41" t="s">
        <v>739</v>
      </c>
      <c r="L138" s="9" t="str">
        <f t="shared" si="15"/>
        <v>Yes</v>
      </c>
    </row>
    <row r="139" spans="1:12" ht="25" x14ac:dyDescent="0.25">
      <c r="A139" s="42" t="s">
        <v>639</v>
      </c>
      <c r="B139" s="33" t="s">
        <v>213</v>
      </c>
      <c r="C139" s="43">
        <v>0</v>
      </c>
      <c r="D139" s="11" t="str">
        <f t="shared" si="11"/>
        <v>N/A</v>
      </c>
      <c r="E139" s="43">
        <v>0</v>
      </c>
      <c r="F139" s="11" t="str">
        <f t="shared" si="12"/>
        <v>N/A</v>
      </c>
      <c r="G139" s="43">
        <v>0</v>
      </c>
      <c r="H139" s="11" t="str">
        <f t="shared" si="13"/>
        <v>N/A</v>
      </c>
      <c r="I139" s="12" t="s">
        <v>1746</v>
      </c>
      <c r="J139" s="12" t="s">
        <v>1746</v>
      </c>
      <c r="K139" s="41" t="s">
        <v>739</v>
      </c>
      <c r="L139" s="9" t="str">
        <f t="shared" si="15"/>
        <v>N/A</v>
      </c>
    </row>
    <row r="140" spans="1:12" x14ac:dyDescent="0.25">
      <c r="A140" s="42" t="s">
        <v>640</v>
      </c>
      <c r="B140" s="33" t="s">
        <v>213</v>
      </c>
      <c r="C140" s="34">
        <v>0</v>
      </c>
      <c r="D140" s="11" t="str">
        <f t="shared" si="11"/>
        <v>N/A</v>
      </c>
      <c r="E140" s="34">
        <v>0</v>
      </c>
      <c r="F140" s="11" t="str">
        <f t="shared" si="12"/>
        <v>N/A</v>
      </c>
      <c r="G140" s="34">
        <v>0</v>
      </c>
      <c r="H140" s="11" t="str">
        <f t="shared" si="13"/>
        <v>N/A</v>
      </c>
      <c r="I140" s="12" t="s">
        <v>1746</v>
      </c>
      <c r="J140" s="12" t="s">
        <v>1746</v>
      </c>
      <c r="K140" s="41" t="s">
        <v>739</v>
      </c>
      <c r="L140" s="9" t="str">
        <f t="shared" si="15"/>
        <v>N/A</v>
      </c>
    </row>
    <row r="141" spans="1:12" ht="25" x14ac:dyDescent="0.25">
      <c r="A141" s="42" t="s">
        <v>1459</v>
      </c>
      <c r="B141" s="33" t="s">
        <v>213</v>
      </c>
      <c r="C141" s="43" t="s">
        <v>1746</v>
      </c>
      <c r="D141" s="11" t="str">
        <f t="shared" si="11"/>
        <v>N/A</v>
      </c>
      <c r="E141" s="43" t="s">
        <v>1746</v>
      </c>
      <c r="F141" s="11" t="str">
        <f t="shared" si="12"/>
        <v>N/A</v>
      </c>
      <c r="G141" s="43" t="s">
        <v>1746</v>
      </c>
      <c r="H141" s="11" t="str">
        <f t="shared" si="13"/>
        <v>N/A</v>
      </c>
      <c r="I141" s="12" t="s">
        <v>1746</v>
      </c>
      <c r="J141" s="12" t="s">
        <v>1746</v>
      </c>
      <c r="K141" s="41" t="s">
        <v>739</v>
      </c>
      <c r="L141" s="9" t="str">
        <f t="shared" si="15"/>
        <v>N/A</v>
      </c>
    </row>
    <row r="142" spans="1:12" ht="25" x14ac:dyDescent="0.25">
      <c r="A142" s="42" t="s">
        <v>641</v>
      </c>
      <c r="B142" s="33" t="s">
        <v>213</v>
      </c>
      <c r="C142" s="43">
        <v>82263935</v>
      </c>
      <c r="D142" s="11" t="str">
        <f t="shared" si="11"/>
        <v>N/A</v>
      </c>
      <c r="E142" s="43">
        <v>81883116</v>
      </c>
      <c r="F142" s="11" t="str">
        <f t="shared" si="12"/>
        <v>N/A</v>
      </c>
      <c r="G142" s="43">
        <v>91986498</v>
      </c>
      <c r="H142" s="11" t="str">
        <f t="shared" si="13"/>
        <v>N/A</v>
      </c>
      <c r="I142" s="12">
        <v>-0.46300000000000002</v>
      </c>
      <c r="J142" s="12">
        <v>12.34</v>
      </c>
      <c r="K142" s="41" t="s">
        <v>739</v>
      </c>
      <c r="L142" s="9" t="str">
        <f t="shared" ref="L142:L153" si="16">IF(J142="Div by 0", "N/A", IF(K142="N/A","N/A", IF(J142&gt;VALUE(MID(K142,1,2)), "No", IF(J142&lt;-1*VALUE(MID(K142,1,2)), "No", "Yes"))))</f>
        <v>Yes</v>
      </c>
    </row>
    <row r="143" spans="1:12" x14ac:dyDescent="0.25">
      <c r="A143" s="42" t="s">
        <v>642</v>
      </c>
      <c r="B143" s="33" t="s">
        <v>213</v>
      </c>
      <c r="C143" s="34">
        <v>198057</v>
      </c>
      <c r="D143" s="11" t="str">
        <f t="shared" si="11"/>
        <v>N/A</v>
      </c>
      <c r="E143" s="34">
        <v>222727</v>
      </c>
      <c r="F143" s="11" t="str">
        <f t="shared" si="12"/>
        <v>N/A</v>
      </c>
      <c r="G143" s="34">
        <v>269476</v>
      </c>
      <c r="H143" s="11" t="str">
        <f t="shared" si="13"/>
        <v>N/A</v>
      </c>
      <c r="I143" s="12">
        <v>12.46</v>
      </c>
      <c r="J143" s="12">
        <v>20.99</v>
      </c>
      <c r="K143" s="41" t="s">
        <v>739</v>
      </c>
      <c r="L143" s="9" t="str">
        <f t="shared" si="16"/>
        <v>Yes</v>
      </c>
    </row>
    <row r="144" spans="1:12" ht="25" x14ac:dyDescent="0.25">
      <c r="A144" s="42" t="s">
        <v>1460</v>
      </c>
      <c r="B144" s="33" t="s">
        <v>213</v>
      </c>
      <c r="C144" s="43">
        <v>415.35484733999999</v>
      </c>
      <c r="D144" s="11" t="str">
        <f t="shared" si="11"/>
        <v>N/A</v>
      </c>
      <c r="E144" s="43">
        <v>367.63893016999998</v>
      </c>
      <c r="F144" s="11" t="str">
        <f t="shared" si="12"/>
        <v>N/A</v>
      </c>
      <c r="G144" s="43">
        <v>341.35321141999998</v>
      </c>
      <c r="H144" s="11" t="str">
        <f t="shared" si="13"/>
        <v>N/A</v>
      </c>
      <c r="I144" s="12">
        <v>-11.5</v>
      </c>
      <c r="J144" s="12">
        <v>-7.15</v>
      </c>
      <c r="K144" s="41" t="s">
        <v>739</v>
      </c>
      <c r="L144" s="9" t="str">
        <f t="shared" si="16"/>
        <v>Yes</v>
      </c>
    </row>
    <row r="145" spans="1:12" ht="25" x14ac:dyDescent="0.25">
      <c r="A145" s="42" t="s">
        <v>643</v>
      </c>
      <c r="B145" s="33" t="s">
        <v>213</v>
      </c>
      <c r="C145" s="43">
        <v>183344798</v>
      </c>
      <c r="D145" s="11" t="str">
        <f t="shared" ref="D145:D153" si="17">IF($B145="N/A","N/A",IF(C145&gt;10,"No",IF(C145&lt;-10,"No","Yes")))</f>
        <v>N/A</v>
      </c>
      <c r="E145" s="43">
        <v>184231889</v>
      </c>
      <c r="F145" s="11" t="str">
        <f t="shared" ref="F145:F153" si="18">IF($B145="N/A","N/A",IF(E145&gt;10,"No",IF(E145&lt;-10,"No","Yes")))</f>
        <v>N/A</v>
      </c>
      <c r="G145" s="43">
        <v>187494896</v>
      </c>
      <c r="H145" s="11" t="str">
        <f t="shared" ref="H145:H153" si="19">IF($B145="N/A","N/A",IF(G145&gt;10,"No",IF(G145&lt;-10,"No","Yes")))</f>
        <v>N/A</v>
      </c>
      <c r="I145" s="12">
        <v>0.48380000000000001</v>
      </c>
      <c r="J145" s="12">
        <v>1.7709999999999999</v>
      </c>
      <c r="K145" s="41" t="s">
        <v>739</v>
      </c>
      <c r="L145" s="9" t="str">
        <f t="shared" si="16"/>
        <v>Yes</v>
      </c>
    </row>
    <row r="146" spans="1:12" x14ac:dyDescent="0.25">
      <c r="A146" s="42" t="s">
        <v>644</v>
      </c>
      <c r="B146" s="33" t="s">
        <v>213</v>
      </c>
      <c r="C146" s="34">
        <v>5273</v>
      </c>
      <c r="D146" s="11" t="str">
        <f t="shared" si="17"/>
        <v>N/A</v>
      </c>
      <c r="E146" s="34">
        <v>5193</v>
      </c>
      <c r="F146" s="11" t="str">
        <f t="shared" si="18"/>
        <v>N/A</v>
      </c>
      <c r="G146" s="34">
        <v>5317</v>
      </c>
      <c r="H146" s="11" t="str">
        <f t="shared" si="19"/>
        <v>N/A</v>
      </c>
      <c r="I146" s="12">
        <v>-1.52</v>
      </c>
      <c r="J146" s="12">
        <v>2.3879999999999999</v>
      </c>
      <c r="K146" s="41" t="s">
        <v>739</v>
      </c>
      <c r="L146" s="9" t="str">
        <f t="shared" si="16"/>
        <v>Yes</v>
      </c>
    </row>
    <row r="147" spans="1:12" ht="25" x14ac:dyDescent="0.25">
      <c r="A147" s="42" t="s">
        <v>1461</v>
      </c>
      <c r="B147" s="33" t="s">
        <v>213</v>
      </c>
      <c r="C147" s="43">
        <v>34770.490802</v>
      </c>
      <c r="D147" s="11" t="str">
        <f t="shared" si="17"/>
        <v>N/A</v>
      </c>
      <c r="E147" s="43">
        <v>35476.966877999999</v>
      </c>
      <c r="F147" s="11" t="str">
        <f t="shared" si="18"/>
        <v>N/A</v>
      </c>
      <c r="G147" s="43">
        <v>35263.286816</v>
      </c>
      <c r="H147" s="11" t="str">
        <f t="shared" si="19"/>
        <v>N/A</v>
      </c>
      <c r="I147" s="12">
        <v>2.032</v>
      </c>
      <c r="J147" s="12">
        <v>-0.60199999999999998</v>
      </c>
      <c r="K147" s="41" t="s">
        <v>739</v>
      </c>
      <c r="L147" s="9" t="str">
        <f t="shared" si="16"/>
        <v>Yes</v>
      </c>
    </row>
    <row r="148" spans="1:12" ht="25" x14ac:dyDescent="0.25">
      <c r="A148" s="42" t="s">
        <v>645</v>
      </c>
      <c r="B148" s="33" t="s">
        <v>213</v>
      </c>
      <c r="C148" s="43">
        <v>224165486</v>
      </c>
      <c r="D148" s="11" t="str">
        <f t="shared" si="17"/>
        <v>N/A</v>
      </c>
      <c r="E148" s="43">
        <v>270703877</v>
      </c>
      <c r="F148" s="11" t="str">
        <f t="shared" si="18"/>
        <v>N/A</v>
      </c>
      <c r="G148" s="43">
        <v>304734475</v>
      </c>
      <c r="H148" s="11" t="str">
        <f t="shared" si="19"/>
        <v>N/A</v>
      </c>
      <c r="I148" s="12">
        <v>20.76</v>
      </c>
      <c r="J148" s="12">
        <v>12.57</v>
      </c>
      <c r="K148" s="41" t="s">
        <v>739</v>
      </c>
      <c r="L148" s="9" t="str">
        <f t="shared" si="16"/>
        <v>Yes</v>
      </c>
    </row>
    <row r="149" spans="1:12" x14ac:dyDescent="0.25">
      <c r="A149" s="42" t="s">
        <v>646</v>
      </c>
      <c r="B149" s="33" t="s">
        <v>213</v>
      </c>
      <c r="C149" s="34">
        <v>123778</v>
      </c>
      <c r="D149" s="11" t="str">
        <f t="shared" si="17"/>
        <v>N/A</v>
      </c>
      <c r="E149" s="34">
        <v>139826</v>
      </c>
      <c r="F149" s="11" t="str">
        <f t="shared" si="18"/>
        <v>N/A</v>
      </c>
      <c r="G149" s="34">
        <v>155494</v>
      </c>
      <c r="H149" s="11" t="str">
        <f t="shared" si="19"/>
        <v>N/A</v>
      </c>
      <c r="I149" s="12">
        <v>12.97</v>
      </c>
      <c r="J149" s="12">
        <v>11.21</v>
      </c>
      <c r="K149" s="41" t="s">
        <v>739</v>
      </c>
      <c r="L149" s="9" t="str">
        <f t="shared" si="16"/>
        <v>Yes</v>
      </c>
    </row>
    <row r="150" spans="1:12" ht="25" x14ac:dyDescent="0.25">
      <c r="A150" s="42" t="s">
        <v>1462</v>
      </c>
      <c r="B150" s="33" t="s">
        <v>213</v>
      </c>
      <c r="C150" s="43">
        <v>1811.0285025999999</v>
      </c>
      <c r="D150" s="11" t="str">
        <f t="shared" si="17"/>
        <v>N/A</v>
      </c>
      <c r="E150" s="43">
        <v>1936.0052994</v>
      </c>
      <c r="F150" s="11" t="str">
        <f t="shared" si="18"/>
        <v>N/A</v>
      </c>
      <c r="G150" s="43">
        <v>1959.7828534</v>
      </c>
      <c r="H150" s="11" t="str">
        <f t="shared" si="19"/>
        <v>N/A</v>
      </c>
      <c r="I150" s="12">
        <v>6.9009999999999998</v>
      </c>
      <c r="J150" s="12">
        <v>1.228</v>
      </c>
      <c r="K150" s="41" t="s">
        <v>739</v>
      </c>
      <c r="L150" s="9" t="str">
        <f t="shared" si="16"/>
        <v>Yes</v>
      </c>
    </row>
    <row r="151" spans="1:12" ht="25" x14ac:dyDescent="0.25">
      <c r="A151" s="42" t="s">
        <v>647</v>
      </c>
      <c r="B151" s="33" t="s">
        <v>213</v>
      </c>
      <c r="C151" s="43">
        <v>4096595</v>
      </c>
      <c r="D151" s="11" t="str">
        <f t="shared" si="17"/>
        <v>N/A</v>
      </c>
      <c r="E151" s="43">
        <v>4168208</v>
      </c>
      <c r="F151" s="11" t="str">
        <f t="shared" si="18"/>
        <v>N/A</v>
      </c>
      <c r="G151" s="43">
        <v>4337252</v>
      </c>
      <c r="H151" s="11" t="str">
        <f t="shared" si="19"/>
        <v>N/A</v>
      </c>
      <c r="I151" s="12">
        <v>1.748</v>
      </c>
      <c r="J151" s="12">
        <v>4.056</v>
      </c>
      <c r="K151" s="41" t="s">
        <v>739</v>
      </c>
      <c r="L151" s="9" t="str">
        <f t="shared" si="16"/>
        <v>Yes</v>
      </c>
    </row>
    <row r="152" spans="1:12" x14ac:dyDescent="0.25">
      <c r="A152" s="42" t="s">
        <v>648</v>
      </c>
      <c r="B152" s="33" t="s">
        <v>213</v>
      </c>
      <c r="C152" s="34">
        <v>749</v>
      </c>
      <c r="D152" s="11" t="str">
        <f t="shared" si="17"/>
        <v>N/A</v>
      </c>
      <c r="E152" s="34">
        <v>769</v>
      </c>
      <c r="F152" s="11" t="str">
        <f t="shared" si="18"/>
        <v>N/A</v>
      </c>
      <c r="G152" s="34">
        <v>816</v>
      </c>
      <c r="H152" s="11" t="str">
        <f t="shared" si="19"/>
        <v>N/A</v>
      </c>
      <c r="I152" s="12">
        <v>2.67</v>
      </c>
      <c r="J152" s="12">
        <v>6.1120000000000001</v>
      </c>
      <c r="K152" s="41" t="s">
        <v>739</v>
      </c>
      <c r="L152" s="9" t="str">
        <f t="shared" si="16"/>
        <v>Yes</v>
      </c>
    </row>
    <row r="153" spans="1:12" ht="25" x14ac:dyDescent="0.25">
      <c r="A153" s="42" t="s">
        <v>1463</v>
      </c>
      <c r="B153" s="33" t="s">
        <v>213</v>
      </c>
      <c r="C153" s="43">
        <v>5469.4192255999997</v>
      </c>
      <c r="D153" s="11" t="str">
        <f t="shared" si="17"/>
        <v>N/A</v>
      </c>
      <c r="E153" s="43">
        <v>5420.2964889000004</v>
      </c>
      <c r="F153" s="11" t="str">
        <f t="shared" si="18"/>
        <v>N/A</v>
      </c>
      <c r="G153" s="43">
        <v>5315.2598039000004</v>
      </c>
      <c r="H153" s="11" t="str">
        <f t="shared" si="19"/>
        <v>N/A</v>
      </c>
      <c r="I153" s="12">
        <v>-0.89800000000000002</v>
      </c>
      <c r="J153" s="12">
        <v>-1.94</v>
      </c>
      <c r="K153" s="41" t="s">
        <v>739</v>
      </c>
      <c r="L153" s="9" t="str">
        <f t="shared" si="16"/>
        <v>Yes</v>
      </c>
    </row>
    <row r="154" spans="1:12" x14ac:dyDescent="0.25">
      <c r="A154" s="42" t="s">
        <v>1529</v>
      </c>
      <c r="B154" s="33" t="s">
        <v>213</v>
      </c>
      <c r="C154" s="43">
        <v>739.57352781999998</v>
      </c>
      <c r="D154" s="11" t="str">
        <f t="shared" ref="D154:D173" si="20">IF($B154="N/A","N/A",IF(C154&gt;10,"No",IF(C154&lt;-10,"No","Yes")))</f>
        <v>N/A</v>
      </c>
      <c r="E154" s="43">
        <v>685.88549037999996</v>
      </c>
      <c r="F154" s="11" t="str">
        <f t="shared" ref="F154:F173" si="21">IF($B154="N/A","N/A",IF(E154&gt;10,"No",IF(E154&lt;-10,"No","Yes")))</f>
        <v>N/A</v>
      </c>
      <c r="G154" s="43">
        <v>630.27229465000005</v>
      </c>
      <c r="H154" s="11" t="str">
        <f t="shared" ref="H154:H173" si="22">IF($B154="N/A","N/A",IF(G154&gt;10,"No",IF(G154&lt;-10,"No","Yes")))</f>
        <v>N/A</v>
      </c>
      <c r="I154" s="12">
        <v>-7.26</v>
      </c>
      <c r="J154" s="12">
        <v>-8.11</v>
      </c>
      <c r="K154" s="41" t="s">
        <v>739</v>
      </c>
      <c r="L154" s="9" t="str">
        <f t="shared" ref="L154:L173" si="23">IF(J154="Div by 0", "N/A", IF(K154="N/A","N/A", IF(J154&gt;VALUE(MID(K154,1,2)), "No", IF(J154&lt;-1*VALUE(MID(K154,1,2)), "No", "Yes"))))</f>
        <v>Yes</v>
      </c>
    </row>
    <row r="155" spans="1:12" x14ac:dyDescent="0.25">
      <c r="A155" s="45" t="s">
        <v>1530</v>
      </c>
      <c r="B155" s="33" t="s">
        <v>213</v>
      </c>
      <c r="C155" s="43">
        <v>468.10317373999999</v>
      </c>
      <c r="D155" s="11" t="str">
        <f t="shared" si="20"/>
        <v>N/A</v>
      </c>
      <c r="E155" s="43">
        <v>491.82383973999998</v>
      </c>
      <c r="F155" s="11" t="str">
        <f t="shared" si="21"/>
        <v>N/A</v>
      </c>
      <c r="G155" s="43">
        <v>445.21279201999999</v>
      </c>
      <c r="H155" s="11" t="str">
        <f t="shared" si="22"/>
        <v>N/A</v>
      </c>
      <c r="I155" s="12">
        <v>5.0670000000000002</v>
      </c>
      <c r="J155" s="12">
        <v>-9.48</v>
      </c>
      <c r="K155" s="41" t="s">
        <v>739</v>
      </c>
      <c r="L155" s="9" t="str">
        <f t="shared" si="23"/>
        <v>Yes</v>
      </c>
    </row>
    <row r="156" spans="1:12" x14ac:dyDescent="0.25">
      <c r="A156" s="45" t="s">
        <v>1531</v>
      </c>
      <c r="B156" s="33" t="s">
        <v>213</v>
      </c>
      <c r="C156" s="43">
        <v>2353.9742095000001</v>
      </c>
      <c r="D156" s="11" t="str">
        <f t="shared" si="20"/>
        <v>N/A</v>
      </c>
      <c r="E156" s="43">
        <v>2197.2136438000002</v>
      </c>
      <c r="F156" s="11" t="str">
        <f t="shared" si="21"/>
        <v>N/A</v>
      </c>
      <c r="G156" s="43">
        <v>2047.3993088</v>
      </c>
      <c r="H156" s="11" t="str">
        <f t="shared" si="22"/>
        <v>N/A</v>
      </c>
      <c r="I156" s="12">
        <v>-6.66</v>
      </c>
      <c r="J156" s="12">
        <v>-6.82</v>
      </c>
      <c r="K156" s="41" t="s">
        <v>739</v>
      </c>
      <c r="L156" s="9" t="str">
        <f t="shared" si="23"/>
        <v>Yes</v>
      </c>
    </row>
    <row r="157" spans="1:12" x14ac:dyDescent="0.25">
      <c r="A157" s="45" t="s">
        <v>1532</v>
      </c>
      <c r="B157" s="33" t="s">
        <v>213</v>
      </c>
      <c r="C157" s="43">
        <v>348.28189687000003</v>
      </c>
      <c r="D157" s="11" t="str">
        <f t="shared" si="20"/>
        <v>N/A</v>
      </c>
      <c r="E157" s="43">
        <v>337.87302497000002</v>
      </c>
      <c r="F157" s="11" t="str">
        <f t="shared" si="21"/>
        <v>N/A</v>
      </c>
      <c r="G157" s="43">
        <v>311.11969133999997</v>
      </c>
      <c r="H157" s="11" t="str">
        <f t="shared" si="22"/>
        <v>N/A</v>
      </c>
      <c r="I157" s="12">
        <v>-2.99</v>
      </c>
      <c r="J157" s="12">
        <v>-7.92</v>
      </c>
      <c r="K157" s="41" t="s">
        <v>739</v>
      </c>
      <c r="L157" s="9" t="str">
        <f t="shared" si="23"/>
        <v>Yes</v>
      </c>
    </row>
    <row r="158" spans="1:12" x14ac:dyDescent="0.25">
      <c r="A158" s="45" t="s">
        <v>1533</v>
      </c>
      <c r="B158" s="33" t="s">
        <v>213</v>
      </c>
      <c r="C158" s="43">
        <v>1052.0321346999999</v>
      </c>
      <c r="D158" s="11" t="str">
        <f t="shared" si="20"/>
        <v>N/A</v>
      </c>
      <c r="E158" s="43">
        <v>880.71758666999995</v>
      </c>
      <c r="F158" s="11" t="str">
        <f t="shared" si="21"/>
        <v>N/A</v>
      </c>
      <c r="G158" s="43">
        <v>790.54047707999996</v>
      </c>
      <c r="H158" s="11" t="str">
        <f t="shared" si="22"/>
        <v>N/A</v>
      </c>
      <c r="I158" s="12">
        <v>-16.3</v>
      </c>
      <c r="J158" s="12">
        <v>-10.199999999999999</v>
      </c>
      <c r="K158" s="41" t="s">
        <v>739</v>
      </c>
      <c r="L158" s="9" t="str">
        <f t="shared" si="23"/>
        <v>Yes</v>
      </c>
    </row>
    <row r="159" spans="1:12" x14ac:dyDescent="0.25">
      <c r="A159" s="42" t="s">
        <v>1534</v>
      </c>
      <c r="B159" s="33" t="s">
        <v>213</v>
      </c>
      <c r="C159" s="43">
        <v>822.93765883000003</v>
      </c>
      <c r="D159" s="11" t="str">
        <f t="shared" si="20"/>
        <v>N/A</v>
      </c>
      <c r="E159" s="43">
        <v>756.72774086000004</v>
      </c>
      <c r="F159" s="11" t="str">
        <f t="shared" si="21"/>
        <v>N/A</v>
      </c>
      <c r="G159" s="43">
        <v>759.16332776000002</v>
      </c>
      <c r="H159" s="11" t="str">
        <f t="shared" si="22"/>
        <v>N/A</v>
      </c>
      <c r="I159" s="12">
        <v>-8.0500000000000007</v>
      </c>
      <c r="J159" s="12">
        <v>0.32190000000000002</v>
      </c>
      <c r="K159" s="41" t="s">
        <v>739</v>
      </c>
      <c r="L159" s="9" t="str">
        <f t="shared" si="23"/>
        <v>Yes</v>
      </c>
    </row>
    <row r="160" spans="1:12" x14ac:dyDescent="0.25">
      <c r="A160" s="45" t="s">
        <v>1535</v>
      </c>
      <c r="B160" s="33" t="s">
        <v>213</v>
      </c>
      <c r="C160" s="43">
        <v>7199.9834208000002</v>
      </c>
      <c r="D160" s="11" t="str">
        <f t="shared" si="20"/>
        <v>N/A</v>
      </c>
      <c r="E160" s="43">
        <v>6988.0349165999996</v>
      </c>
      <c r="F160" s="11" t="str">
        <f t="shared" si="21"/>
        <v>N/A</v>
      </c>
      <c r="G160" s="43">
        <v>7256.5425169999999</v>
      </c>
      <c r="H160" s="11" t="str">
        <f t="shared" si="22"/>
        <v>N/A</v>
      </c>
      <c r="I160" s="12">
        <v>-2.94</v>
      </c>
      <c r="J160" s="12">
        <v>3.8420000000000001</v>
      </c>
      <c r="K160" s="41" t="s">
        <v>739</v>
      </c>
      <c r="L160" s="9" t="str">
        <f t="shared" si="23"/>
        <v>Yes</v>
      </c>
    </row>
    <row r="161" spans="1:12" x14ac:dyDescent="0.25">
      <c r="A161" s="45" t="s">
        <v>1536</v>
      </c>
      <c r="B161" s="33" t="s">
        <v>213</v>
      </c>
      <c r="C161" s="43">
        <v>1939.4993578999999</v>
      </c>
      <c r="D161" s="11" t="str">
        <f t="shared" si="20"/>
        <v>N/A</v>
      </c>
      <c r="E161" s="43">
        <v>1927.8637283</v>
      </c>
      <c r="F161" s="11" t="str">
        <f t="shared" si="21"/>
        <v>N/A</v>
      </c>
      <c r="G161" s="43">
        <v>1967.1347595</v>
      </c>
      <c r="H161" s="11" t="str">
        <f t="shared" si="22"/>
        <v>N/A</v>
      </c>
      <c r="I161" s="12">
        <v>-0.6</v>
      </c>
      <c r="J161" s="12">
        <v>2.0369999999999999</v>
      </c>
      <c r="K161" s="41" t="s">
        <v>739</v>
      </c>
      <c r="L161" s="9" t="str">
        <f t="shared" si="23"/>
        <v>Yes</v>
      </c>
    </row>
    <row r="162" spans="1:12" x14ac:dyDescent="0.25">
      <c r="A162" s="45" t="s">
        <v>1537</v>
      </c>
      <c r="B162" s="33" t="s">
        <v>213</v>
      </c>
      <c r="C162" s="43">
        <v>113.97553680999999</v>
      </c>
      <c r="D162" s="11" t="str">
        <f t="shared" si="20"/>
        <v>N/A</v>
      </c>
      <c r="E162" s="43">
        <v>95.554893595999999</v>
      </c>
      <c r="F162" s="11" t="str">
        <f t="shared" si="21"/>
        <v>N/A</v>
      </c>
      <c r="G162" s="43">
        <v>98.071530211999999</v>
      </c>
      <c r="H162" s="11" t="str">
        <f t="shared" si="22"/>
        <v>N/A</v>
      </c>
      <c r="I162" s="12">
        <v>-16.2</v>
      </c>
      <c r="J162" s="12">
        <v>2.6339999999999999</v>
      </c>
      <c r="K162" s="41" t="s">
        <v>739</v>
      </c>
      <c r="L162" s="9" t="str">
        <f t="shared" si="23"/>
        <v>Yes</v>
      </c>
    </row>
    <row r="163" spans="1:12" x14ac:dyDescent="0.25">
      <c r="A163" s="45" t="s">
        <v>1538</v>
      </c>
      <c r="B163" s="33" t="s">
        <v>213</v>
      </c>
      <c r="C163" s="43">
        <v>3.1825695615999998</v>
      </c>
      <c r="D163" s="11" t="str">
        <f t="shared" si="20"/>
        <v>N/A</v>
      </c>
      <c r="E163" s="43">
        <v>2.6906053127999998</v>
      </c>
      <c r="F163" s="11" t="str">
        <f t="shared" si="21"/>
        <v>N/A</v>
      </c>
      <c r="G163" s="43">
        <v>2.1557059043</v>
      </c>
      <c r="H163" s="11" t="str">
        <f t="shared" si="22"/>
        <v>N/A</v>
      </c>
      <c r="I163" s="12">
        <v>-15.5</v>
      </c>
      <c r="J163" s="12">
        <v>-19.899999999999999</v>
      </c>
      <c r="K163" s="41" t="s">
        <v>739</v>
      </c>
      <c r="L163" s="9" t="str">
        <f t="shared" si="23"/>
        <v>Yes</v>
      </c>
    </row>
    <row r="164" spans="1:12" x14ac:dyDescent="0.25">
      <c r="A164" s="42" t="s">
        <v>1539</v>
      </c>
      <c r="B164" s="33" t="s">
        <v>213</v>
      </c>
      <c r="C164" s="43">
        <v>420.0831025</v>
      </c>
      <c r="D164" s="11" t="str">
        <f t="shared" si="20"/>
        <v>N/A</v>
      </c>
      <c r="E164" s="43">
        <v>417.76576382000002</v>
      </c>
      <c r="F164" s="11" t="str">
        <f t="shared" si="21"/>
        <v>N/A</v>
      </c>
      <c r="G164" s="43">
        <v>426.45621560000001</v>
      </c>
      <c r="H164" s="11" t="str">
        <f t="shared" si="22"/>
        <v>N/A</v>
      </c>
      <c r="I164" s="12">
        <v>-0.55200000000000005</v>
      </c>
      <c r="J164" s="12">
        <v>2.08</v>
      </c>
      <c r="K164" s="41" t="s">
        <v>739</v>
      </c>
      <c r="L164" s="9" t="str">
        <f t="shared" si="23"/>
        <v>Yes</v>
      </c>
    </row>
    <row r="165" spans="1:12" x14ac:dyDescent="0.25">
      <c r="A165" s="45" t="s">
        <v>1540</v>
      </c>
      <c r="B165" s="33" t="s">
        <v>213</v>
      </c>
      <c r="C165" s="43">
        <v>103.54866273</v>
      </c>
      <c r="D165" s="11" t="str">
        <f t="shared" si="20"/>
        <v>N/A</v>
      </c>
      <c r="E165" s="43">
        <v>108.58894126</v>
      </c>
      <c r="F165" s="11" t="str">
        <f t="shared" si="21"/>
        <v>N/A</v>
      </c>
      <c r="G165" s="43">
        <v>107.54790251999999</v>
      </c>
      <c r="H165" s="11" t="str">
        <f t="shared" si="22"/>
        <v>N/A</v>
      </c>
      <c r="I165" s="12">
        <v>4.8680000000000003</v>
      </c>
      <c r="J165" s="12">
        <v>-0.95899999999999996</v>
      </c>
      <c r="K165" s="41" t="s">
        <v>739</v>
      </c>
      <c r="L165" s="9" t="str">
        <f t="shared" si="23"/>
        <v>Yes</v>
      </c>
    </row>
    <row r="166" spans="1:12" x14ac:dyDescent="0.25">
      <c r="A166" s="45" t="s">
        <v>1541</v>
      </c>
      <c r="B166" s="33" t="s">
        <v>213</v>
      </c>
      <c r="C166" s="43">
        <v>1495.9553731999999</v>
      </c>
      <c r="D166" s="11" t="str">
        <f t="shared" si="20"/>
        <v>N/A</v>
      </c>
      <c r="E166" s="43">
        <v>1516.2509037</v>
      </c>
      <c r="F166" s="11" t="str">
        <f t="shared" si="21"/>
        <v>N/A</v>
      </c>
      <c r="G166" s="43">
        <v>1499.5286871999999</v>
      </c>
      <c r="H166" s="11" t="str">
        <f t="shared" si="22"/>
        <v>N/A</v>
      </c>
      <c r="I166" s="12">
        <v>1.357</v>
      </c>
      <c r="J166" s="12">
        <v>-1.1000000000000001</v>
      </c>
      <c r="K166" s="41" t="s">
        <v>739</v>
      </c>
      <c r="L166" s="9" t="str">
        <f t="shared" si="23"/>
        <v>Yes</v>
      </c>
    </row>
    <row r="167" spans="1:12" x14ac:dyDescent="0.25">
      <c r="A167" s="45" t="s">
        <v>1542</v>
      </c>
      <c r="B167" s="33" t="s">
        <v>213</v>
      </c>
      <c r="C167" s="43">
        <v>228.62812847999999</v>
      </c>
      <c r="D167" s="11" t="str">
        <f t="shared" si="20"/>
        <v>N/A</v>
      </c>
      <c r="E167" s="43">
        <v>227.07585366999999</v>
      </c>
      <c r="F167" s="11" t="str">
        <f t="shared" si="21"/>
        <v>N/A</v>
      </c>
      <c r="G167" s="43">
        <v>244.61211723</v>
      </c>
      <c r="H167" s="11" t="str">
        <f t="shared" si="22"/>
        <v>N/A</v>
      </c>
      <c r="I167" s="12">
        <v>-0.67900000000000005</v>
      </c>
      <c r="J167" s="12">
        <v>7.7229999999999999</v>
      </c>
      <c r="K167" s="41" t="s">
        <v>739</v>
      </c>
      <c r="L167" s="9" t="str">
        <f t="shared" si="23"/>
        <v>Yes</v>
      </c>
    </row>
    <row r="168" spans="1:12" x14ac:dyDescent="0.25">
      <c r="A168" s="45" t="s">
        <v>1543</v>
      </c>
      <c r="B168" s="33" t="s">
        <v>213</v>
      </c>
      <c r="C168" s="43">
        <v>363.42306460999998</v>
      </c>
      <c r="D168" s="11" t="str">
        <f t="shared" si="20"/>
        <v>N/A</v>
      </c>
      <c r="E168" s="43">
        <v>373.06414434999999</v>
      </c>
      <c r="F168" s="11" t="str">
        <f t="shared" si="21"/>
        <v>N/A</v>
      </c>
      <c r="G168" s="43">
        <v>388.45634576999998</v>
      </c>
      <c r="H168" s="11" t="str">
        <f t="shared" si="22"/>
        <v>N/A</v>
      </c>
      <c r="I168" s="12">
        <v>2.653</v>
      </c>
      <c r="J168" s="12">
        <v>4.1260000000000003</v>
      </c>
      <c r="K168" s="41" t="s">
        <v>739</v>
      </c>
      <c r="L168" s="9" t="str">
        <f t="shared" si="23"/>
        <v>Yes</v>
      </c>
    </row>
    <row r="169" spans="1:12" x14ac:dyDescent="0.25">
      <c r="A169" s="42" t="s">
        <v>1544</v>
      </c>
      <c r="B169" s="33" t="s">
        <v>213</v>
      </c>
      <c r="C169" s="43">
        <v>2291.7676698999999</v>
      </c>
      <c r="D169" s="11" t="str">
        <f t="shared" si="20"/>
        <v>N/A</v>
      </c>
      <c r="E169" s="43">
        <v>2231.5651330999999</v>
      </c>
      <c r="F169" s="11" t="str">
        <f t="shared" si="21"/>
        <v>N/A</v>
      </c>
      <c r="G169" s="43">
        <v>2293.0431010000002</v>
      </c>
      <c r="H169" s="11" t="str">
        <f t="shared" si="22"/>
        <v>N/A</v>
      </c>
      <c r="I169" s="12">
        <v>-2.63</v>
      </c>
      <c r="J169" s="12">
        <v>2.7549999999999999</v>
      </c>
      <c r="K169" s="41" t="s">
        <v>739</v>
      </c>
      <c r="L169" s="9" t="str">
        <f t="shared" si="23"/>
        <v>Yes</v>
      </c>
    </row>
    <row r="170" spans="1:12" x14ac:dyDescent="0.25">
      <c r="A170" s="45" t="s">
        <v>1545</v>
      </c>
      <c r="B170" s="33" t="s">
        <v>213</v>
      </c>
      <c r="C170" s="43">
        <v>3268.5579908</v>
      </c>
      <c r="D170" s="11" t="str">
        <f t="shared" si="20"/>
        <v>N/A</v>
      </c>
      <c r="E170" s="43">
        <v>3153.1341189</v>
      </c>
      <c r="F170" s="11" t="str">
        <f t="shared" si="21"/>
        <v>N/A</v>
      </c>
      <c r="G170" s="43">
        <v>3227.5420487000001</v>
      </c>
      <c r="H170" s="11" t="str">
        <f t="shared" si="22"/>
        <v>N/A</v>
      </c>
      <c r="I170" s="12">
        <v>-3.53</v>
      </c>
      <c r="J170" s="12">
        <v>2.36</v>
      </c>
      <c r="K170" s="41" t="s">
        <v>739</v>
      </c>
      <c r="L170" s="9" t="str">
        <f t="shared" si="23"/>
        <v>Yes</v>
      </c>
    </row>
    <row r="171" spans="1:12" x14ac:dyDescent="0.25">
      <c r="A171" s="45" t="s">
        <v>1546</v>
      </c>
      <c r="B171" s="33" t="s">
        <v>213</v>
      </c>
      <c r="C171" s="43">
        <v>6521.5272080000004</v>
      </c>
      <c r="D171" s="11" t="str">
        <f t="shared" si="20"/>
        <v>N/A</v>
      </c>
      <c r="E171" s="43">
        <v>6389.2108910999996</v>
      </c>
      <c r="F171" s="11" t="str">
        <f t="shared" si="21"/>
        <v>N/A</v>
      </c>
      <c r="G171" s="43">
        <v>6524.0871024999997</v>
      </c>
      <c r="H171" s="11" t="str">
        <f t="shared" si="22"/>
        <v>N/A</v>
      </c>
      <c r="I171" s="12">
        <v>-2.0299999999999998</v>
      </c>
      <c r="J171" s="12">
        <v>2.1110000000000002</v>
      </c>
      <c r="K171" s="41" t="s">
        <v>739</v>
      </c>
      <c r="L171" s="9" t="str">
        <f t="shared" si="23"/>
        <v>Yes</v>
      </c>
    </row>
    <row r="172" spans="1:12" x14ac:dyDescent="0.25">
      <c r="A172" s="45" t="s">
        <v>1547</v>
      </c>
      <c r="B172" s="33" t="s">
        <v>213</v>
      </c>
      <c r="C172" s="43">
        <v>1317.4194554000001</v>
      </c>
      <c r="D172" s="11" t="str">
        <f t="shared" si="20"/>
        <v>N/A</v>
      </c>
      <c r="E172" s="43">
        <v>1326.6929886999999</v>
      </c>
      <c r="F172" s="11" t="str">
        <f t="shared" si="21"/>
        <v>N/A</v>
      </c>
      <c r="G172" s="43">
        <v>1396.6380271999999</v>
      </c>
      <c r="H172" s="11" t="str">
        <f t="shared" si="22"/>
        <v>N/A</v>
      </c>
      <c r="I172" s="12">
        <v>0.70389999999999997</v>
      </c>
      <c r="J172" s="12">
        <v>5.2720000000000002</v>
      </c>
      <c r="K172" s="41" t="s">
        <v>739</v>
      </c>
      <c r="L172" s="9" t="str">
        <f t="shared" si="23"/>
        <v>Yes</v>
      </c>
    </row>
    <row r="173" spans="1:12" x14ac:dyDescent="0.25">
      <c r="A173" s="45" t="s">
        <v>1548</v>
      </c>
      <c r="B173" s="33" t="s">
        <v>213</v>
      </c>
      <c r="C173" s="43">
        <v>2066.9618243999998</v>
      </c>
      <c r="D173" s="11" t="str">
        <f t="shared" si="20"/>
        <v>N/A</v>
      </c>
      <c r="E173" s="43">
        <v>1987.4776251000001</v>
      </c>
      <c r="F173" s="11" t="str">
        <f t="shared" si="21"/>
        <v>N/A</v>
      </c>
      <c r="G173" s="43">
        <v>2039.3075005000001</v>
      </c>
      <c r="H173" s="11" t="str">
        <f t="shared" si="22"/>
        <v>N/A</v>
      </c>
      <c r="I173" s="12">
        <v>-3.85</v>
      </c>
      <c r="J173" s="12">
        <v>2.6080000000000001</v>
      </c>
      <c r="K173" s="41" t="s">
        <v>739</v>
      </c>
      <c r="L173" s="9" t="str">
        <f t="shared" si="23"/>
        <v>Yes</v>
      </c>
    </row>
    <row r="174" spans="1:12" x14ac:dyDescent="0.25">
      <c r="A174" s="42" t="s">
        <v>373</v>
      </c>
      <c r="B174" s="33" t="s">
        <v>213</v>
      </c>
      <c r="C174" s="8">
        <v>13.318417010999999</v>
      </c>
      <c r="D174" s="11" t="str">
        <f t="shared" ref="D174:D203" si="24">IF($B174="N/A","N/A",IF(C174&gt;10,"No",IF(C174&lt;-10,"No","Yes")))</f>
        <v>N/A</v>
      </c>
      <c r="E174" s="8">
        <v>12.411936002999999</v>
      </c>
      <c r="F174" s="11" t="str">
        <f t="shared" ref="F174:F203" si="25">IF($B174="N/A","N/A",IF(E174&gt;10,"No",IF(E174&lt;-10,"No","Yes")))</f>
        <v>N/A</v>
      </c>
      <c r="G174" s="8">
        <v>12.050988329999999</v>
      </c>
      <c r="H174" s="11" t="str">
        <f t="shared" ref="H174:H203" si="26">IF($B174="N/A","N/A",IF(G174&gt;10,"No",IF(G174&lt;-10,"No","Yes")))</f>
        <v>N/A</v>
      </c>
      <c r="I174" s="12">
        <v>-6.81</v>
      </c>
      <c r="J174" s="12">
        <v>-2.91</v>
      </c>
      <c r="K174" s="41" t="s">
        <v>739</v>
      </c>
      <c r="L174" s="9" t="str">
        <f t="shared" ref="L174:L203" si="27">IF(J174="Div by 0", "N/A", IF(K174="N/A","N/A", IF(J174&gt;VALUE(MID(K174,1,2)), "No", IF(J174&lt;-1*VALUE(MID(K174,1,2)), "No", "Yes"))))</f>
        <v>Yes</v>
      </c>
    </row>
    <row r="175" spans="1:12" x14ac:dyDescent="0.25">
      <c r="A175" s="45" t="s">
        <v>483</v>
      </c>
      <c r="B175" s="33" t="s">
        <v>213</v>
      </c>
      <c r="C175" s="8">
        <v>26.300830782999999</v>
      </c>
      <c r="D175" s="11" t="str">
        <f t="shared" si="24"/>
        <v>N/A</v>
      </c>
      <c r="E175" s="8">
        <v>26.296229151999999</v>
      </c>
      <c r="F175" s="11" t="str">
        <f t="shared" si="25"/>
        <v>N/A</v>
      </c>
      <c r="G175" s="8">
        <v>25.64167222</v>
      </c>
      <c r="H175" s="11" t="str">
        <f t="shared" si="26"/>
        <v>N/A</v>
      </c>
      <c r="I175" s="12">
        <v>-1.7000000000000001E-2</v>
      </c>
      <c r="J175" s="12">
        <v>-2.4900000000000002</v>
      </c>
      <c r="K175" s="41" t="s">
        <v>739</v>
      </c>
      <c r="L175" s="9" t="str">
        <f t="shared" si="27"/>
        <v>Yes</v>
      </c>
    </row>
    <row r="176" spans="1:12" x14ac:dyDescent="0.25">
      <c r="A176" s="45" t="s">
        <v>484</v>
      </c>
      <c r="B176" s="33" t="s">
        <v>213</v>
      </c>
      <c r="C176" s="8">
        <v>19.943632846</v>
      </c>
      <c r="D176" s="11" t="str">
        <f t="shared" si="24"/>
        <v>N/A</v>
      </c>
      <c r="E176" s="8">
        <v>19.683779392000002</v>
      </c>
      <c r="F176" s="11" t="str">
        <f t="shared" si="25"/>
        <v>N/A</v>
      </c>
      <c r="G176" s="8">
        <v>19.288270868000001</v>
      </c>
      <c r="H176" s="11" t="str">
        <f t="shared" si="26"/>
        <v>N/A</v>
      </c>
      <c r="I176" s="12">
        <v>-1.3</v>
      </c>
      <c r="J176" s="12">
        <v>-2.0099999999999998</v>
      </c>
      <c r="K176" s="41" t="s">
        <v>739</v>
      </c>
      <c r="L176" s="9" t="str">
        <f t="shared" si="27"/>
        <v>Yes</v>
      </c>
    </row>
    <row r="177" spans="1:12" x14ac:dyDescent="0.25">
      <c r="A177" s="45" t="s">
        <v>485</v>
      </c>
      <c r="B177" s="33" t="s">
        <v>213</v>
      </c>
      <c r="C177" s="8">
        <v>8.350091441</v>
      </c>
      <c r="D177" s="11" t="str">
        <f t="shared" si="24"/>
        <v>N/A</v>
      </c>
      <c r="E177" s="8">
        <v>7.7629249554999999</v>
      </c>
      <c r="F177" s="11" t="str">
        <f t="shared" si="25"/>
        <v>N/A</v>
      </c>
      <c r="G177" s="8">
        <v>7.6704027430000004</v>
      </c>
      <c r="H177" s="11" t="str">
        <f t="shared" si="26"/>
        <v>N/A</v>
      </c>
      <c r="I177" s="12">
        <v>-7.03</v>
      </c>
      <c r="J177" s="12">
        <v>-1.19</v>
      </c>
      <c r="K177" s="41" t="s">
        <v>739</v>
      </c>
      <c r="L177" s="9" t="str">
        <f t="shared" si="27"/>
        <v>Yes</v>
      </c>
    </row>
    <row r="178" spans="1:12" x14ac:dyDescent="0.25">
      <c r="A178" s="45" t="s">
        <v>486</v>
      </c>
      <c r="B178" s="33" t="s">
        <v>213</v>
      </c>
      <c r="C178" s="8">
        <v>23.880739106</v>
      </c>
      <c r="D178" s="11" t="str">
        <f t="shared" si="24"/>
        <v>N/A</v>
      </c>
      <c r="E178" s="8">
        <v>19.604612849999999</v>
      </c>
      <c r="F178" s="11" t="str">
        <f t="shared" si="25"/>
        <v>N/A</v>
      </c>
      <c r="G178" s="8">
        <v>17.977506756</v>
      </c>
      <c r="H178" s="11" t="str">
        <f t="shared" si="26"/>
        <v>N/A</v>
      </c>
      <c r="I178" s="12">
        <v>-17.899999999999999</v>
      </c>
      <c r="J178" s="12">
        <v>-8.3000000000000007</v>
      </c>
      <c r="K178" s="41" t="s">
        <v>739</v>
      </c>
      <c r="L178" s="9" t="str">
        <f t="shared" si="27"/>
        <v>Yes</v>
      </c>
    </row>
    <row r="179" spans="1:12" x14ac:dyDescent="0.25">
      <c r="A179" s="42" t="s">
        <v>1549</v>
      </c>
      <c r="B179" s="33" t="s">
        <v>213</v>
      </c>
      <c r="C179" s="8">
        <v>3.0561780617999998</v>
      </c>
      <c r="D179" s="11" t="str">
        <f t="shared" si="24"/>
        <v>N/A</v>
      </c>
      <c r="E179" s="8">
        <v>2.8640334604</v>
      </c>
      <c r="F179" s="11" t="str">
        <f t="shared" si="25"/>
        <v>N/A</v>
      </c>
      <c r="G179" s="8">
        <v>2.7990211074000002</v>
      </c>
      <c r="H179" s="11" t="str">
        <f t="shared" si="26"/>
        <v>N/A</v>
      </c>
      <c r="I179" s="12">
        <v>-6.29</v>
      </c>
      <c r="J179" s="12">
        <v>-2.27</v>
      </c>
      <c r="K179" s="41" t="s">
        <v>739</v>
      </c>
      <c r="L179" s="9" t="str">
        <f t="shared" si="27"/>
        <v>Yes</v>
      </c>
    </row>
    <row r="180" spans="1:12" x14ac:dyDescent="0.25">
      <c r="A180" s="45" t="s">
        <v>1550</v>
      </c>
      <c r="B180" s="33" t="s">
        <v>213</v>
      </c>
      <c r="C180" s="8">
        <v>28.627386678000001</v>
      </c>
      <c r="D180" s="11" t="str">
        <f t="shared" si="24"/>
        <v>N/A</v>
      </c>
      <c r="E180" s="8">
        <v>28.315808557</v>
      </c>
      <c r="F180" s="11" t="str">
        <f t="shared" si="25"/>
        <v>N/A</v>
      </c>
      <c r="G180" s="8">
        <v>27.903960806000001</v>
      </c>
      <c r="H180" s="11" t="str">
        <f t="shared" si="26"/>
        <v>N/A</v>
      </c>
      <c r="I180" s="12">
        <v>-1.0900000000000001</v>
      </c>
      <c r="J180" s="12">
        <v>-1.45</v>
      </c>
      <c r="K180" s="41" t="s">
        <v>739</v>
      </c>
      <c r="L180" s="9" t="str">
        <f t="shared" si="27"/>
        <v>Yes</v>
      </c>
    </row>
    <row r="181" spans="1:12" x14ac:dyDescent="0.25">
      <c r="A181" s="45" t="s">
        <v>1551</v>
      </c>
      <c r="B181" s="33" t="s">
        <v>213</v>
      </c>
      <c r="C181" s="8">
        <v>5.3582149289999998</v>
      </c>
      <c r="D181" s="11" t="str">
        <f t="shared" si="24"/>
        <v>N/A</v>
      </c>
      <c r="E181" s="8">
        <v>5.3435810698999999</v>
      </c>
      <c r="F181" s="11" t="str">
        <f t="shared" si="25"/>
        <v>N/A</v>
      </c>
      <c r="G181" s="8">
        <v>5.3276833834000001</v>
      </c>
      <c r="H181" s="11" t="str">
        <f t="shared" si="26"/>
        <v>N/A</v>
      </c>
      <c r="I181" s="12">
        <v>-0.27300000000000002</v>
      </c>
      <c r="J181" s="12">
        <v>-0.29799999999999999</v>
      </c>
      <c r="K181" s="41" t="s">
        <v>739</v>
      </c>
      <c r="L181" s="9" t="str">
        <f t="shared" si="27"/>
        <v>Yes</v>
      </c>
    </row>
    <row r="182" spans="1:12" x14ac:dyDescent="0.25">
      <c r="A182" s="45" t="s">
        <v>1552</v>
      </c>
      <c r="B182" s="33" t="s">
        <v>213</v>
      </c>
      <c r="C182" s="8">
        <v>0.63134349020000002</v>
      </c>
      <c r="D182" s="11" t="str">
        <f t="shared" si="24"/>
        <v>N/A</v>
      </c>
      <c r="E182" s="8">
        <v>0.58877294410000003</v>
      </c>
      <c r="F182" s="11" t="str">
        <f t="shared" si="25"/>
        <v>N/A</v>
      </c>
      <c r="G182" s="8">
        <v>0.64689732980000003</v>
      </c>
      <c r="H182" s="11" t="str">
        <f t="shared" si="26"/>
        <v>N/A</v>
      </c>
      <c r="I182" s="12">
        <v>-6.74</v>
      </c>
      <c r="J182" s="12">
        <v>9.8719999999999999</v>
      </c>
      <c r="K182" s="41" t="s">
        <v>739</v>
      </c>
      <c r="L182" s="9" t="str">
        <f t="shared" si="27"/>
        <v>Yes</v>
      </c>
    </row>
    <row r="183" spans="1:12" x14ac:dyDescent="0.25">
      <c r="A183" s="45" t="s">
        <v>1553</v>
      </c>
      <c r="B183" s="33" t="s">
        <v>213</v>
      </c>
      <c r="C183" s="8">
        <v>4.0676792599999997E-2</v>
      </c>
      <c r="D183" s="11" t="str">
        <f t="shared" si="24"/>
        <v>N/A</v>
      </c>
      <c r="E183" s="8">
        <v>2.82823426E-2</v>
      </c>
      <c r="F183" s="11" t="str">
        <f t="shared" si="25"/>
        <v>N/A</v>
      </c>
      <c r="G183" s="8">
        <v>2.5315975000000001E-2</v>
      </c>
      <c r="H183" s="11" t="str">
        <f t="shared" si="26"/>
        <v>N/A</v>
      </c>
      <c r="I183" s="12">
        <v>-30.5</v>
      </c>
      <c r="J183" s="12">
        <v>-10.5</v>
      </c>
      <c r="K183" s="41" t="s">
        <v>739</v>
      </c>
      <c r="L183" s="9" t="str">
        <f t="shared" si="27"/>
        <v>Yes</v>
      </c>
    </row>
    <row r="184" spans="1:12" x14ac:dyDescent="0.25">
      <c r="A184" s="42" t="s">
        <v>97</v>
      </c>
      <c r="B184" s="33" t="s">
        <v>213</v>
      </c>
      <c r="C184" s="8">
        <v>63.030277036000001</v>
      </c>
      <c r="D184" s="11" t="str">
        <f t="shared" si="24"/>
        <v>N/A</v>
      </c>
      <c r="E184" s="8">
        <v>62.091723727000002</v>
      </c>
      <c r="F184" s="11" t="str">
        <f t="shared" si="25"/>
        <v>N/A</v>
      </c>
      <c r="G184" s="8">
        <v>62.356241417</v>
      </c>
      <c r="H184" s="11" t="str">
        <f t="shared" si="26"/>
        <v>N/A</v>
      </c>
      <c r="I184" s="12">
        <v>-1.49</v>
      </c>
      <c r="J184" s="12">
        <v>0.42599999999999999</v>
      </c>
      <c r="K184" s="41" t="s">
        <v>739</v>
      </c>
      <c r="L184" s="9" t="str">
        <f t="shared" si="27"/>
        <v>Yes</v>
      </c>
    </row>
    <row r="185" spans="1:12" x14ac:dyDescent="0.25">
      <c r="A185" s="45" t="s">
        <v>487</v>
      </c>
      <c r="B185" s="33" t="s">
        <v>213</v>
      </c>
      <c r="C185" s="8">
        <v>25.499198367999998</v>
      </c>
      <c r="D185" s="11" t="str">
        <f t="shared" si="24"/>
        <v>N/A</v>
      </c>
      <c r="E185" s="8">
        <v>25.650833938000002</v>
      </c>
      <c r="F185" s="11" t="str">
        <f t="shared" si="25"/>
        <v>N/A</v>
      </c>
      <c r="G185" s="8">
        <v>25.924458294000001</v>
      </c>
      <c r="H185" s="11" t="str">
        <f t="shared" si="26"/>
        <v>N/A</v>
      </c>
      <c r="I185" s="12">
        <v>0.59470000000000001</v>
      </c>
      <c r="J185" s="12">
        <v>1.0669999999999999</v>
      </c>
      <c r="K185" s="41" t="s">
        <v>739</v>
      </c>
      <c r="L185" s="9" t="str">
        <f t="shared" si="27"/>
        <v>Yes</v>
      </c>
    </row>
    <row r="186" spans="1:12" x14ac:dyDescent="0.25">
      <c r="A186" s="45" t="s">
        <v>488</v>
      </c>
      <c r="B186" s="33" t="s">
        <v>213</v>
      </c>
      <c r="C186" s="8">
        <v>63.257120939000004</v>
      </c>
      <c r="D186" s="11" t="str">
        <f t="shared" si="24"/>
        <v>N/A</v>
      </c>
      <c r="E186" s="8">
        <v>63.232514178000002</v>
      </c>
      <c r="F186" s="11" t="str">
        <f t="shared" si="25"/>
        <v>N/A</v>
      </c>
      <c r="G186" s="8">
        <v>63.143127493999998</v>
      </c>
      <c r="H186" s="11" t="str">
        <f t="shared" si="26"/>
        <v>N/A</v>
      </c>
      <c r="I186" s="12">
        <v>-3.9E-2</v>
      </c>
      <c r="J186" s="12">
        <v>-0.14099999999999999</v>
      </c>
      <c r="K186" s="41" t="s">
        <v>739</v>
      </c>
      <c r="L186" s="9" t="str">
        <f t="shared" si="27"/>
        <v>Yes</v>
      </c>
    </row>
    <row r="187" spans="1:12" x14ac:dyDescent="0.25">
      <c r="A187" s="45" t="s">
        <v>489</v>
      </c>
      <c r="B187" s="33" t="s">
        <v>213</v>
      </c>
      <c r="C187" s="8">
        <v>64.650046996</v>
      </c>
      <c r="D187" s="11" t="str">
        <f t="shared" si="24"/>
        <v>N/A</v>
      </c>
      <c r="E187" s="8">
        <v>63.162981229000003</v>
      </c>
      <c r="F187" s="11" t="str">
        <f t="shared" si="25"/>
        <v>N/A</v>
      </c>
      <c r="G187" s="8">
        <v>63.397472055999998</v>
      </c>
      <c r="H187" s="11" t="str">
        <f t="shared" si="26"/>
        <v>N/A</v>
      </c>
      <c r="I187" s="12">
        <v>-2.2999999999999998</v>
      </c>
      <c r="J187" s="12">
        <v>0.37119999999999997</v>
      </c>
      <c r="K187" s="41" t="s">
        <v>739</v>
      </c>
      <c r="L187" s="9" t="str">
        <f t="shared" si="27"/>
        <v>Yes</v>
      </c>
    </row>
    <row r="188" spans="1:12" x14ac:dyDescent="0.25">
      <c r="A188" s="45" t="s">
        <v>490</v>
      </c>
      <c r="B188" s="33" t="s">
        <v>213</v>
      </c>
      <c r="C188" s="8">
        <v>72.927430870999999</v>
      </c>
      <c r="D188" s="11" t="str">
        <f t="shared" si="24"/>
        <v>N/A</v>
      </c>
      <c r="E188" s="8">
        <v>70.997164694999995</v>
      </c>
      <c r="F188" s="11" t="str">
        <f t="shared" si="25"/>
        <v>N/A</v>
      </c>
      <c r="G188" s="8">
        <v>70.685366733999999</v>
      </c>
      <c r="H188" s="11" t="str">
        <f t="shared" si="26"/>
        <v>N/A</v>
      </c>
      <c r="I188" s="12">
        <v>-2.65</v>
      </c>
      <c r="J188" s="12">
        <v>-0.439</v>
      </c>
      <c r="K188" s="41" t="s">
        <v>739</v>
      </c>
      <c r="L188" s="9" t="str">
        <f t="shared" si="27"/>
        <v>Yes</v>
      </c>
    </row>
    <row r="189" spans="1:12" x14ac:dyDescent="0.25">
      <c r="A189" s="42" t="s">
        <v>118</v>
      </c>
      <c r="B189" s="33" t="s">
        <v>213</v>
      </c>
      <c r="C189" s="8">
        <v>87.247855182999999</v>
      </c>
      <c r="D189" s="11" t="str">
        <f t="shared" si="24"/>
        <v>N/A</v>
      </c>
      <c r="E189" s="8">
        <v>85.624290259999995</v>
      </c>
      <c r="F189" s="11" t="str">
        <f t="shared" si="25"/>
        <v>N/A</v>
      </c>
      <c r="G189" s="8">
        <v>85.587910502</v>
      </c>
      <c r="H189" s="11" t="str">
        <f t="shared" si="26"/>
        <v>N/A</v>
      </c>
      <c r="I189" s="12">
        <v>-1.86</v>
      </c>
      <c r="J189" s="12">
        <v>-4.2000000000000003E-2</v>
      </c>
      <c r="K189" s="41" t="s">
        <v>739</v>
      </c>
      <c r="L189" s="9" t="str">
        <f t="shared" si="27"/>
        <v>Yes</v>
      </c>
    </row>
    <row r="190" spans="1:12" x14ac:dyDescent="0.25">
      <c r="A190" s="45" t="s">
        <v>491</v>
      </c>
      <c r="B190" s="33" t="s">
        <v>213</v>
      </c>
      <c r="C190" s="8">
        <v>88.452849439000005</v>
      </c>
      <c r="D190" s="11" t="str">
        <f t="shared" si="24"/>
        <v>N/A</v>
      </c>
      <c r="E190" s="8">
        <v>88.767222625000002</v>
      </c>
      <c r="F190" s="11" t="str">
        <f t="shared" si="25"/>
        <v>N/A</v>
      </c>
      <c r="G190" s="8">
        <v>88.827248329</v>
      </c>
      <c r="H190" s="11" t="str">
        <f t="shared" si="26"/>
        <v>N/A</v>
      </c>
      <c r="I190" s="12">
        <v>0.35539999999999999</v>
      </c>
      <c r="J190" s="12">
        <v>6.7599999999999993E-2</v>
      </c>
      <c r="K190" s="41" t="s">
        <v>739</v>
      </c>
      <c r="L190" s="9" t="str">
        <f t="shared" si="27"/>
        <v>Yes</v>
      </c>
    </row>
    <row r="191" spans="1:12" x14ac:dyDescent="0.25">
      <c r="A191" s="45" t="s">
        <v>492</v>
      </c>
      <c r="B191" s="33" t="s">
        <v>213</v>
      </c>
      <c r="C191" s="8">
        <v>91.518244280000005</v>
      </c>
      <c r="D191" s="11" t="str">
        <f t="shared" si="24"/>
        <v>N/A</v>
      </c>
      <c r="E191" s="8">
        <v>91.658375617999994</v>
      </c>
      <c r="F191" s="11" t="str">
        <f t="shared" si="25"/>
        <v>N/A</v>
      </c>
      <c r="G191" s="8">
        <v>91.617229605000006</v>
      </c>
      <c r="H191" s="11" t="str">
        <f t="shared" si="26"/>
        <v>N/A</v>
      </c>
      <c r="I191" s="12">
        <v>0.15310000000000001</v>
      </c>
      <c r="J191" s="12">
        <v>-4.4999999999999998E-2</v>
      </c>
      <c r="K191" s="41" t="s">
        <v>739</v>
      </c>
      <c r="L191" s="9" t="str">
        <f t="shared" si="27"/>
        <v>Yes</v>
      </c>
    </row>
    <row r="192" spans="1:12" x14ac:dyDescent="0.25">
      <c r="A192" s="45" t="s">
        <v>493</v>
      </c>
      <c r="B192" s="33" t="s">
        <v>213</v>
      </c>
      <c r="C192" s="8">
        <v>87.322127260000002</v>
      </c>
      <c r="D192" s="11" t="str">
        <f t="shared" si="24"/>
        <v>N/A</v>
      </c>
      <c r="E192" s="8">
        <v>85.572528822999999</v>
      </c>
      <c r="F192" s="11" t="str">
        <f t="shared" si="25"/>
        <v>N/A</v>
      </c>
      <c r="G192" s="8">
        <v>85.829437917999996</v>
      </c>
      <c r="H192" s="11" t="str">
        <f t="shared" si="26"/>
        <v>N/A</v>
      </c>
      <c r="I192" s="12">
        <v>-2</v>
      </c>
      <c r="J192" s="12">
        <v>0.30020000000000002</v>
      </c>
      <c r="K192" s="41" t="s">
        <v>739</v>
      </c>
      <c r="L192" s="9" t="str">
        <f t="shared" si="27"/>
        <v>Yes</v>
      </c>
    </row>
    <row r="193" spans="1:12" x14ac:dyDescent="0.25">
      <c r="A193" s="45" t="s">
        <v>494</v>
      </c>
      <c r="B193" s="33" t="s">
        <v>213</v>
      </c>
      <c r="C193" s="8">
        <v>81.890172660000005</v>
      </c>
      <c r="D193" s="11" t="str">
        <f t="shared" si="24"/>
        <v>N/A</v>
      </c>
      <c r="E193" s="8">
        <v>79.462069842999995</v>
      </c>
      <c r="F193" s="11" t="str">
        <f t="shared" si="25"/>
        <v>N/A</v>
      </c>
      <c r="G193" s="8">
        <v>78.914957310999995</v>
      </c>
      <c r="H193" s="11" t="str">
        <f t="shared" si="26"/>
        <v>N/A</v>
      </c>
      <c r="I193" s="12">
        <v>-2.97</v>
      </c>
      <c r="J193" s="12">
        <v>-0.68899999999999995</v>
      </c>
      <c r="K193" s="41" t="s">
        <v>739</v>
      </c>
      <c r="L193" s="9" t="str">
        <f t="shared" si="27"/>
        <v>Yes</v>
      </c>
    </row>
    <row r="194" spans="1:12" x14ac:dyDescent="0.25">
      <c r="A194" s="42" t="s">
        <v>1554</v>
      </c>
      <c r="B194" s="33" t="s">
        <v>213</v>
      </c>
      <c r="C194" s="34">
        <v>4.6798135756999999</v>
      </c>
      <c r="D194" s="11" t="str">
        <f t="shared" si="24"/>
        <v>N/A</v>
      </c>
      <c r="E194" s="34">
        <v>4.9095776000000004</v>
      </c>
      <c r="F194" s="11" t="str">
        <f t="shared" si="25"/>
        <v>N/A</v>
      </c>
      <c r="G194" s="34">
        <v>4.8698117793</v>
      </c>
      <c r="H194" s="11" t="str">
        <f t="shared" si="26"/>
        <v>N/A</v>
      </c>
      <c r="I194" s="12">
        <v>4.91</v>
      </c>
      <c r="J194" s="12">
        <v>-0.81</v>
      </c>
      <c r="K194" s="41" t="s">
        <v>739</v>
      </c>
      <c r="L194" s="9" t="str">
        <f t="shared" si="27"/>
        <v>Yes</v>
      </c>
    </row>
    <row r="195" spans="1:12" x14ac:dyDescent="0.25">
      <c r="A195" s="45" t="s">
        <v>1555</v>
      </c>
      <c r="B195" s="33" t="s">
        <v>213</v>
      </c>
      <c r="C195" s="34">
        <v>0.80382377390000004</v>
      </c>
      <c r="D195" s="11" t="str">
        <f t="shared" si="24"/>
        <v>N/A</v>
      </c>
      <c r="E195" s="34">
        <v>0.82150982419999996</v>
      </c>
      <c r="F195" s="11" t="str">
        <f t="shared" si="25"/>
        <v>N/A</v>
      </c>
      <c r="G195" s="34">
        <v>0.83387187409999997</v>
      </c>
      <c r="H195" s="11" t="str">
        <f t="shared" si="26"/>
        <v>N/A</v>
      </c>
      <c r="I195" s="12">
        <v>2.2000000000000002</v>
      </c>
      <c r="J195" s="12">
        <v>1.5049999999999999</v>
      </c>
      <c r="K195" s="41" t="s">
        <v>739</v>
      </c>
      <c r="L195" s="9" t="str">
        <f t="shared" si="27"/>
        <v>Yes</v>
      </c>
    </row>
    <row r="196" spans="1:12" x14ac:dyDescent="0.25">
      <c r="A196" s="45" t="s">
        <v>1556</v>
      </c>
      <c r="B196" s="33" t="s">
        <v>213</v>
      </c>
      <c r="C196" s="34">
        <v>8.5635504641000004</v>
      </c>
      <c r="D196" s="11" t="str">
        <f t="shared" si="24"/>
        <v>N/A</v>
      </c>
      <c r="E196" s="34">
        <v>8.4846889347999994</v>
      </c>
      <c r="F196" s="11" t="str">
        <f t="shared" si="25"/>
        <v>N/A</v>
      </c>
      <c r="G196" s="34">
        <v>8.4943264227000004</v>
      </c>
      <c r="H196" s="11" t="str">
        <f t="shared" si="26"/>
        <v>N/A</v>
      </c>
      <c r="I196" s="12">
        <v>-0.92100000000000004</v>
      </c>
      <c r="J196" s="12">
        <v>0.11360000000000001</v>
      </c>
      <c r="K196" s="41" t="s">
        <v>739</v>
      </c>
      <c r="L196" s="9" t="str">
        <f t="shared" si="27"/>
        <v>Yes</v>
      </c>
    </row>
    <row r="197" spans="1:12" x14ac:dyDescent="0.25">
      <c r="A197" s="45" t="s">
        <v>1557</v>
      </c>
      <c r="B197" s="33" t="s">
        <v>213</v>
      </c>
      <c r="C197" s="34">
        <v>4.6379878274999999</v>
      </c>
      <c r="D197" s="11" t="str">
        <f t="shared" si="24"/>
        <v>N/A</v>
      </c>
      <c r="E197" s="34">
        <v>5.1529716344000001</v>
      </c>
      <c r="F197" s="11" t="str">
        <f t="shared" si="25"/>
        <v>N/A</v>
      </c>
      <c r="G197" s="34">
        <v>5.0728282603999997</v>
      </c>
      <c r="H197" s="11" t="str">
        <f t="shared" si="26"/>
        <v>N/A</v>
      </c>
      <c r="I197" s="12">
        <v>11.1</v>
      </c>
      <c r="J197" s="12">
        <v>-1.56</v>
      </c>
      <c r="K197" s="41" t="s">
        <v>739</v>
      </c>
      <c r="L197" s="9" t="str">
        <f t="shared" si="27"/>
        <v>Yes</v>
      </c>
    </row>
    <row r="198" spans="1:12" x14ac:dyDescent="0.25">
      <c r="A198" s="45" t="s">
        <v>1558</v>
      </c>
      <c r="B198" s="33" t="s">
        <v>213</v>
      </c>
      <c r="C198" s="34">
        <v>3.410647628</v>
      </c>
      <c r="D198" s="11" t="str">
        <f t="shared" si="24"/>
        <v>N/A</v>
      </c>
      <c r="E198" s="34">
        <v>3.5971075125</v>
      </c>
      <c r="F198" s="11" t="str">
        <f t="shared" si="25"/>
        <v>N/A</v>
      </c>
      <c r="G198" s="34">
        <v>3.5796162646999998</v>
      </c>
      <c r="H198" s="11" t="str">
        <f t="shared" si="26"/>
        <v>N/A</v>
      </c>
      <c r="I198" s="12">
        <v>5.4669999999999996</v>
      </c>
      <c r="J198" s="12">
        <v>-0.48599999999999999</v>
      </c>
      <c r="K198" s="41" t="s">
        <v>739</v>
      </c>
      <c r="L198" s="9" t="str">
        <f t="shared" si="27"/>
        <v>Yes</v>
      </c>
    </row>
    <row r="199" spans="1:12" x14ac:dyDescent="0.25">
      <c r="A199" s="42" t="s">
        <v>1559</v>
      </c>
      <c r="B199" s="33" t="s">
        <v>213</v>
      </c>
      <c r="C199" s="34">
        <v>208.70450647000001</v>
      </c>
      <c r="D199" s="11" t="str">
        <f t="shared" si="24"/>
        <v>N/A</v>
      </c>
      <c r="E199" s="34">
        <v>206.91057197999999</v>
      </c>
      <c r="F199" s="11" t="str">
        <f t="shared" si="25"/>
        <v>N/A</v>
      </c>
      <c r="G199" s="34">
        <v>205.02953145000001</v>
      </c>
      <c r="H199" s="11" t="str">
        <f t="shared" si="26"/>
        <v>N/A</v>
      </c>
      <c r="I199" s="12">
        <v>-0.86</v>
      </c>
      <c r="J199" s="12">
        <v>-0.90900000000000003</v>
      </c>
      <c r="K199" s="41" t="s">
        <v>739</v>
      </c>
      <c r="L199" s="9" t="str">
        <f t="shared" si="27"/>
        <v>Yes</v>
      </c>
    </row>
    <row r="200" spans="1:12" x14ac:dyDescent="0.25">
      <c r="A200" s="45" t="s">
        <v>1560</v>
      </c>
      <c r="B200" s="33" t="s">
        <v>213</v>
      </c>
      <c r="C200" s="34">
        <v>234.35963852</v>
      </c>
      <c r="D200" s="11" t="str">
        <f t="shared" si="24"/>
        <v>N/A</v>
      </c>
      <c r="E200" s="34">
        <v>231.40924515</v>
      </c>
      <c r="F200" s="11" t="str">
        <f t="shared" si="25"/>
        <v>N/A</v>
      </c>
      <c r="G200" s="34">
        <v>232.83042861000001</v>
      </c>
      <c r="H200" s="11" t="str">
        <f t="shared" si="26"/>
        <v>N/A</v>
      </c>
      <c r="I200" s="12">
        <v>-1.26</v>
      </c>
      <c r="J200" s="12">
        <v>0.61409999999999998</v>
      </c>
      <c r="K200" s="41" t="s">
        <v>739</v>
      </c>
      <c r="L200" s="9" t="str">
        <f t="shared" si="27"/>
        <v>Yes</v>
      </c>
    </row>
    <row r="201" spans="1:12" x14ac:dyDescent="0.25">
      <c r="A201" s="45" t="s">
        <v>1561</v>
      </c>
      <c r="B201" s="33" t="s">
        <v>213</v>
      </c>
      <c r="C201" s="34">
        <v>231.73155929000001</v>
      </c>
      <c r="D201" s="11" t="str">
        <f t="shared" si="24"/>
        <v>N/A</v>
      </c>
      <c r="E201" s="34">
        <v>232.0738557</v>
      </c>
      <c r="F201" s="11" t="str">
        <f t="shared" si="25"/>
        <v>N/A</v>
      </c>
      <c r="G201" s="34">
        <v>233.9969112</v>
      </c>
      <c r="H201" s="11" t="str">
        <f t="shared" si="26"/>
        <v>N/A</v>
      </c>
      <c r="I201" s="12">
        <v>0.1477</v>
      </c>
      <c r="J201" s="12">
        <v>0.8286</v>
      </c>
      <c r="K201" s="41" t="s">
        <v>739</v>
      </c>
      <c r="L201" s="9" t="str">
        <f t="shared" si="27"/>
        <v>Yes</v>
      </c>
    </row>
    <row r="202" spans="1:12" x14ac:dyDescent="0.25">
      <c r="A202" s="45" t="s">
        <v>1562</v>
      </c>
      <c r="B202" s="33" t="s">
        <v>213</v>
      </c>
      <c r="C202" s="34">
        <v>51.914021927</v>
      </c>
      <c r="D202" s="11" t="str">
        <f t="shared" si="24"/>
        <v>N/A</v>
      </c>
      <c r="E202" s="34">
        <v>47.081626595000003</v>
      </c>
      <c r="F202" s="11" t="str">
        <f t="shared" si="25"/>
        <v>N/A</v>
      </c>
      <c r="G202" s="34">
        <v>43.858008429999998</v>
      </c>
      <c r="H202" s="11" t="str">
        <f t="shared" si="26"/>
        <v>N/A</v>
      </c>
      <c r="I202" s="12">
        <v>-9.31</v>
      </c>
      <c r="J202" s="12">
        <v>-6.85</v>
      </c>
      <c r="K202" s="41" t="s">
        <v>739</v>
      </c>
      <c r="L202" s="9" t="str">
        <f t="shared" si="27"/>
        <v>Yes</v>
      </c>
    </row>
    <row r="203" spans="1:12" x14ac:dyDescent="0.25">
      <c r="A203" s="45" t="s">
        <v>1563</v>
      </c>
      <c r="B203" s="33" t="s">
        <v>213</v>
      </c>
      <c r="C203" s="34">
        <v>45.829787234000001</v>
      </c>
      <c r="D203" s="11" t="str">
        <f t="shared" si="24"/>
        <v>N/A</v>
      </c>
      <c r="E203" s="34">
        <v>47.95</v>
      </c>
      <c r="F203" s="11" t="str">
        <f t="shared" si="25"/>
        <v>N/A</v>
      </c>
      <c r="G203" s="34">
        <v>43.825000000000003</v>
      </c>
      <c r="H203" s="11" t="str">
        <f t="shared" si="26"/>
        <v>N/A</v>
      </c>
      <c r="I203" s="12">
        <v>4.6260000000000003</v>
      </c>
      <c r="J203" s="12">
        <v>-8.6</v>
      </c>
      <c r="K203" s="41" t="s">
        <v>739</v>
      </c>
      <c r="L203" s="9" t="str">
        <f t="shared" si="27"/>
        <v>Yes</v>
      </c>
    </row>
    <row r="204" spans="1:12" x14ac:dyDescent="0.25">
      <c r="A204" s="42" t="s">
        <v>127</v>
      </c>
      <c r="B204" s="33" t="s">
        <v>213</v>
      </c>
      <c r="C204" s="34">
        <v>11</v>
      </c>
      <c r="D204" s="11" t="str">
        <f t="shared" ref="D204:D214" si="28">IF($B204="N/A","N/A",IF(C204&gt;10,"No",IF(C204&lt;-10,"No","Yes")))</f>
        <v>N/A</v>
      </c>
      <c r="E204" s="34">
        <v>11</v>
      </c>
      <c r="F204" s="11" t="str">
        <f t="shared" ref="F204:F214" si="29">IF($B204="N/A","N/A",IF(E204&gt;10,"No",IF(E204&lt;-10,"No","Yes")))</f>
        <v>N/A</v>
      </c>
      <c r="G204" s="34">
        <v>11</v>
      </c>
      <c r="H204" s="11" t="str">
        <f t="shared" ref="H204:H214" si="30">IF($B204="N/A","N/A",IF(G204&gt;10,"No",IF(G204&lt;-10,"No","Yes")))</f>
        <v>N/A</v>
      </c>
      <c r="I204" s="12">
        <v>33.33</v>
      </c>
      <c r="J204" s="12">
        <v>-62.5</v>
      </c>
      <c r="K204" s="14" t="s">
        <v>213</v>
      </c>
      <c r="L204" s="9" t="str">
        <f t="shared" ref="L204:L214" si="31">IF(J204="Div by 0", "N/A", IF(K204="N/A","N/A", IF(J204&gt;VALUE(MID(K204,1,2)), "No", IF(J204&lt;-1*VALUE(MID(K204,1,2)), "No", "Yes"))))</f>
        <v>N/A</v>
      </c>
    </row>
    <row r="205" spans="1:12" x14ac:dyDescent="0.25">
      <c r="A205" s="42" t="s">
        <v>128</v>
      </c>
      <c r="B205" s="33" t="s">
        <v>213</v>
      </c>
      <c r="C205" s="34">
        <v>31</v>
      </c>
      <c r="D205" s="11" t="str">
        <f t="shared" si="28"/>
        <v>N/A</v>
      </c>
      <c r="E205" s="34">
        <v>38</v>
      </c>
      <c r="F205" s="11" t="str">
        <f t="shared" si="29"/>
        <v>N/A</v>
      </c>
      <c r="G205" s="34">
        <v>23</v>
      </c>
      <c r="H205" s="11" t="str">
        <f t="shared" si="30"/>
        <v>N/A</v>
      </c>
      <c r="I205" s="12">
        <v>22.58</v>
      </c>
      <c r="J205" s="12">
        <v>-39.5</v>
      </c>
      <c r="K205" s="14" t="s">
        <v>213</v>
      </c>
      <c r="L205" s="9" t="str">
        <f t="shared" si="31"/>
        <v>N/A</v>
      </c>
    </row>
    <row r="206" spans="1:12" ht="25" x14ac:dyDescent="0.25">
      <c r="A206" s="42" t="s">
        <v>1611</v>
      </c>
      <c r="B206" s="33" t="s">
        <v>213</v>
      </c>
      <c r="C206" s="34">
        <v>11</v>
      </c>
      <c r="D206" s="11" t="str">
        <f t="shared" si="28"/>
        <v>N/A</v>
      </c>
      <c r="E206" s="34">
        <v>17</v>
      </c>
      <c r="F206" s="11" t="str">
        <f t="shared" si="29"/>
        <v>N/A</v>
      </c>
      <c r="G206" s="34">
        <v>11</v>
      </c>
      <c r="H206" s="11" t="str">
        <f t="shared" si="30"/>
        <v>N/A</v>
      </c>
      <c r="I206" s="12">
        <v>325</v>
      </c>
      <c r="J206" s="12">
        <v>-35.299999999999997</v>
      </c>
      <c r="K206" s="14" t="s">
        <v>213</v>
      </c>
      <c r="L206" s="9" t="str">
        <f t="shared" si="31"/>
        <v>N/A</v>
      </c>
    </row>
    <row r="207" spans="1:12" ht="25" x14ac:dyDescent="0.25">
      <c r="A207" s="42" t="s">
        <v>1564</v>
      </c>
      <c r="B207" s="33" t="s">
        <v>213</v>
      </c>
      <c r="C207" s="34">
        <v>0</v>
      </c>
      <c r="D207" s="11" t="str">
        <f t="shared" si="28"/>
        <v>N/A</v>
      </c>
      <c r="E207" s="34">
        <v>49</v>
      </c>
      <c r="F207" s="11" t="str">
        <f t="shared" si="29"/>
        <v>N/A</v>
      </c>
      <c r="G207" s="34">
        <v>11</v>
      </c>
      <c r="H207" s="11" t="str">
        <f t="shared" si="30"/>
        <v>N/A</v>
      </c>
      <c r="I207" s="12" t="s">
        <v>1746</v>
      </c>
      <c r="J207" s="12">
        <v>-95.9</v>
      </c>
      <c r="K207" s="14" t="s">
        <v>213</v>
      </c>
      <c r="L207" s="9" t="str">
        <f t="shared" si="31"/>
        <v>N/A</v>
      </c>
    </row>
    <row r="208" spans="1:12" x14ac:dyDescent="0.25">
      <c r="A208" s="42" t="s">
        <v>1612</v>
      </c>
      <c r="B208" s="33" t="s">
        <v>213</v>
      </c>
      <c r="C208" s="34">
        <v>33</v>
      </c>
      <c r="D208" s="11" t="str">
        <f t="shared" si="28"/>
        <v>N/A</v>
      </c>
      <c r="E208" s="34">
        <v>37</v>
      </c>
      <c r="F208" s="11" t="str">
        <f t="shared" si="29"/>
        <v>N/A</v>
      </c>
      <c r="G208" s="34">
        <v>28</v>
      </c>
      <c r="H208" s="11" t="str">
        <f t="shared" si="30"/>
        <v>N/A</v>
      </c>
      <c r="I208" s="12">
        <v>12.12</v>
      </c>
      <c r="J208" s="12">
        <v>-24.3</v>
      </c>
      <c r="K208" s="14" t="s">
        <v>213</v>
      </c>
      <c r="L208" s="9" t="str">
        <f t="shared" si="31"/>
        <v>N/A</v>
      </c>
    </row>
    <row r="209" spans="1:12" x14ac:dyDescent="0.25">
      <c r="A209" s="42" t="s">
        <v>1613</v>
      </c>
      <c r="B209" s="33" t="s">
        <v>213</v>
      </c>
      <c r="C209" s="34">
        <v>52</v>
      </c>
      <c r="D209" s="11" t="str">
        <f t="shared" si="28"/>
        <v>N/A</v>
      </c>
      <c r="E209" s="34">
        <v>44</v>
      </c>
      <c r="F209" s="11" t="str">
        <f t="shared" si="29"/>
        <v>N/A</v>
      </c>
      <c r="G209" s="34">
        <v>47</v>
      </c>
      <c r="H209" s="11" t="str">
        <f t="shared" si="30"/>
        <v>N/A</v>
      </c>
      <c r="I209" s="12">
        <v>-15.4</v>
      </c>
      <c r="J209" s="12">
        <v>6.8179999999999996</v>
      </c>
      <c r="K209" s="14" t="s">
        <v>213</v>
      </c>
      <c r="L209" s="9" t="str">
        <f t="shared" si="31"/>
        <v>N/A</v>
      </c>
    </row>
    <row r="210" spans="1:12" x14ac:dyDescent="0.25">
      <c r="A210" s="42" t="s">
        <v>125</v>
      </c>
      <c r="B210" s="33" t="s">
        <v>213</v>
      </c>
      <c r="C210" s="43">
        <v>3901425</v>
      </c>
      <c r="D210" s="11" t="str">
        <f t="shared" si="28"/>
        <v>N/A</v>
      </c>
      <c r="E210" s="43">
        <v>2799683</v>
      </c>
      <c r="F210" s="11" t="str">
        <f t="shared" si="29"/>
        <v>N/A</v>
      </c>
      <c r="G210" s="43">
        <v>2824917</v>
      </c>
      <c r="H210" s="11" t="str">
        <f t="shared" si="30"/>
        <v>N/A</v>
      </c>
      <c r="I210" s="12">
        <v>-28.2</v>
      </c>
      <c r="J210" s="12">
        <v>0.90129999999999999</v>
      </c>
      <c r="K210" s="14" t="s">
        <v>213</v>
      </c>
      <c r="L210" s="9" t="str">
        <f t="shared" si="31"/>
        <v>N/A</v>
      </c>
    </row>
    <row r="211" spans="1:12" x14ac:dyDescent="0.25">
      <c r="A211" s="42" t="s">
        <v>1614</v>
      </c>
      <c r="B211" s="33" t="s">
        <v>213</v>
      </c>
      <c r="C211" s="43">
        <v>1146026</v>
      </c>
      <c r="D211" s="11" t="str">
        <f t="shared" si="28"/>
        <v>N/A</v>
      </c>
      <c r="E211" s="43">
        <v>1255686</v>
      </c>
      <c r="F211" s="11" t="str">
        <f t="shared" si="29"/>
        <v>N/A</v>
      </c>
      <c r="G211" s="43">
        <v>807812</v>
      </c>
      <c r="H211" s="11" t="str">
        <f t="shared" si="30"/>
        <v>N/A</v>
      </c>
      <c r="I211" s="12">
        <v>9.5690000000000008</v>
      </c>
      <c r="J211" s="12">
        <v>-35.700000000000003</v>
      </c>
      <c r="K211" s="14" t="s">
        <v>213</v>
      </c>
      <c r="L211" s="9" t="str">
        <f t="shared" si="31"/>
        <v>N/A</v>
      </c>
    </row>
    <row r="212" spans="1:12" x14ac:dyDescent="0.25">
      <c r="A212" s="42" t="s">
        <v>1565</v>
      </c>
      <c r="B212" s="33" t="s">
        <v>213</v>
      </c>
      <c r="C212" s="43">
        <v>191625</v>
      </c>
      <c r="D212" s="11" t="str">
        <f t="shared" si="28"/>
        <v>N/A</v>
      </c>
      <c r="E212" s="43">
        <v>201485</v>
      </c>
      <c r="F212" s="11" t="str">
        <f t="shared" si="29"/>
        <v>N/A</v>
      </c>
      <c r="G212" s="43">
        <v>205193</v>
      </c>
      <c r="H212" s="11" t="str">
        <f t="shared" si="30"/>
        <v>N/A</v>
      </c>
      <c r="I212" s="12">
        <v>5.1449999999999996</v>
      </c>
      <c r="J212" s="12">
        <v>1.84</v>
      </c>
      <c r="K212" s="14" t="s">
        <v>213</v>
      </c>
      <c r="L212" s="9" t="str">
        <f t="shared" si="31"/>
        <v>N/A</v>
      </c>
    </row>
    <row r="213" spans="1:12" x14ac:dyDescent="0.25">
      <c r="A213" s="42" t="s">
        <v>1615</v>
      </c>
      <c r="B213" s="33" t="s">
        <v>213</v>
      </c>
      <c r="C213" s="43">
        <v>3900578</v>
      </c>
      <c r="D213" s="11" t="str">
        <f t="shared" si="28"/>
        <v>N/A</v>
      </c>
      <c r="E213" s="43">
        <v>2789369</v>
      </c>
      <c r="F213" s="11" t="str">
        <f t="shared" si="29"/>
        <v>N/A</v>
      </c>
      <c r="G213" s="43">
        <v>2678992</v>
      </c>
      <c r="H213" s="11" t="str">
        <f t="shared" si="30"/>
        <v>N/A</v>
      </c>
      <c r="I213" s="12">
        <v>-28.5</v>
      </c>
      <c r="J213" s="12">
        <v>-3.96</v>
      </c>
      <c r="K213" s="14" t="s">
        <v>213</v>
      </c>
      <c r="L213" s="9" t="str">
        <f t="shared" si="31"/>
        <v>N/A</v>
      </c>
    </row>
    <row r="214" spans="1:12" x14ac:dyDescent="0.25">
      <c r="A214" s="45" t="s">
        <v>1616</v>
      </c>
      <c r="B214" s="33" t="s">
        <v>213</v>
      </c>
      <c r="C214" s="43">
        <v>364190</v>
      </c>
      <c r="D214" s="11" t="str">
        <f t="shared" si="28"/>
        <v>N/A</v>
      </c>
      <c r="E214" s="43">
        <v>372471</v>
      </c>
      <c r="F214" s="11" t="str">
        <f t="shared" si="29"/>
        <v>N/A</v>
      </c>
      <c r="G214" s="43">
        <v>399419</v>
      </c>
      <c r="H214" s="11" t="str">
        <f t="shared" si="30"/>
        <v>N/A</v>
      </c>
      <c r="I214" s="12">
        <v>2.274</v>
      </c>
      <c r="J214" s="12">
        <v>7.2350000000000003</v>
      </c>
      <c r="K214" s="14" t="s">
        <v>213</v>
      </c>
      <c r="L214" s="9" t="str">
        <f t="shared" si="31"/>
        <v>N/A</v>
      </c>
    </row>
    <row r="215" spans="1:12" ht="25" x14ac:dyDescent="0.25">
      <c r="A215" s="42" t="s">
        <v>1379</v>
      </c>
      <c r="B215" s="33" t="s">
        <v>213</v>
      </c>
      <c r="C215" s="43">
        <v>14389625</v>
      </c>
      <c r="D215" s="11" t="str">
        <f t="shared" ref="D215:D229" si="32">IF($B215="N/A","N/A",IF(C215&gt;10,"No",IF(C215&lt;-10,"No","Yes")))</f>
        <v>N/A</v>
      </c>
      <c r="E215" s="43">
        <v>15190241</v>
      </c>
      <c r="F215" s="11" t="str">
        <f t="shared" ref="F215:F229" si="33">IF($B215="N/A","N/A",IF(E215&gt;10,"No",IF(E215&lt;-10,"No","Yes")))</f>
        <v>N/A</v>
      </c>
      <c r="G215" s="43">
        <v>23036116</v>
      </c>
      <c r="H215" s="11" t="str">
        <f t="shared" ref="H215:H229" si="34">IF($B215="N/A","N/A",IF(G215&gt;10,"No",IF(G215&lt;-10,"No","Yes")))</f>
        <v>N/A</v>
      </c>
      <c r="I215" s="12">
        <v>5.5640000000000001</v>
      </c>
      <c r="J215" s="12">
        <v>51.65</v>
      </c>
      <c r="K215" s="41" t="s">
        <v>739</v>
      </c>
      <c r="L215" s="9" t="str">
        <f t="shared" ref="L215:L229" si="35">IF(J215="Div by 0", "N/A", IF(K215="N/A","N/A", IF(J215&gt;VALUE(MID(K215,1,2)), "No", IF(J215&lt;-1*VALUE(MID(K215,1,2)), "No", "Yes"))))</f>
        <v>No</v>
      </c>
    </row>
    <row r="216" spans="1:12" x14ac:dyDescent="0.25">
      <c r="A216" s="42" t="s">
        <v>649</v>
      </c>
      <c r="B216" s="33" t="s">
        <v>213</v>
      </c>
      <c r="C216" s="34">
        <v>57914</v>
      </c>
      <c r="D216" s="11" t="str">
        <f t="shared" si="32"/>
        <v>N/A</v>
      </c>
      <c r="E216" s="34">
        <v>61090</v>
      </c>
      <c r="F216" s="11" t="str">
        <f t="shared" si="33"/>
        <v>N/A</v>
      </c>
      <c r="G216" s="34">
        <v>103757</v>
      </c>
      <c r="H216" s="11" t="str">
        <f t="shared" si="34"/>
        <v>N/A</v>
      </c>
      <c r="I216" s="12">
        <v>5.484</v>
      </c>
      <c r="J216" s="12">
        <v>69.84</v>
      </c>
      <c r="K216" s="41" t="s">
        <v>739</v>
      </c>
      <c r="L216" s="9" t="str">
        <f t="shared" si="35"/>
        <v>No</v>
      </c>
    </row>
    <row r="217" spans="1:12" x14ac:dyDescent="0.25">
      <c r="A217" s="42" t="s">
        <v>1380</v>
      </c>
      <c r="B217" s="33" t="s">
        <v>213</v>
      </c>
      <c r="C217" s="43">
        <v>248.46539697</v>
      </c>
      <c r="D217" s="11" t="str">
        <f t="shared" si="32"/>
        <v>N/A</v>
      </c>
      <c r="E217" s="43">
        <v>248.65347847000001</v>
      </c>
      <c r="F217" s="11" t="str">
        <f t="shared" si="33"/>
        <v>N/A</v>
      </c>
      <c r="G217" s="43">
        <v>222.01987335999999</v>
      </c>
      <c r="H217" s="11" t="str">
        <f t="shared" si="34"/>
        <v>N/A</v>
      </c>
      <c r="I217" s="12">
        <v>7.5700000000000003E-2</v>
      </c>
      <c r="J217" s="12">
        <v>-10.7</v>
      </c>
      <c r="K217" s="41" t="s">
        <v>739</v>
      </c>
      <c r="L217" s="9" t="str">
        <f t="shared" si="35"/>
        <v>Yes</v>
      </c>
    </row>
    <row r="218" spans="1:12" ht="25" x14ac:dyDescent="0.25">
      <c r="A218" s="42" t="s">
        <v>1381</v>
      </c>
      <c r="B218" s="33" t="s">
        <v>213</v>
      </c>
      <c r="C218" s="43">
        <v>5322123</v>
      </c>
      <c r="D218" s="11" t="str">
        <f t="shared" si="32"/>
        <v>N/A</v>
      </c>
      <c r="E218" s="43">
        <v>5344121</v>
      </c>
      <c r="F218" s="11" t="str">
        <f t="shared" si="33"/>
        <v>N/A</v>
      </c>
      <c r="G218" s="43">
        <v>5856910</v>
      </c>
      <c r="H218" s="11" t="str">
        <f t="shared" si="34"/>
        <v>N/A</v>
      </c>
      <c r="I218" s="12">
        <v>0.4133</v>
      </c>
      <c r="J218" s="12">
        <v>9.5950000000000006</v>
      </c>
      <c r="K218" s="41" t="s">
        <v>739</v>
      </c>
      <c r="L218" s="9" t="str">
        <f t="shared" si="35"/>
        <v>Yes</v>
      </c>
    </row>
    <row r="219" spans="1:12" x14ac:dyDescent="0.25">
      <c r="A219" s="42" t="s">
        <v>516</v>
      </c>
      <c r="B219" s="33" t="s">
        <v>213</v>
      </c>
      <c r="C219" s="34">
        <v>18617</v>
      </c>
      <c r="D219" s="11" t="str">
        <f t="shared" si="32"/>
        <v>N/A</v>
      </c>
      <c r="E219" s="34">
        <v>19906</v>
      </c>
      <c r="F219" s="11" t="str">
        <f t="shared" si="33"/>
        <v>N/A</v>
      </c>
      <c r="G219" s="34">
        <v>20597</v>
      </c>
      <c r="H219" s="11" t="str">
        <f t="shared" si="34"/>
        <v>N/A</v>
      </c>
      <c r="I219" s="12">
        <v>6.9240000000000004</v>
      </c>
      <c r="J219" s="12">
        <v>3.4710000000000001</v>
      </c>
      <c r="K219" s="41" t="s">
        <v>739</v>
      </c>
      <c r="L219" s="9" t="str">
        <f t="shared" si="35"/>
        <v>Yes</v>
      </c>
    </row>
    <row r="220" spans="1:12" x14ac:dyDescent="0.25">
      <c r="A220" s="42" t="s">
        <v>1382</v>
      </c>
      <c r="B220" s="33" t="s">
        <v>213</v>
      </c>
      <c r="C220" s="43">
        <v>285.87436214000002</v>
      </c>
      <c r="D220" s="11" t="str">
        <f t="shared" si="32"/>
        <v>N/A</v>
      </c>
      <c r="E220" s="43">
        <v>268.46784889000003</v>
      </c>
      <c r="F220" s="11" t="str">
        <f t="shared" si="33"/>
        <v>N/A</v>
      </c>
      <c r="G220" s="43">
        <v>284.35743069</v>
      </c>
      <c r="H220" s="11" t="str">
        <f t="shared" si="34"/>
        <v>N/A</v>
      </c>
      <c r="I220" s="12">
        <v>-6.09</v>
      </c>
      <c r="J220" s="12">
        <v>5.9189999999999996</v>
      </c>
      <c r="K220" s="41" t="s">
        <v>739</v>
      </c>
      <c r="L220" s="9" t="str">
        <f t="shared" si="35"/>
        <v>Yes</v>
      </c>
    </row>
    <row r="221" spans="1:12" ht="25" x14ac:dyDescent="0.25">
      <c r="A221" s="42" t="s">
        <v>1383</v>
      </c>
      <c r="B221" s="33" t="s">
        <v>213</v>
      </c>
      <c r="C221" s="43">
        <v>23859948</v>
      </c>
      <c r="D221" s="11" t="str">
        <f t="shared" si="32"/>
        <v>N/A</v>
      </c>
      <c r="E221" s="43">
        <v>25168286</v>
      </c>
      <c r="F221" s="11" t="str">
        <f t="shared" si="33"/>
        <v>N/A</v>
      </c>
      <c r="G221" s="43">
        <v>27245752</v>
      </c>
      <c r="H221" s="11" t="str">
        <f t="shared" si="34"/>
        <v>N/A</v>
      </c>
      <c r="I221" s="12">
        <v>5.4829999999999997</v>
      </c>
      <c r="J221" s="12">
        <v>8.2539999999999996</v>
      </c>
      <c r="K221" s="41" t="s">
        <v>739</v>
      </c>
      <c r="L221" s="9" t="str">
        <f t="shared" si="35"/>
        <v>Yes</v>
      </c>
    </row>
    <row r="222" spans="1:12" x14ac:dyDescent="0.25">
      <c r="A222" s="42" t="s">
        <v>517</v>
      </c>
      <c r="B222" s="33" t="s">
        <v>213</v>
      </c>
      <c r="C222" s="34">
        <v>44329</v>
      </c>
      <c r="D222" s="11" t="str">
        <f t="shared" si="32"/>
        <v>N/A</v>
      </c>
      <c r="E222" s="34">
        <v>48010</v>
      </c>
      <c r="F222" s="11" t="str">
        <f t="shared" si="33"/>
        <v>N/A</v>
      </c>
      <c r="G222" s="34">
        <v>53377</v>
      </c>
      <c r="H222" s="11" t="str">
        <f t="shared" si="34"/>
        <v>N/A</v>
      </c>
      <c r="I222" s="12">
        <v>8.3040000000000003</v>
      </c>
      <c r="J222" s="12">
        <v>11.18</v>
      </c>
      <c r="K222" s="41" t="s">
        <v>739</v>
      </c>
      <c r="L222" s="9" t="str">
        <f t="shared" si="35"/>
        <v>Yes</v>
      </c>
    </row>
    <row r="223" spans="1:12" ht="25" x14ac:dyDescent="0.25">
      <c r="A223" s="42" t="s">
        <v>1384</v>
      </c>
      <c r="B223" s="33" t="s">
        <v>213</v>
      </c>
      <c r="C223" s="43">
        <v>538.24692639</v>
      </c>
      <c r="D223" s="11" t="str">
        <f t="shared" si="32"/>
        <v>N/A</v>
      </c>
      <c r="E223" s="43">
        <v>524.23007706999999</v>
      </c>
      <c r="F223" s="11" t="str">
        <f t="shared" si="33"/>
        <v>N/A</v>
      </c>
      <c r="G223" s="43">
        <v>510.43992730999997</v>
      </c>
      <c r="H223" s="11" t="str">
        <f t="shared" si="34"/>
        <v>N/A</v>
      </c>
      <c r="I223" s="12">
        <v>-2.6</v>
      </c>
      <c r="J223" s="12">
        <v>-2.63</v>
      </c>
      <c r="K223" s="41" t="s">
        <v>739</v>
      </c>
      <c r="L223" s="9" t="str">
        <f t="shared" si="35"/>
        <v>Yes</v>
      </c>
    </row>
    <row r="224" spans="1:12" ht="25" x14ac:dyDescent="0.25">
      <c r="A224" s="42" t="s">
        <v>1385</v>
      </c>
      <c r="B224" s="33" t="s">
        <v>213</v>
      </c>
      <c r="C224" s="43">
        <v>56815482</v>
      </c>
      <c r="D224" s="11" t="str">
        <f t="shared" si="32"/>
        <v>N/A</v>
      </c>
      <c r="E224" s="43">
        <v>58635079</v>
      </c>
      <c r="F224" s="11" t="str">
        <f t="shared" si="33"/>
        <v>N/A</v>
      </c>
      <c r="G224" s="43">
        <v>71085446</v>
      </c>
      <c r="H224" s="11" t="str">
        <f t="shared" si="34"/>
        <v>N/A</v>
      </c>
      <c r="I224" s="12">
        <v>3.2029999999999998</v>
      </c>
      <c r="J224" s="12">
        <v>21.23</v>
      </c>
      <c r="K224" s="41" t="s">
        <v>739</v>
      </c>
      <c r="L224" s="9" t="str">
        <f t="shared" si="35"/>
        <v>Yes</v>
      </c>
    </row>
    <row r="225" spans="1:12" x14ac:dyDescent="0.25">
      <c r="A225" s="42" t="s">
        <v>518</v>
      </c>
      <c r="B225" s="33" t="s">
        <v>213</v>
      </c>
      <c r="C225" s="34">
        <v>52193</v>
      </c>
      <c r="D225" s="11" t="str">
        <f t="shared" si="32"/>
        <v>N/A</v>
      </c>
      <c r="E225" s="34">
        <v>53352</v>
      </c>
      <c r="F225" s="11" t="str">
        <f t="shared" si="33"/>
        <v>N/A</v>
      </c>
      <c r="G225" s="34">
        <v>57986</v>
      </c>
      <c r="H225" s="11" t="str">
        <f t="shared" si="34"/>
        <v>N/A</v>
      </c>
      <c r="I225" s="12">
        <v>2.2210000000000001</v>
      </c>
      <c r="J225" s="12">
        <v>8.6859999999999999</v>
      </c>
      <c r="K225" s="41" t="s">
        <v>739</v>
      </c>
      <c r="L225" s="9" t="str">
        <f t="shared" si="35"/>
        <v>Yes</v>
      </c>
    </row>
    <row r="226" spans="1:12" x14ac:dyDescent="0.25">
      <c r="A226" s="42" t="s">
        <v>1386</v>
      </c>
      <c r="B226" s="33" t="s">
        <v>213</v>
      </c>
      <c r="C226" s="43">
        <v>1088.5651716</v>
      </c>
      <c r="D226" s="11" t="str">
        <f t="shared" si="32"/>
        <v>N/A</v>
      </c>
      <c r="E226" s="43">
        <v>1099.0230732</v>
      </c>
      <c r="F226" s="11" t="str">
        <f t="shared" si="33"/>
        <v>N/A</v>
      </c>
      <c r="G226" s="43">
        <v>1225.9070465</v>
      </c>
      <c r="H226" s="11" t="str">
        <f t="shared" si="34"/>
        <v>N/A</v>
      </c>
      <c r="I226" s="12">
        <v>0.9607</v>
      </c>
      <c r="J226" s="12">
        <v>11.55</v>
      </c>
      <c r="K226" s="41" t="s">
        <v>739</v>
      </c>
      <c r="L226" s="9" t="str">
        <f t="shared" si="35"/>
        <v>Yes</v>
      </c>
    </row>
    <row r="227" spans="1:12" ht="25" x14ac:dyDescent="0.25">
      <c r="A227" s="42" t="s">
        <v>1387</v>
      </c>
      <c r="B227" s="33" t="s">
        <v>213</v>
      </c>
      <c r="C227" s="43">
        <v>462942420</v>
      </c>
      <c r="D227" s="11" t="str">
        <f t="shared" si="32"/>
        <v>N/A</v>
      </c>
      <c r="E227" s="43">
        <v>446030615</v>
      </c>
      <c r="F227" s="11" t="str">
        <f t="shared" si="33"/>
        <v>N/A</v>
      </c>
      <c r="G227" s="43">
        <v>448939373</v>
      </c>
      <c r="H227" s="11" t="str">
        <f t="shared" si="34"/>
        <v>N/A</v>
      </c>
      <c r="I227" s="12">
        <v>-3.65</v>
      </c>
      <c r="J227" s="12">
        <v>0.65210000000000001</v>
      </c>
      <c r="K227" s="41" t="s">
        <v>739</v>
      </c>
      <c r="L227" s="9" t="str">
        <f t="shared" si="35"/>
        <v>Yes</v>
      </c>
    </row>
    <row r="228" spans="1:12" ht="25" x14ac:dyDescent="0.25">
      <c r="A228" s="42" t="s">
        <v>519</v>
      </c>
      <c r="B228" s="33" t="s">
        <v>213</v>
      </c>
      <c r="C228" s="34">
        <v>27191</v>
      </c>
      <c r="D228" s="11" t="str">
        <f t="shared" si="32"/>
        <v>N/A</v>
      </c>
      <c r="E228" s="34">
        <v>26151</v>
      </c>
      <c r="F228" s="11" t="str">
        <f t="shared" si="33"/>
        <v>N/A</v>
      </c>
      <c r="G228" s="34">
        <v>25994</v>
      </c>
      <c r="H228" s="11" t="str">
        <f t="shared" si="34"/>
        <v>N/A</v>
      </c>
      <c r="I228" s="12">
        <v>-3.82</v>
      </c>
      <c r="J228" s="12">
        <v>-0.6</v>
      </c>
      <c r="K228" s="41" t="s">
        <v>739</v>
      </c>
      <c r="L228" s="9" t="str">
        <f t="shared" si="35"/>
        <v>Yes</v>
      </c>
    </row>
    <row r="229" spans="1:12" ht="25" x14ac:dyDescent="0.25">
      <c r="A229" s="42" t="s">
        <v>1388</v>
      </c>
      <c r="B229" s="33" t="s">
        <v>213</v>
      </c>
      <c r="C229" s="43">
        <v>17025.575374</v>
      </c>
      <c r="D229" s="11" t="str">
        <f t="shared" si="32"/>
        <v>N/A</v>
      </c>
      <c r="E229" s="43">
        <v>17055.967841000001</v>
      </c>
      <c r="F229" s="11" t="str">
        <f t="shared" si="33"/>
        <v>N/A</v>
      </c>
      <c r="G229" s="43">
        <v>17270.884549999999</v>
      </c>
      <c r="H229" s="11" t="str">
        <f t="shared" si="34"/>
        <v>N/A</v>
      </c>
      <c r="I229" s="12">
        <v>0.17849999999999999</v>
      </c>
      <c r="J229" s="12">
        <v>1.26</v>
      </c>
      <c r="K229" s="41" t="s">
        <v>739</v>
      </c>
      <c r="L229" s="9" t="str">
        <f t="shared" si="35"/>
        <v>Yes</v>
      </c>
    </row>
    <row r="230" spans="1:12" x14ac:dyDescent="0.25">
      <c r="A230" s="4" t="s">
        <v>1389</v>
      </c>
      <c r="B230" s="33" t="s">
        <v>213</v>
      </c>
      <c r="C230" s="14">
        <v>497451579</v>
      </c>
      <c r="D230" s="11" t="str">
        <f t="shared" ref="D230:D253" si="36">IF($B230="N/A","N/A",IF(C230&gt;10,"No",IF(C230&lt;-10,"No","Yes")))</f>
        <v>N/A</v>
      </c>
      <c r="E230" s="14">
        <v>481476384</v>
      </c>
      <c r="F230" s="11" t="str">
        <f t="shared" ref="F230:F253" si="37">IF($B230="N/A","N/A",IF(E230&gt;10,"No",IF(E230&lt;-10,"No","Yes")))</f>
        <v>N/A</v>
      </c>
      <c r="G230" s="14">
        <v>485480076</v>
      </c>
      <c r="H230" s="11" t="str">
        <f t="shared" ref="H230:H253" si="38">IF($B230="N/A","N/A",IF(G230&gt;10,"No",IF(G230&lt;-10,"No","Yes")))</f>
        <v>N/A</v>
      </c>
      <c r="I230" s="12">
        <v>-3.21</v>
      </c>
      <c r="J230" s="12">
        <v>0.83150000000000002</v>
      </c>
      <c r="K230" s="41" t="s">
        <v>739</v>
      </c>
      <c r="L230" s="9" t="str">
        <f t="shared" ref="L230:L253" si="39">IF(J230="Div by 0", "N/A", IF(K230="N/A","N/A", IF(J230&gt;VALUE(MID(K230,1,2)), "No", IF(J230&lt;-1*VALUE(MID(K230,1,2)), "No", "Yes"))))</f>
        <v>Yes</v>
      </c>
    </row>
    <row r="231" spans="1:12" x14ac:dyDescent="0.25">
      <c r="A231" s="4" t="s">
        <v>1566</v>
      </c>
      <c r="B231" s="33" t="s">
        <v>213</v>
      </c>
      <c r="C231" s="1">
        <v>36102</v>
      </c>
      <c r="D231" s="1" t="str">
        <f t="shared" si="36"/>
        <v>N/A</v>
      </c>
      <c r="E231" s="1">
        <v>35161</v>
      </c>
      <c r="F231" s="1" t="str">
        <f t="shared" si="37"/>
        <v>N/A</v>
      </c>
      <c r="G231" s="1">
        <v>34725</v>
      </c>
      <c r="H231" s="11" t="str">
        <f t="shared" si="38"/>
        <v>N/A</v>
      </c>
      <c r="I231" s="12">
        <v>-2.61</v>
      </c>
      <c r="J231" s="12">
        <v>-1.24</v>
      </c>
      <c r="K231" s="41" t="s">
        <v>739</v>
      </c>
      <c r="L231" s="9" t="str">
        <f t="shared" si="39"/>
        <v>Yes</v>
      </c>
    </row>
    <row r="232" spans="1:12" x14ac:dyDescent="0.25">
      <c r="A232" s="4" t="s">
        <v>1567</v>
      </c>
      <c r="B232" s="33" t="s">
        <v>213</v>
      </c>
      <c r="C232" s="14">
        <v>13779.05875</v>
      </c>
      <c r="D232" s="11" t="str">
        <f t="shared" si="36"/>
        <v>N/A</v>
      </c>
      <c r="E232" s="14">
        <v>13693.478115</v>
      </c>
      <c r="F232" s="11" t="str">
        <f t="shared" si="37"/>
        <v>N/A</v>
      </c>
      <c r="G232" s="14">
        <v>13980.707732000001</v>
      </c>
      <c r="H232" s="11" t="str">
        <f t="shared" si="38"/>
        <v>N/A</v>
      </c>
      <c r="I232" s="12">
        <v>-0.621</v>
      </c>
      <c r="J232" s="12">
        <v>2.0979999999999999</v>
      </c>
      <c r="K232" s="41" t="s">
        <v>739</v>
      </c>
      <c r="L232" s="9" t="str">
        <f t="shared" si="39"/>
        <v>Yes</v>
      </c>
    </row>
    <row r="233" spans="1:12" x14ac:dyDescent="0.25">
      <c r="A233" s="46" t="s">
        <v>1568</v>
      </c>
      <c r="B233" s="33" t="s">
        <v>213</v>
      </c>
      <c r="C233" s="14">
        <v>8530.6697507999997</v>
      </c>
      <c r="D233" s="11" t="str">
        <f t="shared" si="36"/>
        <v>N/A</v>
      </c>
      <c r="E233" s="14">
        <v>8223.7920498000003</v>
      </c>
      <c r="F233" s="11" t="str">
        <f t="shared" si="37"/>
        <v>N/A</v>
      </c>
      <c r="G233" s="14">
        <v>8392.0155579999991</v>
      </c>
      <c r="H233" s="11" t="str">
        <f t="shared" si="38"/>
        <v>N/A</v>
      </c>
      <c r="I233" s="12">
        <v>-3.6</v>
      </c>
      <c r="J233" s="12">
        <v>2.0459999999999998</v>
      </c>
      <c r="K233" s="41" t="s">
        <v>739</v>
      </c>
      <c r="L233" s="9" t="str">
        <f t="shared" si="39"/>
        <v>Yes</v>
      </c>
    </row>
    <row r="234" spans="1:12" x14ac:dyDescent="0.25">
      <c r="A234" s="46" t="s">
        <v>1569</v>
      </c>
      <c r="B234" s="33" t="s">
        <v>213</v>
      </c>
      <c r="C234" s="14">
        <v>19789.139144000001</v>
      </c>
      <c r="D234" s="11" t="str">
        <f t="shared" si="36"/>
        <v>N/A</v>
      </c>
      <c r="E234" s="14">
        <v>19790.792013999999</v>
      </c>
      <c r="F234" s="11" t="str">
        <f t="shared" si="37"/>
        <v>N/A</v>
      </c>
      <c r="G234" s="14">
        <v>20096.207098999999</v>
      </c>
      <c r="H234" s="11" t="str">
        <f t="shared" si="38"/>
        <v>N/A</v>
      </c>
      <c r="I234" s="12">
        <v>8.3999999999999995E-3</v>
      </c>
      <c r="J234" s="12">
        <v>1.5429999999999999</v>
      </c>
      <c r="K234" s="41" t="s">
        <v>739</v>
      </c>
      <c r="L234" s="9" t="str">
        <f t="shared" si="39"/>
        <v>Yes</v>
      </c>
    </row>
    <row r="235" spans="1:12" x14ac:dyDescent="0.25">
      <c r="A235" s="46" t="s">
        <v>1570</v>
      </c>
      <c r="B235" s="33" t="s">
        <v>213</v>
      </c>
      <c r="C235" s="14">
        <v>1693.6215247</v>
      </c>
      <c r="D235" s="11" t="str">
        <f t="shared" si="36"/>
        <v>N/A</v>
      </c>
      <c r="E235" s="14">
        <v>1837.0855036999999</v>
      </c>
      <c r="F235" s="11" t="str">
        <f t="shared" si="37"/>
        <v>N/A</v>
      </c>
      <c r="G235" s="14">
        <v>1976.1984649000001</v>
      </c>
      <c r="H235" s="11" t="str">
        <f t="shared" si="38"/>
        <v>N/A</v>
      </c>
      <c r="I235" s="12">
        <v>8.4710000000000001</v>
      </c>
      <c r="J235" s="12">
        <v>7.5720000000000001</v>
      </c>
      <c r="K235" s="41" t="s">
        <v>739</v>
      </c>
      <c r="L235" s="9" t="str">
        <f t="shared" si="39"/>
        <v>Yes</v>
      </c>
    </row>
    <row r="236" spans="1:12" x14ac:dyDescent="0.25">
      <c r="A236" s="46" t="s">
        <v>1571</v>
      </c>
      <c r="B236" s="33" t="s">
        <v>213</v>
      </c>
      <c r="C236" s="14">
        <v>824.01147228000002</v>
      </c>
      <c r="D236" s="11" t="str">
        <f t="shared" si="36"/>
        <v>N/A</v>
      </c>
      <c r="E236" s="14">
        <v>774.17328520000001</v>
      </c>
      <c r="F236" s="11" t="str">
        <f t="shared" si="37"/>
        <v>N/A</v>
      </c>
      <c r="G236" s="14">
        <v>781.20384615</v>
      </c>
      <c r="H236" s="11" t="str">
        <f t="shared" si="38"/>
        <v>N/A</v>
      </c>
      <c r="I236" s="12">
        <v>-6.05</v>
      </c>
      <c r="J236" s="12">
        <v>0.90810000000000002</v>
      </c>
      <c r="K236" s="41" t="s">
        <v>739</v>
      </c>
      <c r="L236" s="9" t="str">
        <f t="shared" si="39"/>
        <v>Yes</v>
      </c>
    </row>
    <row r="237" spans="1:12" x14ac:dyDescent="0.25">
      <c r="A237" s="42" t="s">
        <v>1572</v>
      </c>
      <c r="B237" s="33" t="s">
        <v>213</v>
      </c>
      <c r="C237" s="11">
        <v>4.3011905654999998</v>
      </c>
      <c r="D237" s="11" t="str">
        <f t="shared" si="36"/>
        <v>N/A</v>
      </c>
      <c r="E237" s="11">
        <v>3.9532948809000001</v>
      </c>
      <c r="F237" s="11" t="str">
        <f t="shared" si="37"/>
        <v>N/A</v>
      </c>
      <c r="G237" s="11">
        <v>3.7668491243000002</v>
      </c>
      <c r="H237" s="11" t="str">
        <f t="shared" si="38"/>
        <v>N/A</v>
      </c>
      <c r="I237" s="12">
        <v>-8.09</v>
      </c>
      <c r="J237" s="12">
        <v>-4.72</v>
      </c>
      <c r="K237" s="41" t="s">
        <v>739</v>
      </c>
      <c r="L237" s="9" t="str">
        <f t="shared" si="39"/>
        <v>Yes</v>
      </c>
    </row>
    <row r="238" spans="1:12" x14ac:dyDescent="0.25">
      <c r="A238" s="45" t="s">
        <v>1573</v>
      </c>
      <c r="B238" s="33" t="s">
        <v>213</v>
      </c>
      <c r="C238" s="11">
        <v>26.976752659999999</v>
      </c>
      <c r="D238" s="11" t="str">
        <f t="shared" si="36"/>
        <v>N/A</v>
      </c>
      <c r="E238" s="11">
        <v>26.223712835000001</v>
      </c>
      <c r="F238" s="11" t="str">
        <f t="shared" si="37"/>
        <v>N/A</v>
      </c>
      <c r="G238" s="11">
        <v>26.048740071000001</v>
      </c>
      <c r="H238" s="11" t="str">
        <f t="shared" si="38"/>
        <v>N/A</v>
      </c>
      <c r="I238" s="12">
        <v>-2.79</v>
      </c>
      <c r="J238" s="12">
        <v>-0.66700000000000004</v>
      </c>
      <c r="K238" s="41" t="s">
        <v>739</v>
      </c>
      <c r="L238" s="9" t="str">
        <f t="shared" si="39"/>
        <v>Yes</v>
      </c>
    </row>
    <row r="239" spans="1:12" x14ac:dyDescent="0.25">
      <c r="A239" s="45" t="s">
        <v>1574</v>
      </c>
      <c r="B239" s="33" t="s">
        <v>213</v>
      </c>
      <c r="C239" s="11">
        <v>15.460943233</v>
      </c>
      <c r="D239" s="11" t="str">
        <f t="shared" si="36"/>
        <v>N/A</v>
      </c>
      <c r="E239" s="11">
        <v>15.012602394</v>
      </c>
      <c r="F239" s="11" t="str">
        <f t="shared" si="37"/>
        <v>N/A</v>
      </c>
      <c r="G239" s="11">
        <v>14.743900933999999</v>
      </c>
      <c r="H239" s="11" t="str">
        <f t="shared" si="38"/>
        <v>N/A</v>
      </c>
      <c r="I239" s="12">
        <v>-2.9</v>
      </c>
      <c r="J239" s="12">
        <v>-1.79</v>
      </c>
      <c r="K239" s="41" t="s">
        <v>739</v>
      </c>
      <c r="L239" s="9" t="str">
        <f t="shared" si="39"/>
        <v>Yes</v>
      </c>
    </row>
    <row r="240" spans="1:12" x14ac:dyDescent="0.25">
      <c r="A240" s="45" t="s">
        <v>1575</v>
      </c>
      <c r="B240" s="33" t="s">
        <v>213</v>
      </c>
      <c r="C240" s="11">
        <v>0.40620195710000001</v>
      </c>
      <c r="D240" s="11" t="str">
        <f t="shared" si="36"/>
        <v>N/A</v>
      </c>
      <c r="E240" s="11">
        <v>0.35564052870000001</v>
      </c>
      <c r="F240" s="11" t="str">
        <f t="shared" si="37"/>
        <v>N/A</v>
      </c>
      <c r="G240" s="11">
        <v>0.3108379161</v>
      </c>
      <c r="H240" s="11" t="str">
        <f t="shared" si="38"/>
        <v>N/A</v>
      </c>
      <c r="I240" s="12">
        <v>-12.4</v>
      </c>
      <c r="J240" s="12">
        <v>-12.6</v>
      </c>
      <c r="K240" s="41" t="s">
        <v>739</v>
      </c>
      <c r="L240" s="9" t="str">
        <f t="shared" si="39"/>
        <v>Yes</v>
      </c>
    </row>
    <row r="241" spans="1:12" x14ac:dyDescent="0.25">
      <c r="A241" s="45" t="s">
        <v>1576</v>
      </c>
      <c r="B241" s="33" t="s">
        <v>213</v>
      </c>
      <c r="C241" s="11">
        <v>0.45263750050000001</v>
      </c>
      <c r="D241" s="11" t="str">
        <f t="shared" si="36"/>
        <v>N/A</v>
      </c>
      <c r="E241" s="11">
        <v>0.3917104454</v>
      </c>
      <c r="F241" s="11" t="str">
        <f t="shared" si="37"/>
        <v>N/A</v>
      </c>
      <c r="G241" s="11">
        <v>0.3291076752</v>
      </c>
      <c r="H241" s="11" t="str">
        <f t="shared" si="38"/>
        <v>N/A</v>
      </c>
      <c r="I241" s="12">
        <v>-13.5</v>
      </c>
      <c r="J241" s="12">
        <v>-16</v>
      </c>
      <c r="K241" s="41" t="s">
        <v>739</v>
      </c>
      <c r="L241" s="9" t="str">
        <f t="shared" si="39"/>
        <v>Yes</v>
      </c>
    </row>
    <row r="242" spans="1:12" x14ac:dyDescent="0.25">
      <c r="A242" s="4" t="s">
        <v>1401</v>
      </c>
      <c r="B242" s="33" t="s">
        <v>213</v>
      </c>
      <c r="C242" s="14">
        <v>462942420</v>
      </c>
      <c r="D242" s="11" t="str">
        <f t="shared" si="36"/>
        <v>N/A</v>
      </c>
      <c r="E242" s="14">
        <v>446030615</v>
      </c>
      <c r="F242" s="11" t="str">
        <f t="shared" si="37"/>
        <v>N/A</v>
      </c>
      <c r="G242" s="14">
        <v>448939373</v>
      </c>
      <c r="H242" s="11" t="str">
        <f t="shared" si="38"/>
        <v>N/A</v>
      </c>
      <c r="I242" s="12">
        <v>-3.65</v>
      </c>
      <c r="J242" s="12">
        <v>0.65210000000000001</v>
      </c>
      <c r="K242" s="41" t="s">
        <v>739</v>
      </c>
      <c r="L242" s="9" t="str">
        <f t="shared" si="39"/>
        <v>Yes</v>
      </c>
    </row>
    <row r="243" spans="1:12" x14ac:dyDescent="0.25">
      <c r="A243" s="4" t="s">
        <v>1577</v>
      </c>
      <c r="B243" s="33" t="s">
        <v>213</v>
      </c>
      <c r="C243" s="1">
        <v>27191</v>
      </c>
      <c r="D243" s="1" t="str">
        <f t="shared" si="36"/>
        <v>N/A</v>
      </c>
      <c r="E243" s="1">
        <v>26151</v>
      </c>
      <c r="F243" s="1" t="str">
        <f t="shared" si="37"/>
        <v>N/A</v>
      </c>
      <c r="G243" s="1">
        <v>25994</v>
      </c>
      <c r="H243" s="11" t="str">
        <f t="shared" si="38"/>
        <v>N/A</v>
      </c>
      <c r="I243" s="12">
        <v>-3.82</v>
      </c>
      <c r="J243" s="12">
        <v>-0.6</v>
      </c>
      <c r="K243" s="41" t="s">
        <v>739</v>
      </c>
      <c r="L243" s="9" t="str">
        <f t="shared" si="39"/>
        <v>Yes</v>
      </c>
    </row>
    <row r="244" spans="1:12" ht="25" x14ac:dyDescent="0.25">
      <c r="A244" s="4" t="s">
        <v>1578</v>
      </c>
      <c r="B244" s="33" t="s">
        <v>213</v>
      </c>
      <c r="C244" s="14">
        <v>17025.575374</v>
      </c>
      <c r="D244" s="11" t="str">
        <f t="shared" si="36"/>
        <v>N/A</v>
      </c>
      <c r="E244" s="14">
        <v>17055.967841000001</v>
      </c>
      <c r="F244" s="11" t="str">
        <f t="shared" si="37"/>
        <v>N/A</v>
      </c>
      <c r="G244" s="14">
        <v>17270.884549999999</v>
      </c>
      <c r="H244" s="11" t="str">
        <f t="shared" si="38"/>
        <v>N/A</v>
      </c>
      <c r="I244" s="12">
        <v>0.17849999999999999</v>
      </c>
      <c r="J244" s="12">
        <v>1.26</v>
      </c>
      <c r="K244" s="41" t="s">
        <v>739</v>
      </c>
      <c r="L244" s="9" t="str">
        <f t="shared" si="39"/>
        <v>Yes</v>
      </c>
    </row>
    <row r="245" spans="1:12" ht="25" x14ac:dyDescent="0.25">
      <c r="A245" s="46" t="s">
        <v>1579</v>
      </c>
      <c r="B245" s="33" t="s">
        <v>213</v>
      </c>
      <c r="C245" s="14">
        <v>9083.7256345000005</v>
      </c>
      <c r="D245" s="11" t="str">
        <f t="shared" si="36"/>
        <v>N/A</v>
      </c>
      <c r="E245" s="14">
        <v>8900.6564581000002</v>
      </c>
      <c r="F245" s="11" t="str">
        <f t="shared" si="37"/>
        <v>N/A</v>
      </c>
      <c r="G245" s="14">
        <v>9078.2227970999993</v>
      </c>
      <c r="H245" s="11" t="str">
        <f t="shared" si="38"/>
        <v>N/A</v>
      </c>
      <c r="I245" s="12">
        <v>-2.02</v>
      </c>
      <c r="J245" s="12">
        <v>1.9950000000000001</v>
      </c>
      <c r="K245" s="41" t="s">
        <v>739</v>
      </c>
      <c r="L245" s="9" t="str">
        <f t="shared" si="39"/>
        <v>Yes</v>
      </c>
    </row>
    <row r="246" spans="1:12" ht="25" x14ac:dyDescent="0.25">
      <c r="A246" s="46" t="s">
        <v>1580</v>
      </c>
      <c r="B246" s="33" t="s">
        <v>213</v>
      </c>
      <c r="C246" s="14">
        <v>24623.935936000002</v>
      </c>
      <c r="D246" s="11" t="str">
        <f t="shared" si="36"/>
        <v>N/A</v>
      </c>
      <c r="E246" s="14">
        <v>24813.473739000001</v>
      </c>
      <c r="F246" s="11" t="str">
        <f t="shared" si="37"/>
        <v>N/A</v>
      </c>
      <c r="G246" s="14">
        <v>25144.709582</v>
      </c>
      <c r="H246" s="11" t="str">
        <f t="shared" si="38"/>
        <v>N/A</v>
      </c>
      <c r="I246" s="12">
        <v>0.76970000000000005</v>
      </c>
      <c r="J246" s="12">
        <v>1.335</v>
      </c>
      <c r="K246" s="41" t="s">
        <v>739</v>
      </c>
      <c r="L246" s="9" t="str">
        <f t="shared" si="39"/>
        <v>Yes</v>
      </c>
    </row>
    <row r="247" spans="1:12" ht="25" x14ac:dyDescent="0.25">
      <c r="A247" s="46" t="s">
        <v>1581</v>
      </c>
      <c r="B247" s="33" t="s">
        <v>213</v>
      </c>
      <c r="C247" s="14">
        <v>34247.974359</v>
      </c>
      <c r="D247" s="11" t="str">
        <f t="shared" si="36"/>
        <v>N/A</v>
      </c>
      <c r="E247" s="14">
        <v>37575.625</v>
      </c>
      <c r="F247" s="11" t="str">
        <f t="shared" si="37"/>
        <v>N/A</v>
      </c>
      <c r="G247" s="14">
        <v>39931.260869999998</v>
      </c>
      <c r="H247" s="11" t="str">
        <f t="shared" si="38"/>
        <v>N/A</v>
      </c>
      <c r="I247" s="12">
        <v>9.7159999999999993</v>
      </c>
      <c r="J247" s="12">
        <v>6.2690000000000001</v>
      </c>
      <c r="K247" s="41" t="s">
        <v>739</v>
      </c>
      <c r="L247" s="9" t="str">
        <f t="shared" si="39"/>
        <v>Yes</v>
      </c>
    </row>
    <row r="248" spans="1:12" ht="25" x14ac:dyDescent="0.25">
      <c r="A248" s="46" t="s">
        <v>1582</v>
      </c>
      <c r="B248" s="33" t="s">
        <v>213</v>
      </c>
      <c r="C248" s="14">
        <v>20164.25</v>
      </c>
      <c r="D248" s="11" t="str">
        <f t="shared" si="36"/>
        <v>N/A</v>
      </c>
      <c r="E248" s="14">
        <v>1616</v>
      </c>
      <c r="F248" s="11" t="str">
        <f t="shared" si="37"/>
        <v>N/A</v>
      </c>
      <c r="G248" s="14">
        <v>2413.6666667</v>
      </c>
      <c r="H248" s="11" t="str">
        <f t="shared" si="38"/>
        <v>N/A</v>
      </c>
      <c r="I248" s="12">
        <v>-92</v>
      </c>
      <c r="J248" s="12">
        <v>49.36</v>
      </c>
      <c r="K248" s="41" t="s">
        <v>739</v>
      </c>
      <c r="L248" s="9" t="str">
        <f t="shared" si="39"/>
        <v>No</v>
      </c>
    </row>
    <row r="249" spans="1:12" ht="25" x14ac:dyDescent="0.25">
      <c r="A249" s="42" t="s">
        <v>1583</v>
      </c>
      <c r="B249" s="33" t="s">
        <v>213</v>
      </c>
      <c r="C249" s="11">
        <v>3.2395344487000002</v>
      </c>
      <c r="D249" s="11" t="str">
        <f t="shared" si="36"/>
        <v>N/A</v>
      </c>
      <c r="E249" s="11">
        <v>2.9402637704000001</v>
      </c>
      <c r="F249" s="11" t="str">
        <f t="shared" si="37"/>
        <v>N/A</v>
      </c>
      <c r="G249" s="11">
        <v>2.8197401334999999</v>
      </c>
      <c r="H249" s="11" t="str">
        <f t="shared" si="38"/>
        <v>N/A</v>
      </c>
      <c r="I249" s="12">
        <v>-9.24</v>
      </c>
      <c r="J249" s="12">
        <v>-4.0999999999999996</v>
      </c>
      <c r="K249" s="41" t="s">
        <v>739</v>
      </c>
      <c r="L249" s="9" t="str">
        <f t="shared" si="39"/>
        <v>Yes</v>
      </c>
    </row>
    <row r="250" spans="1:12" ht="25" x14ac:dyDescent="0.25">
      <c r="A250" s="45" t="s">
        <v>1584</v>
      </c>
      <c r="B250" s="33" t="s">
        <v>213</v>
      </c>
      <c r="C250" s="11">
        <v>24.263955692</v>
      </c>
      <c r="D250" s="11" t="str">
        <f t="shared" si="36"/>
        <v>N/A</v>
      </c>
      <c r="E250" s="11">
        <v>23.145395214000001</v>
      </c>
      <c r="F250" s="11" t="str">
        <f t="shared" si="37"/>
        <v>N/A</v>
      </c>
      <c r="G250" s="11">
        <v>22.975918153999999</v>
      </c>
      <c r="H250" s="11" t="str">
        <f t="shared" si="38"/>
        <v>N/A</v>
      </c>
      <c r="I250" s="12">
        <v>-4.6100000000000003</v>
      </c>
      <c r="J250" s="12">
        <v>-0.73199999999999998</v>
      </c>
      <c r="K250" s="41" t="s">
        <v>739</v>
      </c>
      <c r="L250" s="9" t="str">
        <f t="shared" si="39"/>
        <v>Yes</v>
      </c>
    </row>
    <row r="251" spans="1:12" ht="25" x14ac:dyDescent="0.25">
      <c r="A251" s="45" t="s">
        <v>1585</v>
      </c>
      <c r="B251" s="33" t="s">
        <v>213</v>
      </c>
      <c r="C251" s="11">
        <v>11.531919151</v>
      </c>
      <c r="D251" s="11" t="str">
        <f t="shared" si="36"/>
        <v>N/A</v>
      </c>
      <c r="E251" s="11">
        <v>11.066063078000001</v>
      </c>
      <c r="F251" s="11" t="str">
        <f t="shared" si="37"/>
        <v>N/A</v>
      </c>
      <c r="G251" s="11">
        <v>10.870942527</v>
      </c>
      <c r="H251" s="11" t="str">
        <f t="shared" si="38"/>
        <v>N/A</v>
      </c>
      <c r="I251" s="12">
        <v>-4.04</v>
      </c>
      <c r="J251" s="12">
        <v>-1.76</v>
      </c>
      <c r="K251" s="41" t="s">
        <v>739</v>
      </c>
      <c r="L251" s="9" t="str">
        <f t="shared" si="39"/>
        <v>Yes</v>
      </c>
    </row>
    <row r="252" spans="1:12" ht="25" x14ac:dyDescent="0.25">
      <c r="A252" s="45" t="s">
        <v>1586</v>
      </c>
      <c r="B252" s="33" t="s">
        <v>213</v>
      </c>
      <c r="C252" s="11">
        <v>7.1039804000000003E-3</v>
      </c>
      <c r="D252" s="11" t="str">
        <f t="shared" si="36"/>
        <v>N/A</v>
      </c>
      <c r="E252" s="11">
        <v>5.5923817999999998E-3</v>
      </c>
      <c r="F252" s="11" t="str">
        <f t="shared" si="37"/>
        <v>N/A</v>
      </c>
      <c r="G252" s="11">
        <v>3.9195571000000002E-3</v>
      </c>
      <c r="H252" s="11" t="str">
        <f t="shared" si="38"/>
        <v>N/A</v>
      </c>
      <c r="I252" s="12">
        <v>-21.3</v>
      </c>
      <c r="J252" s="12">
        <v>-29.9</v>
      </c>
      <c r="K252" s="41" t="s">
        <v>739</v>
      </c>
      <c r="L252" s="9" t="str">
        <f t="shared" si="39"/>
        <v>Yes</v>
      </c>
    </row>
    <row r="253" spans="1:12" ht="25" x14ac:dyDescent="0.25">
      <c r="A253" s="45" t="s">
        <v>1587</v>
      </c>
      <c r="B253" s="33" t="s">
        <v>213</v>
      </c>
      <c r="C253" s="11">
        <v>3.4618547000000001E-3</v>
      </c>
      <c r="D253" s="11" t="str">
        <f t="shared" si="36"/>
        <v>N/A</v>
      </c>
      <c r="E253" s="11">
        <v>3.5352928E-3</v>
      </c>
      <c r="F253" s="11" t="str">
        <f t="shared" si="37"/>
        <v>N/A</v>
      </c>
      <c r="G253" s="11">
        <v>1.8986980999999999E-3</v>
      </c>
      <c r="H253" s="11" t="str">
        <f t="shared" si="38"/>
        <v>N/A</v>
      </c>
      <c r="I253" s="12">
        <v>2.121</v>
      </c>
      <c r="J253" s="12">
        <v>-46.3</v>
      </c>
      <c r="K253" s="41" t="s">
        <v>739</v>
      </c>
      <c r="L253" s="9" t="str">
        <f t="shared" si="39"/>
        <v>No</v>
      </c>
    </row>
    <row r="254" spans="1:12" x14ac:dyDescent="0.25">
      <c r="A254" s="144" t="s">
        <v>1646</v>
      </c>
      <c r="B254" s="145"/>
      <c r="C254" s="145"/>
      <c r="D254" s="145"/>
      <c r="E254" s="145"/>
      <c r="F254" s="145"/>
      <c r="G254" s="145"/>
      <c r="H254" s="145"/>
      <c r="I254" s="145"/>
      <c r="J254" s="145"/>
      <c r="K254" s="145"/>
      <c r="L254" s="146"/>
    </row>
    <row r="255" spans="1:12" x14ac:dyDescent="0.25">
      <c r="A255" s="134" t="s">
        <v>1644</v>
      </c>
      <c r="B255" s="135"/>
      <c r="C255" s="135"/>
      <c r="D255" s="135"/>
      <c r="E255" s="135"/>
      <c r="F255" s="135"/>
      <c r="G255" s="135"/>
      <c r="H255" s="135"/>
      <c r="I255" s="135"/>
      <c r="J255" s="135"/>
      <c r="K255" s="135"/>
      <c r="L255" s="136"/>
    </row>
    <row r="256" spans="1:12" s="20" customFormat="1" x14ac:dyDescent="0.25">
      <c r="A256" s="137" t="s">
        <v>1742</v>
      </c>
      <c r="B256" s="137"/>
      <c r="C256" s="137"/>
      <c r="D256" s="137"/>
      <c r="E256" s="137"/>
      <c r="F256" s="137"/>
      <c r="G256" s="137"/>
      <c r="H256" s="137"/>
      <c r="I256" s="137"/>
      <c r="J256" s="137"/>
      <c r="K256" s="137"/>
      <c r="L256" s="138"/>
    </row>
    <row r="258" spans="1:1" x14ac:dyDescent="0.25">
      <c r="A258" s="2"/>
    </row>
    <row r="259" spans="1:1" x14ac:dyDescent="0.25">
      <c r="A259" s="2"/>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1589</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24" t="s">
        <v>341</v>
      </c>
      <c r="B6" s="9" t="s">
        <v>213</v>
      </c>
      <c r="C6" s="25">
        <v>7</v>
      </c>
      <c r="D6" s="9" t="s">
        <v>213</v>
      </c>
      <c r="E6" s="25">
        <v>7</v>
      </c>
      <c r="F6" s="9" t="s">
        <v>213</v>
      </c>
      <c r="G6" s="25">
        <v>7</v>
      </c>
      <c r="H6" s="9" t="s">
        <v>213</v>
      </c>
      <c r="I6" s="10" t="s">
        <v>213</v>
      </c>
      <c r="J6" s="10" t="s">
        <v>213</v>
      </c>
      <c r="K6" s="9" t="s">
        <v>213</v>
      </c>
    </row>
    <row r="7" spans="1:11" s="26" customFormat="1" x14ac:dyDescent="0.25">
      <c r="A7" s="27" t="s">
        <v>301</v>
      </c>
      <c r="B7" s="28" t="s">
        <v>213</v>
      </c>
      <c r="C7" s="29">
        <v>149652</v>
      </c>
      <c r="D7" s="30" t="str">
        <f>IF($B7="N/A","N/A",IF(C7&gt;15,"No",IF(C7&lt;-15,"No","Yes")))</f>
        <v>N/A</v>
      </c>
      <c r="E7" s="29">
        <v>148472</v>
      </c>
      <c r="F7" s="30" t="str">
        <f>IF($B7="N/A","N/A",IF(E7&gt;15,"No",IF(E7&lt;-15,"No","Yes")))</f>
        <v>N/A</v>
      </c>
      <c r="G7" s="29">
        <v>149867</v>
      </c>
      <c r="H7" s="30" t="str">
        <f>IF($B7="N/A","N/A",IF(G7&gt;15,"No",IF(G7&lt;-15,"No","Yes")))</f>
        <v>N/A</v>
      </c>
      <c r="I7" s="31">
        <v>-0.78800000000000003</v>
      </c>
      <c r="J7" s="31">
        <v>0.93959999999999999</v>
      </c>
      <c r="K7" s="30" t="str">
        <f t="shared" ref="K7:K24" si="0">IF(J7="Div by 0", "N/A", IF(J7="N/A","N/A", IF(J7&gt;30, "No", IF(J7&lt;-30, "No", "Yes"))))</f>
        <v>Yes</v>
      </c>
    </row>
    <row r="8" spans="1:11" x14ac:dyDescent="0.25">
      <c r="A8" s="24" t="s">
        <v>361</v>
      </c>
      <c r="B8" s="28" t="s">
        <v>213</v>
      </c>
      <c r="C8" s="32">
        <v>100</v>
      </c>
      <c r="D8" s="30" t="str">
        <f>IF($B8="N/A","N/A",IF(C8&gt;15,"No",IF(C8&lt;-15,"No","Yes")))</f>
        <v>N/A</v>
      </c>
      <c r="E8" s="32">
        <v>100</v>
      </c>
      <c r="F8" s="30" t="str">
        <f>IF($B8="N/A","N/A",IF(E8&gt;15,"No",IF(E8&lt;-15,"No","Yes")))</f>
        <v>N/A</v>
      </c>
      <c r="G8" s="32">
        <v>100</v>
      </c>
      <c r="H8" s="30" t="str">
        <f>IF($B8="N/A","N/A",IF(G8&gt;15,"No",IF(G8&lt;-15,"No","Yes")))</f>
        <v>N/A</v>
      </c>
      <c r="I8" s="31">
        <v>0</v>
      </c>
      <c r="J8" s="31">
        <v>0</v>
      </c>
      <c r="K8" s="30" t="str">
        <f t="shared" si="0"/>
        <v>Yes</v>
      </c>
    </row>
    <row r="9" spans="1:11" x14ac:dyDescent="0.25">
      <c r="A9" s="24" t="s">
        <v>302</v>
      </c>
      <c r="B9" s="33" t="s">
        <v>213</v>
      </c>
      <c r="C9" s="9">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24" t="s">
        <v>303</v>
      </c>
      <c r="B10" s="33"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4" t="s">
        <v>817</v>
      </c>
      <c r="B11" s="33"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24" t="s">
        <v>304</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24" t="s">
        <v>818</v>
      </c>
      <c r="B13" s="33"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5">
      <c r="A14" s="27" t="s">
        <v>305</v>
      </c>
      <c r="B14" s="33" t="s">
        <v>213</v>
      </c>
      <c r="C14" s="34">
        <v>149652</v>
      </c>
      <c r="D14" s="9" t="str">
        <f>IF($B14="N/A","N/A",IF(C14&gt;15,"No",IF(C14&lt;-15,"No","Yes")))</f>
        <v>N/A</v>
      </c>
      <c r="E14" s="34">
        <v>148472</v>
      </c>
      <c r="F14" s="9" t="str">
        <f>IF($B14="N/A","N/A",IF(E14&gt;15,"No",IF(E14&lt;-15,"No","Yes")))</f>
        <v>N/A</v>
      </c>
      <c r="G14" s="34">
        <v>149867</v>
      </c>
      <c r="H14" s="9" t="str">
        <f>IF($B14="N/A","N/A",IF(G14&gt;15,"No",IF(G14&lt;-15,"No","Yes")))</f>
        <v>N/A</v>
      </c>
      <c r="I14" s="10">
        <v>-0.78800000000000003</v>
      </c>
      <c r="J14" s="10">
        <v>0.93959999999999999</v>
      </c>
      <c r="K14" s="9" t="str">
        <f t="shared" si="0"/>
        <v>Yes</v>
      </c>
    </row>
    <row r="15" spans="1:11" x14ac:dyDescent="0.25">
      <c r="A15" s="24" t="s">
        <v>435</v>
      </c>
      <c r="B15" s="33" t="s">
        <v>215</v>
      </c>
      <c r="C15" s="9">
        <v>20.916526341000001</v>
      </c>
      <c r="D15" s="9" t="str">
        <f>IF($B15="N/A","N/A",IF(C15&gt;20,"No",IF(C15&lt;5,"No","Yes")))</f>
        <v>No</v>
      </c>
      <c r="E15" s="9">
        <v>20.948057546000001</v>
      </c>
      <c r="F15" s="9" t="str">
        <f>IF($B15="N/A","N/A",IF(E15&gt;20,"No",IF(E15&lt;5,"No","Yes")))</f>
        <v>No</v>
      </c>
      <c r="G15" s="9">
        <v>20.488166174</v>
      </c>
      <c r="H15" s="9" t="str">
        <f>IF($B15="N/A","N/A",IF(G15&gt;20,"No",IF(G15&lt;5,"No","Yes")))</f>
        <v>No</v>
      </c>
      <c r="I15" s="10">
        <v>0.1507</v>
      </c>
      <c r="J15" s="10">
        <v>-2.2000000000000002</v>
      </c>
      <c r="K15" s="9" t="str">
        <f t="shared" si="0"/>
        <v>Yes</v>
      </c>
    </row>
    <row r="16" spans="1:11" x14ac:dyDescent="0.25">
      <c r="A16" s="24" t="s">
        <v>436</v>
      </c>
      <c r="B16" s="33" t="s">
        <v>213</v>
      </c>
      <c r="C16" s="9">
        <v>79.083473659000006</v>
      </c>
      <c r="D16" s="9" t="str">
        <f>IF($B16="N/A","N/A",IF(C16&gt;15,"No",IF(C16&lt;-15,"No","Yes")))</f>
        <v>N/A</v>
      </c>
      <c r="E16" s="9">
        <v>79.051942453999999</v>
      </c>
      <c r="F16" s="9" t="str">
        <f>IF($B16="N/A","N/A",IF(E16&gt;15,"No",IF(E16&lt;-15,"No","Yes")))</f>
        <v>N/A</v>
      </c>
      <c r="G16" s="9">
        <v>79.511833826</v>
      </c>
      <c r="H16" s="9" t="str">
        <f>IF($B16="N/A","N/A",IF(G16&gt;15,"No",IF(G16&lt;-15,"No","Yes")))</f>
        <v>N/A</v>
      </c>
      <c r="I16" s="10">
        <v>-0.04</v>
      </c>
      <c r="J16" s="10">
        <v>0.58179999999999998</v>
      </c>
      <c r="K16" s="9" t="str">
        <f t="shared" si="0"/>
        <v>Yes</v>
      </c>
    </row>
    <row r="17" spans="1:11" x14ac:dyDescent="0.25">
      <c r="A17" s="24" t="s">
        <v>437</v>
      </c>
      <c r="B17" s="33" t="s">
        <v>213</v>
      </c>
      <c r="C17" s="9">
        <v>1.5054927432</v>
      </c>
      <c r="D17" s="9" t="str">
        <f>IF($B17="N/A","N/A",IF(C17&gt;15,"No",IF(C17&lt;-15,"No","Yes")))</f>
        <v>N/A</v>
      </c>
      <c r="E17" s="9">
        <v>0.72875693730000002</v>
      </c>
      <c r="F17" s="9" t="str">
        <f>IF($B17="N/A","N/A",IF(E17&gt;15,"No",IF(E17&lt;-15,"No","Yes")))</f>
        <v>N/A</v>
      </c>
      <c r="G17" s="9">
        <v>1.9050224532</v>
      </c>
      <c r="H17" s="9" t="str">
        <f>IF($B17="N/A","N/A",IF(G17&gt;15,"No",IF(G17&lt;-15,"No","Yes")))</f>
        <v>N/A</v>
      </c>
      <c r="I17" s="10">
        <v>-51.6</v>
      </c>
      <c r="J17" s="10">
        <v>161.4</v>
      </c>
      <c r="K17" s="9" t="str">
        <f t="shared" si="0"/>
        <v>No</v>
      </c>
    </row>
    <row r="18" spans="1:11" x14ac:dyDescent="0.25">
      <c r="A18" s="24" t="s">
        <v>819</v>
      </c>
      <c r="B18" s="33" t="s">
        <v>213</v>
      </c>
      <c r="C18" s="80">
        <v>5489.2933866000003</v>
      </c>
      <c r="D18" s="9" t="str">
        <f>IF($B18="N/A","N/A",IF(C18&gt;15,"No",IF(C18&lt;-15,"No","Yes")))</f>
        <v>N/A</v>
      </c>
      <c r="E18" s="80">
        <v>5316.6968576999998</v>
      </c>
      <c r="F18" s="9" t="str">
        <f>IF($B18="N/A","N/A",IF(E18&gt;15,"No",IF(E18&lt;-15,"No","Yes")))</f>
        <v>N/A</v>
      </c>
      <c r="G18" s="80">
        <v>4364.1148862</v>
      </c>
      <c r="H18" s="9" t="str">
        <f>IF($B18="N/A","N/A",IF(G18&gt;15,"No",IF(G18&lt;-15,"No","Yes")))</f>
        <v>N/A</v>
      </c>
      <c r="I18" s="10">
        <v>-3.14</v>
      </c>
      <c r="J18" s="10">
        <v>-17.899999999999999</v>
      </c>
      <c r="K18" s="9" t="str">
        <f t="shared" si="0"/>
        <v>Yes</v>
      </c>
    </row>
    <row r="19" spans="1:11" x14ac:dyDescent="0.25">
      <c r="A19" s="3" t="s">
        <v>306</v>
      </c>
      <c r="B19" s="33" t="s">
        <v>213</v>
      </c>
      <c r="C19" s="34">
        <v>978</v>
      </c>
      <c r="D19" s="33" t="s">
        <v>213</v>
      </c>
      <c r="E19" s="34">
        <v>2390</v>
      </c>
      <c r="F19" s="33" t="s">
        <v>213</v>
      </c>
      <c r="G19" s="34">
        <v>2622</v>
      </c>
      <c r="H19" s="9" t="str">
        <f>IF($B19="N/A","N/A",IF(G19&gt;15,"No",IF(G19&lt;-15,"No","Yes")))</f>
        <v>N/A</v>
      </c>
      <c r="I19" s="10">
        <v>144.4</v>
      </c>
      <c r="J19" s="10">
        <v>9.7070000000000007</v>
      </c>
      <c r="K19" s="9" t="str">
        <f t="shared" si="0"/>
        <v>Yes</v>
      </c>
    </row>
    <row r="20" spans="1:11" x14ac:dyDescent="0.25">
      <c r="A20" s="3" t="s">
        <v>346</v>
      </c>
      <c r="B20" s="33" t="s">
        <v>213</v>
      </c>
      <c r="C20" s="8">
        <v>0.65351615750000003</v>
      </c>
      <c r="D20" s="33" t="s">
        <v>213</v>
      </c>
      <c r="E20" s="8">
        <v>1.6097311277999999</v>
      </c>
      <c r="F20" s="33" t="s">
        <v>213</v>
      </c>
      <c r="G20" s="8">
        <v>1.7495512687999999</v>
      </c>
      <c r="H20" s="9" t="str">
        <f>IF($B20="N/A","N/A",IF(G20&gt;15,"No",IF(G20&lt;-15,"No","Yes")))</f>
        <v>N/A</v>
      </c>
      <c r="I20" s="10">
        <v>146.30000000000001</v>
      </c>
      <c r="J20" s="10">
        <v>8.6859999999999999</v>
      </c>
      <c r="K20" s="9" t="str">
        <f t="shared" si="0"/>
        <v>Yes</v>
      </c>
    </row>
    <row r="21" spans="1:11" ht="25" x14ac:dyDescent="0.25">
      <c r="A21" s="3" t="s">
        <v>820</v>
      </c>
      <c r="B21" s="33" t="s">
        <v>213</v>
      </c>
      <c r="C21" s="35">
        <v>5658.0858896</v>
      </c>
      <c r="D21" s="9" t="str">
        <f>IF($B21="N/A","N/A",IF(C21&gt;60,"No",IF(C21&lt;15,"No","Yes")))</f>
        <v>N/A</v>
      </c>
      <c r="E21" s="35">
        <v>6934.7635983</v>
      </c>
      <c r="F21" s="9" t="str">
        <f>IF($B21="N/A","N/A",IF(E21&gt;60,"No",IF(E21&lt;15,"No","Yes")))</f>
        <v>N/A</v>
      </c>
      <c r="G21" s="35">
        <v>4965.6590389000003</v>
      </c>
      <c r="H21" s="9" t="str">
        <f>IF($B21="N/A","N/A",IF(G21&gt;60,"No",IF(G21&lt;15,"No","Yes")))</f>
        <v>N/A</v>
      </c>
      <c r="I21" s="10">
        <v>22.56</v>
      </c>
      <c r="J21" s="10">
        <v>-28.4</v>
      </c>
      <c r="K21" s="9" t="str">
        <f t="shared" si="0"/>
        <v>Yes</v>
      </c>
    </row>
    <row r="22" spans="1:11" x14ac:dyDescent="0.25">
      <c r="A22" s="3" t="s">
        <v>821</v>
      </c>
      <c r="B22" s="33" t="s">
        <v>217</v>
      </c>
      <c r="C22" s="34">
        <v>11</v>
      </c>
      <c r="D22" s="9" t="str">
        <f>IF($B22="N/A","N/A",IF(C22="N/A","N/A",IF(C22=0,"Yes","No")))</f>
        <v>No</v>
      </c>
      <c r="E22" s="34">
        <v>11</v>
      </c>
      <c r="F22" s="9" t="str">
        <f>IF($B22="N/A","N/A",IF(E22="N/A","N/A",IF(E22=0,"Yes","No")))</f>
        <v>No</v>
      </c>
      <c r="G22" s="34">
        <v>0</v>
      </c>
      <c r="H22" s="9" t="str">
        <f>IF($B22="N/A","N/A",IF(G22=0,"Yes","No"))</f>
        <v>Yes</v>
      </c>
      <c r="I22" s="10">
        <v>200</v>
      </c>
      <c r="J22" s="10">
        <v>-100</v>
      </c>
      <c r="K22" s="9" t="str">
        <f t="shared" si="0"/>
        <v>No</v>
      </c>
    </row>
    <row r="23" spans="1:11" x14ac:dyDescent="0.25">
      <c r="A23" s="3" t="s">
        <v>822</v>
      </c>
      <c r="B23" s="33"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3" t="s">
        <v>217</v>
      </c>
      <c r="C24" s="80">
        <v>0</v>
      </c>
      <c r="D24" s="9" t="str">
        <f>IF($B24="N/A","N/A",IF(C24="N/A","N/A",IF(C24=0,"Yes","No")))</f>
        <v>Yes</v>
      </c>
      <c r="E24" s="80">
        <v>0</v>
      </c>
      <c r="F24" s="9" t="str">
        <f t="shared" si="4"/>
        <v>Yes</v>
      </c>
      <c r="G24" s="80">
        <v>0</v>
      </c>
      <c r="H24" s="9" t="str">
        <f t="shared" si="5"/>
        <v>Yes</v>
      </c>
      <c r="I24" s="10" t="s">
        <v>1746</v>
      </c>
      <c r="J24" s="10" t="s">
        <v>1746</v>
      </c>
      <c r="K24" s="9" t="str">
        <f t="shared" si="0"/>
        <v>N/A</v>
      </c>
    </row>
    <row r="25" spans="1:11" s="104" customFormat="1" x14ac:dyDescent="0.25">
      <c r="A25" s="99" t="s">
        <v>1646</v>
      </c>
      <c r="B25" s="100"/>
      <c r="C25" s="101"/>
      <c r="D25" s="102"/>
      <c r="E25" s="101"/>
      <c r="F25" s="102"/>
      <c r="G25" s="101"/>
      <c r="H25" s="102"/>
      <c r="I25" s="103"/>
      <c r="J25" s="103"/>
      <c r="K25" s="102"/>
    </row>
    <row r="26" spans="1:11" ht="16.5" customHeight="1" x14ac:dyDescent="0.25">
      <c r="A26" s="134" t="s">
        <v>1644</v>
      </c>
      <c r="B26" s="135"/>
      <c r="C26" s="135"/>
      <c r="D26" s="135"/>
      <c r="E26" s="135"/>
      <c r="F26" s="135"/>
      <c r="G26" s="135"/>
      <c r="H26" s="135"/>
      <c r="I26" s="135"/>
      <c r="J26" s="135"/>
      <c r="K26" s="136"/>
    </row>
    <row r="27" spans="1:11" x14ac:dyDescent="0.25">
      <c r="A27" s="137" t="s">
        <v>1742</v>
      </c>
      <c r="B27" s="137"/>
      <c r="C27" s="137"/>
      <c r="D27" s="137"/>
      <c r="E27" s="137"/>
      <c r="F27" s="137"/>
      <c r="G27" s="137"/>
      <c r="H27" s="137"/>
      <c r="I27" s="137"/>
      <c r="J27" s="137"/>
      <c r="K27" s="138"/>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1590</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4" t="s">
        <v>301</v>
      </c>
      <c r="B6" s="33" t="s">
        <v>213</v>
      </c>
      <c r="C6" s="34">
        <v>118350</v>
      </c>
      <c r="D6" s="9" t="str">
        <f>IF($B6="N/A","N/A",IF(C6&gt;15,"No",IF(C6&lt;-15,"No","Yes")))</f>
        <v>N/A</v>
      </c>
      <c r="E6" s="34">
        <v>117370</v>
      </c>
      <c r="F6" s="9" t="str">
        <f>IF($B6="N/A","N/A",IF(E6&gt;15,"No",IF(E6&lt;-15,"No","Yes")))</f>
        <v>N/A</v>
      </c>
      <c r="G6" s="34">
        <v>119162</v>
      </c>
      <c r="H6" s="9" t="str">
        <f>IF($B6="N/A","N/A",IF(G6&gt;15,"No",IF(G6&lt;-15,"No","Yes")))</f>
        <v>N/A</v>
      </c>
      <c r="I6" s="10">
        <v>-0.82799999999999996</v>
      </c>
      <c r="J6" s="10">
        <v>1.5269999999999999</v>
      </c>
      <c r="K6" s="9" t="str">
        <f t="shared" ref="K6:K36" si="0">IF(J6="Div by 0", "N/A", IF(J6="N/A","N/A", IF(J6&gt;30, "No", IF(J6&lt;-30, "No", "Yes"))))</f>
        <v>Yes</v>
      </c>
    </row>
    <row r="7" spans="1:11" x14ac:dyDescent="0.25">
      <c r="A7" s="94" t="s">
        <v>307</v>
      </c>
      <c r="B7" s="33" t="s">
        <v>214</v>
      </c>
      <c r="C7" s="95">
        <v>100</v>
      </c>
      <c r="D7" s="9" t="str">
        <f>IF($B7="N/A","N/A",IF(C7&gt;100,"No",IF(C7&lt;95,"No","Yes")))</f>
        <v>Yes</v>
      </c>
      <c r="E7" s="95">
        <v>100</v>
      </c>
      <c r="F7" s="9" t="str">
        <f>IF($B7="N/A","N/A",IF(E7&gt;100,"No",IF(E7&lt;95,"No","Yes")))</f>
        <v>Yes</v>
      </c>
      <c r="G7" s="9">
        <v>100</v>
      </c>
      <c r="H7" s="9" t="str">
        <f>IF($B7="N/A","N/A",IF(G7&gt;100,"No",IF(G7&lt;95,"No","Yes")))</f>
        <v>Yes</v>
      </c>
      <c r="I7" s="10">
        <v>0</v>
      </c>
      <c r="J7" s="10">
        <v>0</v>
      </c>
      <c r="K7" s="9" t="str">
        <f t="shared" si="0"/>
        <v>Yes</v>
      </c>
    </row>
    <row r="8" spans="1:11" x14ac:dyDescent="0.25">
      <c r="A8" s="94" t="s">
        <v>308</v>
      </c>
      <c r="B8" s="33" t="s">
        <v>217</v>
      </c>
      <c r="C8" s="95">
        <v>0</v>
      </c>
      <c r="D8" s="9" t="str">
        <f>IF($B8="N/A","N/A",IF(C8=0,"Yes","No"))</f>
        <v>Yes</v>
      </c>
      <c r="E8" s="95">
        <v>0</v>
      </c>
      <c r="F8" s="9" t="str">
        <f>IF($B8="N/A","N/A",IF(E8=0,"Yes","No"))</f>
        <v>Yes</v>
      </c>
      <c r="G8" s="95">
        <v>0</v>
      </c>
      <c r="H8" s="9" t="str">
        <f>IF($B8="N/A","N/A",IF(G8=0,"Yes","No"))</f>
        <v>Yes</v>
      </c>
      <c r="I8" s="10" t="s">
        <v>1746</v>
      </c>
      <c r="J8" s="10" t="s">
        <v>1746</v>
      </c>
      <c r="K8" s="9" t="str">
        <f t="shared" si="0"/>
        <v>N/A</v>
      </c>
    </row>
    <row r="9" spans="1:11" x14ac:dyDescent="0.25">
      <c r="A9" s="94" t="s">
        <v>824</v>
      </c>
      <c r="B9" s="33" t="s">
        <v>218</v>
      </c>
      <c r="C9" s="80">
        <v>5183.5210392999998</v>
      </c>
      <c r="D9" s="9" t="str">
        <f>IF($B9="N/A","N/A",IF(C9&gt;7000,"No",IF(C9&lt;2000,"No","Yes")))</f>
        <v>Yes</v>
      </c>
      <c r="E9" s="80">
        <v>5207.937156</v>
      </c>
      <c r="F9" s="9" t="str">
        <f>IF($B9="N/A","N/A",IF(E9&gt;7000,"No",IF(E9&lt;2000,"No","Yes")))</f>
        <v>Yes</v>
      </c>
      <c r="G9" s="80">
        <v>4854.7463957</v>
      </c>
      <c r="H9" s="9" t="str">
        <f>IF($B9="N/A","N/A",IF(G9&gt;7000,"No",IF(G9&lt;2000,"No","Yes")))</f>
        <v>Yes</v>
      </c>
      <c r="I9" s="10">
        <v>0.47099999999999997</v>
      </c>
      <c r="J9" s="10">
        <v>-6.78</v>
      </c>
      <c r="K9" s="9" t="str">
        <f t="shared" si="0"/>
        <v>Yes</v>
      </c>
    </row>
    <row r="10" spans="1:11" x14ac:dyDescent="0.25">
      <c r="A10" s="94" t="s">
        <v>825</v>
      </c>
      <c r="B10" s="33" t="s">
        <v>213</v>
      </c>
      <c r="C10" s="80">
        <v>1139.94562</v>
      </c>
      <c r="D10" s="9" t="str">
        <f>IF($B10="N/A","N/A",IF(C10&gt;15,"No",IF(C10&lt;-15,"No","Yes")))</f>
        <v>N/A</v>
      </c>
      <c r="E10" s="80">
        <v>1082.0559742999999</v>
      </c>
      <c r="F10" s="9" t="str">
        <f>IF($B10="N/A","N/A",IF(E10&gt;15,"No",IF(E10&lt;-15,"No","Yes")))</f>
        <v>N/A</v>
      </c>
      <c r="G10" s="80">
        <v>1029.4108593000001</v>
      </c>
      <c r="H10" s="9" t="str">
        <f>IF($B10="N/A","N/A",IF(G10&gt;15,"No",IF(G10&lt;-15,"No","Yes")))</f>
        <v>N/A</v>
      </c>
      <c r="I10" s="10">
        <v>-5.08</v>
      </c>
      <c r="J10" s="10">
        <v>-4.87</v>
      </c>
      <c r="K10" s="9" t="str">
        <f t="shared" si="0"/>
        <v>Yes</v>
      </c>
    </row>
    <row r="11" spans="1:11" x14ac:dyDescent="0.25">
      <c r="A11" s="94" t="s">
        <v>309</v>
      </c>
      <c r="B11" s="33" t="s">
        <v>219</v>
      </c>
      <c r="C11" s="9">
        <v>1.0367553866000001</v>
      </c>
      <c r="D11" s="9" t="str">
        <f>IF($B11="N/A","N/A",IF(C11&gt;10,"No",IF(C11&lt;=0,"No","Yes")))</f>
        <v>Yes</v>
      </c>
      <c r="E11" s="9">
        <v>0.99599556960000002</v>
      </c>
      <c r="F11" s="9" t="str">
        <f>IF($B11="N/A","N/A",IF(E11&gt;10,"No",IF(E11&lt;=0,"No","Yes")))</f>
        <v>Yes</v>
      </c>
      <c r="G11" s="9">
        <v>0.97430388879999996</v>
      </c>
      <c r="H11" s="9" t="str">
        <f>IF($B11="N/A","N/A",IF(G11&gt;10,"No",IF(G11&lt;=0,"No","Yes")))</f>
        <v>Yes</v>
      </c>
      <c r="I11" s="10">
        <v>-3.93</v>
      </c>
      <c r="J11" s="10">
        <v>-2.1800000000000002</v>
      </c>
      <c r="K11" s="9" t="str">
        <f t="shared" si="0"/>
        <v>Yes</v>
      </c>
    </row>
    <row r="12" spans="1:11" x14ac:dyDescent="0.25">
      <c r="A12" s="94" t="s">
        <v>826</v>
      </c>
      <c r="B12" s="33" t="s">
        <v>213</v>
      </c>
      <c r="C12" s="80">
        <v>2534.4531376999998</v>
      </c>
      <c r="D12" s="9" t="str">
        <f>IF($B12="N/A","N/A",IF(C12&gt;15,"No",IF(C12&lt;-15,"No","Yes")))</f>
        <v>N/A</v>
      </c>
      <c r="E12" s="80">
        <v>3123.7416595</v>
      </c>
      <c r="F12" s="9" t="str">
        <f>IF($B12="N/A","N/A",IF(E12&gt;15,"No",IF(E12&lt;-15,"No","Yes")))</f>
        <v>N/A</v>
      </c>
      <c r="G12" s="80">
        <v>2855.3341946999999</v>
      </c>
      <c r="H12" s="9" t="str">
        <f>IF($B12="N/A","N/A",IF(G12&gt;15,"No",IF(G12&lt;-15,"No","Yes")))</f>
        <v>N/A</v>
      </c>
      <c r="I12" s="10">
        <v>23.25</v>
      </c>
      <c r="J12" s="10">
        <v>-8.59</v>
      </c>
      <c r="K12" s="9" t="str">
        <f t="shared" si="0"/>
        <v>Yes</v>
      </c>
    </row>
    <row r="13" spans="1:11" x14ac:dyDescent="0.25">
      <c r="A13" s="94" t="s">
        <v>310</v>
      </c>
      <c r="B13" s="33" t="s">
        <v>214</v>
      </c>
      <c r="C13" s="8">
        <v>99.999155048999995</v>
      </c>
      <c r="D13" s="9" t="str">
        <f>IF($B13="N/A","N/A",IF(C13&gt;100,"No",IF(C13&lt;95,"No","Yes")))</f>
        <v>Yes</v>
      </c>
      <c r="E13" s="8">
        <v>100</v>
      </c>
      <c r="F13" s="9" t="str">
        <f>IF($B13="N/A","N/A",IF(E13&gt;100,"No",IF(E13&lt;95,"No","Yes")))</f>
        <v>Yes</v>
      </c>
      <c r="G13" s="8">
        <v>100</v>
      </c>
      <c r="H13" s="9" t="str">
        <f>IF($B13="N/A","N/A",IF(G13&gt;100,"No",IF(G13&lt;95,"No","Yes")))</f>
        <v>Yes</v>
      </c>
      <c r="I13" s="10">
        <v>8.0000000000000004E-4</v>
      </c>
      <c r="J13" s="10">
        <v>0</v>
      </c>
      <c r="K13" s="9" t="str">
        <f t="shared" si="0"/>
        <v>Yes</v>
      </c>
    </row>
    <row r="14" spans="1:11" x14ac:dyDescent="0.25">
      <c r="A14" s="94" t="s">
        <v>827</v>
      </c>
      <c r="B14" s="33" t="s">
        <v>220</v>
      </c>
      <c r="C14" s="8">
        <v>1.1258903751</v>
      </c>
      <c r="D14" s="9" t="str">
        <f>IF($B14="N/A","N/A",IF(C14&gt;1,"Yes","No"))</f>
        <v>Yes</v>
      </c>
      <c r="E14" s="8">
        <v>1.1310045155999999</v>
      </c>
      <c r="F14" s="9" t="str">
        <f>IF($B14="N/A","N/A",IF(E14&gt;1,"Yes","No"))</f>
        <v>Yes</v>
      </c>
      <c r="G14" s="8">
        <v>1.1312415032000001</v>
      </c>
      <c r="H14" s="9" t="str">
        <f>IF($B14="N/A","N/A",IF(G14&gt;1,"Yes","No"))</f>
        <v>Yes</v>
      </c>
      <c r="I14" s="10">
        <v>0.45419999999999999</v>
      </c>
      <c r="J14" s="10">
        <v>2.1000000000000001E-2</v>
      </c>
      <c r="K14" s="9" t="str">
        <f t="shared" si="0"/>
        <v>Yes</v>
      </c>
    </row>
    <row r="15" spans="1:11" x14ac:dyDescent="0.25">
      <c r="A15" s="94" t="s">
        <v>311</v>
      </c>
      <c r="B15" s="33" t="s">
        <v>214</v>
      </c>
      <c r="C15" s="8">
        <v>96.475707646999993</v>
      </c>
      <c r="D15" s="9" t="str">
        <f>IF($B15="N/A","N/A",IF(C15&gt;100,"No",IF(C15&lt;95,"No","Yes")))</f>
        <v>Yes</v>
      </c>
      <c r="E15" s="8">
        <v>96.019425748000003</v>
      </c>
      <c r="F15" s="9" t="str">
        <f>IF($B15="N/A","N/A",IF(E15&gt;100,"No",IF(E15&lt;95,"No","Yes")))</f>
        <v>Yes</v>
      </c>
      <c r="G15" s="8">
        <v>95.705845823000004</v>
      </c>
      <c r="H15" s="9" t="str">
        <f>IF($B15="N/A","N/A",IF(G15&gt;100,"No",IF(G15&lt;95,"No","Yes")))</f>
        <v>Yes</v>
      </c>
      <c r="I15" s="10">
        <v>-0.47299999999999998</v>
      </c>
      <c r="J15" s="10">
        <v>-0.32700000000000001</v>
      </c>
      <c r="K15" s="9" t="str">
        <f t="shared" si="0"/>
        <v>Yes</v>
      </c>
    </row>
    <row r="16" spans="1:11" x14ac:dyDescent="0.25">
      <c r="A16" s="94" t="s">
        <v>828</v>
      </c>
      <c r="B16" s="33" t="s">
        <v>221</v>
      </c>
      <c r="C16" s="8">
        <v>9.8373693936999995</v>
      </c>
      <c r="D16" s="9" t="str">
        <f>IF($B16="N/A","N/A",IF(C16&gt;3,"Yes","No"))</f>
        <v>Yes</v>
      </c>
      <c r="E16" s="8">
        <v>9.9315072139999998</v>
      </c>
      <c r="F16" s="9" t="str">
        <f>IF($B16="N/A","N/A",IF(E16&gt;3,"Yes","No"))</f>
        <v>Yes</v>
      </c>
      <c r="G16" s="8">
        <v>9.6485071682000001</v>
      </c>
      <c r="H16" s="9" t="str">
        <f>IF($B16="N/A","N/A",IF(G16&gt;3,"Yes","No"))</f>
        <v>Yes</v>
      </c>
      <c r="I16" s="10">
        <v>0.95689999999999997</v>
      </c>
      <c r="J16" s="10">
        <v>-2.85</v>
      </c>
      <c r="K16" s="9" t="str">
        <f t="shared" si="0"/>
        <v>Yes</v>
      </c>
    </row>
    <row r="17" spans="1:11" x14ac:dyDescent="0.25">
      <c r="A17" s="94" t="s">
        <v>829</v>
      </c>
      <c r="B17" s="33" t="s">
        <v>222</v>
      </c>
      <c r="C17" s="8">
        <v>4.5430640405</v>
      </c>
      <c r="D17" s="9" t="str">
        <f>IF($B17="N/A","N/A",IF(C17&gt;=8,"No",IF(C17&lt;2,"No","Yes")))</f>
        <v>Yes</v>
      </c>
      <c r="E17" s="8">
        <v>4.8158132401999998</v>
      </c>
      <c r="F17" s="9" t="str">
        <f>IF($B17="N/A","N/A",IF(E17&gt;=8,"No",IF(E17&lt;2,"No","Yes")))</f>
        <v>Yes</v>
      </c>
      <c r="G17" s="8">
        <v>4.7150314290999997</v>
      </c>
      <c r="H17" s="9" t="str">
        <f>IF($B17="N/A","N/A",IF(G17&gt;=8,"No",IF(G17&lt;2,"No","Yes")))</f>
        <v>Yes</v>
      </c>
      <c r="I17" s="10">
        <v>6.0039999999999996</v>
      </c>
      <c r="J17" s="10">
        <v>-2.09</v>
      </c>
      <c r="K17" s="9" t="str">
        <f t="shared" si="0"/>
        <v>Yes</v>
      </c>
    </row>
    <row r="18" spans="1:11" x14ac:dyDescent="0.25">
      <c r="A18" s="94" t="s">
        <v>830</v>
      </c>
      <c r="B18" s="33" t="s">
        <v>222</v>
      </c>
      <c r="C18" s="8">
        <v>4.5471651880000001</v>
      </c>
      <c r="D18" s="9" t="str">
        <f>IF($B18="N/A","N/A",IF(C18&gt;=8,"No",IF(C18&lt;2,"No","Yes")))</f>
        <v>Yes</v>
      </c>
      <c r="E18" s="8">
        <v>4.8130016188000004</v>
      </c>
      <c r="F18" s="9" t="str">
        <f>IF($B18="N/A","N/A",IF(E18&gt;=8,"No",IF(E18&lt;2,"No","Yes")))</f>
        <v>Yes</v>
      </c>
      <c r="G18" s="8">
        <v>4.7161439756999997</v>
      </c>
      <c r="H18" s="9" t="str">
        <f>IF($B18="N/A","N/A",IF(G18&gt;=8,"No",IF(G18&lt;2,"No","Yes")))</f>
        <v>Yes</v>
      </c>
      <c r="I18" s="10">
        <v>5.8460000000000001</v>
      </c>
      <c r="J18" s="10">
        <v>-2.0099999999999998</v>
      </c>
      <c r="K18" s="9" t="str">
        <f t="shared" si="0"/>
        <v>Yes</v>
      </c>
    </row>
    <row r="19" spans="1:11" x14ac:dyDescent="0.25">
      <c r="A19" s="94" t="s">
        <v>312</v>
      </c>
      <c r="B19" s="33" t="s">
        <v>223</v>
      </c>
      <c r="C19" s="8">
        <v>99.999155048999995</v>
      </c>
      <c r="D19" s="9" t="str">
        <f>IF(OR($B19="N/A",$C19="N/A"),"N/A",IF(C19&gt;100,"No",IF(C19&lt;98,"No","Yes")))</f>
        <v>Yes</v>
      </c>
      <c r="E19" s="8">
        <v>99.998295987000006</v>
      </c>
      <c r="F19" s="9" t="str">
        <f>IF(OR($B19="N/A",$E19="N/A"),"N/A",IF(E19&gt;100,"No",IF(E19&lt;98,"No","Yes")))</f>
        <v>Yes</v>
      </c>
      <c r="G19" s="8">
        <v>99.733136403000003</v>
      </c>
      <c r="H19" s="9" t="str">
        <f>IF($B19="N/A","N/A",IF(G19&gt;100,"No",IF(G19&lt;98,"No","Yes")))</f>
        <v>Yes</v>
      </c>
      <c r="I19" s="10">
        <v>-1E-3</v>
      </c>
      <c r="J19" s="10">
        <v>-0.26500000000000001</v>
      </c>
      <c r="K19" s="9" t="str">
        <f t="shared" si="0"/>
        <v>Yes</v>
      </c>
    </row>
    <row r="20" spans="1:11" x14ac:dyDescent="0.25">
      <c r="A20" s="94" t="s">
        <v>31</v>
      </c>
      <c r="B20" s="49" t="s">
        <v>214</v>
      </c>
      <c r="C20" s="8">
        <v>99.602027883000005</v>
      </c>
      <c r="D20" s="9" t="str">
        <f>IF($B20="N/A","N/A",IF(C20&gt;100,"No",IF(C20&lt;95,"No","Yes")))</f>
        <v>Yes</v>
      </c>
      <c r="E20" s="8">
        <v>99.556956632999999</v>
      </c>
      <c r="F20" s="9" t="str">
        <f>IF($B20="N/A","N/A",IF(E20&gt;100,"No",IF(E20&lt;95,"No","Yes")))</f>
        <v>Yes</v>
      </c>
      <c r="G20" s="8">
        <v>99.293398902000007</v>
      </c>
      <c r="H20" s="9" t="str">
        <f>IF($B20="N/A","N/A",IF(G20&gt;100,"No",IF(G20&lt;95,"No","Yes")))</f>
        <v>Yes</v>
      </c>
      <c r="I20" s="10">
        <v>-4.4999999999999998E-2</v>
      </c>
      <c r="J20" s="10">
        <v>-0.26500000000000001</v>
      </c>
      <c r="K20" s="9" t="str">
        <f t="shared" si="0"/>
        <v>Yes</v>
      </c>
    </row>
    <row r="21" spans="1:11" x14ac:dyDescent="0.25">
      <c r="A21" s="94" t="s">
        <v>313</v>
      </c>
      <c r="B21" s="33" t="s">
        <v>214</v>
      </c>
      <c r="C21" s="8">
        <v>98.785804815999995</v>
      </c>
      <c r="D21" s="9" t="str">
        <f>IF($B21="N/A","N/A",IF(C21&gt;100,"No",IF(C21&lt;95,"No","Yes")))</f>
        <v>Yes</v>
      </c>
      <c r="E21" s="8">
        <v>98.877907472000004</v>
      </c>
      <c r="F21" s="9" t="str">
        <f>IF($B21="N/A","N/A",IF(E21&gt;100,"No",IF(E21&lt;95,"No","Yes")))</f>
        <v>Yes</v>
      </c>
      <c r="G21" s="8">
        <v>99.03912321</v>
      </c>
      <c r="H21" s="9" t="str">
        <f>IF($B21="N/A","N/A",IF(G21&gt;100,"No",IF(G21&lt;95,"No","Yes")))</f>
        <v>Yes</v>
      </c>
      <c r="I21" s="10">
        <v>9.3200000000000005E-2</v>
      </c>
      <c r="J21" s="10">
        <v>0.16300000000000001</v>
      </c>
      <c r="K21" s="9" t="str">
        <f t="shared" si="0"/>
        <v>Yes</v>
      </c>
    </row>
    <row r="22" spans="1:11" x14ac:dyDescent="0.25">
      <c r="A22" s="94" t="s">
        <v>1720</v>
      </c>
      <c r="B22" s="33" t="s">
        <v>224</v>
      </c>
      <c r="C22" s="8">
        <v>0</v>
      </c>
      <c r="D22" s="9" t="str">
        <f>IF($B22="N/A","N/A",IF(C22&gt;5,"No",IF(C22&lt;=0,"No","Yes")))</f>
        <v>No</v>
      </c>
      <c r="E22" s="8">
        <v>0</v>
      </c>
      <c r="F22" s="9" t="str">
        <f>IF($B22="N/A","N/A",IF(E22&gt;5,"No",IF(E22&lt;=0,"No","Yes")))</f>
        <v>No</v>
      </c>
      <c r="G22" s="8">
        <v>0</v>
      </c>
      <c r="H22" s="9" t="str">
        <f>IF($B22="N/A","N/A",IF(G22&gt;5,"No",IF(G22&lt;=0,"No","Yes")))</f>
        <v>No</v>
      </c>
      <c r="I22" s="10" t="s">
        <v>1746</v>
      </c>
      <c r="J22" s="10" t="s">
        <v>1746</v>
      </c>
      <c r="K22" s="9" t="str">
        <f t="shared" si="0"/>
        <v>N/A</v>
      </c>
    </row>
    <row r="23" spans="1:11" x14ac:dyDescent="0.25">
      <c r="A23" s="94" t="s">
        <v>314</v>
      </c>
      <c r="B23" s="33"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4" t="s">
        <v>831</v>
      </c>
      <c r="B24" s="33" t="s">
        <v>225</v>
      </c>
      <c r="C24" s="8">
        <v>5.1035741444999996</v>
      </c>
      <c r="D24" s="9" t="str">
        <f>IF($B24="N/A","N/A",IF(C24&gt;=2,"Yes","No"))</f>
        <v>Yes</v>
      </c>
      <c r="E24" s="8">
        <v>5.1534463661999999</v>
      </c>
      <c r="F24" s="9" t="str">
        <f>IF($B24="N/A","N/A",IF(E24&gt;=2,"Yes","No"))</f>
        <v>Yes</v>
      </c>
      <c r="G24" s="8">
        <v>5.1305785401000001</v>
      </c>
      <c r="H24" s="9" t="str">
        <f>IF($B24="N/A","N/A",IF(G24&gt;=2,"Yes","No"))</f>
        <v>Yes</v>
      </c>
      <c r="I24" s="10">
        <v>0.97719999999999996</v>
      </c>
      <c r="J24" s="10">
        <v>-0.44400000000000001</v>
      </c>
      <c r="K24" s="9" t="str">
        <f t="shared" si="0"/>
        <v>Yes</v>
      </c>
    </row>
    <row r="25" spans="1:11" x14ac:dyDescent="0.25">
      <c r="A25" s="94" t="s">
        <v>832</v>
      </c>
      <c r="B25" s="33" t="s">
        <v>226</v>
      </c>
      <c r="C25" s="8">
        <v>5.0392902407999998</v>
      </c>
      <c r="D25" s="9" t="str">
        <f>IF($B25="N/A","N/A",IF(C25&gt;30,"No",IF(C25&lt;5,"No","Yes")))</f>
        <v>Yes</v>
      </c>
      <c r="E25" s="8">
        <v>4.6638834454999998</v>
      </c>
      <c r="F25" s="9" t="str">
        <f>IF($B25="N/A","N/A",IF(E25&gt;30,"No",IF(E25&lt;5,"No","Yes")))</f>
        <v>No</v>
      </c>
      <c r="G25" s="8">
        <v>4.8522179889999997</v>
      </c>
      <c r="H25" s="9" t="str">
        <f>IF($B25="N/A","N/A",IF(G25&gt;30,"No",IF(G25&lt;5,"No","Yes")))</f>
        <v>No</v>
      </c>
      <c r="I25" s="10">
        <v>-7.45</v>
      </c>
      <c r="J25" s="10">
        <v>4.0380000000000003</v>
      </c>
      <c r="K25" s="9" t="str">
        <f t="shared" si="0"/>
        <v>Yes</v>
      </c>
    </row>
    <row r="26" spans="1:11" x14ac:dyDescent="0.25">
      <c r="A26" s="94" t="s">
        <v>833</v>
      </c>
      <c r="B26" s="33" t="s">
        <v>227</v>
      </c>
      <c r="C26" s="8">
        <v>16.213772708</v>
      </c>
      <c r="D26" s="9" t="str">
        <f>IF($B26="N/A","N/A",IF(C26&gt;75,"No",IF(C26&lt;15,"No","Yes")))</f>
        <v>Yes</v>
      </c>
      <c r="E26" s="8">
        <v>16.400272642000001</v>
      </c>
      <c r="F26" s="9" t="str">
        <f>IF($B26="N/A","N/A",IF(E26&gt;75,"No",IF(E26&lt;15,"No","Yes")))</f>
        <v>Yes</v>
      </c>
      <c r="G26" s="8">
        <v>16.232523790999998</v>
      </c>
      <c r="H26" s="9" t="str">
        <f>IF($B26="N/A","N/A",IF(G26&gt;75,"No",IF(G26&lt;15,"No","Yes")))</f>
        <v>Yes</v>
      </c>
      <c r="I26" s="10">
        <v>1.1499999999999999</v>
      </c>
      <c r="J26" s="10">
        <v>-1.02</v>
      </c>
      <c r="K26" s="9" t="str">
        <f t="shared" si="0"/>
        <v>Yes</v>
      </c>
    </row>
    <row r="27" spans="1:11" x14ac:dyDescent="0.25">
      <c r="A27" s="94" t="s">
        <v>834</v>
      </c>
      <c r="B27" s="33" t="s">
        <v>228</v>
      </c>
      <c r="C27" s="8">
        <v>78.746092099999998</v>
      </c>
      <c r="D27" s="9" t="str">
        <f>IF($B27="N/A","N/A",IF(C27&gt;70,"No",IF(C27&lt;25,"No","Yes")))</f>
        <v>No</v>
      </c>
      <c r="E27" s="8">
        <v>78.934139899000002</v>
      </c>
      <c r="F27" s="9" t="str">
        <f>IF($B27="N/A","N/A",IF(E27&gt;70,"No",IF(E27&lt;25,"No","Yes")))</f>
        <v>No</v>
      </c>
      <c r="G27" s="8">
        <v>78.915258219999998</v>
      </c>
      <c r="H27" s="9" t="str">
        <f>IF($B27="N/A","N/A",IF(G27&gt;70,"No",IF(G27&lt;25,"No","Yes")))</f>
        <v>No</v>
      </c>
      <c r="I27" s="10">
        <v>0.23880000000000001</v>
      </c>
      <c r="J27" s="10">
        <v>-2.4E-2</v>
      </c>
      <c r="K27" s="9" t="str">
        <f t="shared" si="0"/>
        <v>Yes</v>
      </c>
    </row>
    <row r="28" spans="1:11" x14ac:dyDescent="0.25">
      <c r="A28" s="94" t="s">
        <v>318</v>
      </c>
      <c r="B28" s="33" t="s">
        <v>229</v>
      </c>
      <c r="C28" s="8">
        <v>60.301647654999996</v>
      </c>
      <c r="D28" s="9" t="str">
        <f>IF($B28="N/A","N/A",IF(C28&gt;70,"No",IF(C28&lt;35,"No","Yes")))</f>
        <v>Yes</v>
      </c>
      <c r="E28" s="8">
        <v>61.155320779999997</v>
      </c>
      <c r="F28" s="9" t="str">
        <f>IF($B28="N/A","N/A",IF(E28&gt;70,"No",IF(E28&lt;35,"No","Yes")))</f>
        <v>Yes</v>
      </c>
      <c r="G28" s="8">
        <v>60.837347477000002</v>
      </c>
      <c r="H28" s="9" t="str">
        <f>IF($B28="N/A","N/A",IF(G28&gt;70,"No",IF(G28&lt;35,"No","Yes")))</f>
        <v>Yes</v>
      </c>
      <c r="I28" s="10">
        <v>1.4159999999999999</v>
      </c>
      <c r="J28" s="10">
        <v>-0.52</v>
      </c>
      <c r="K28" s="9" t="str">
        <f t="shared" si="0"/>
        <v>Yes</v>
      </c>
    </row>
    <row r="29" spans="1:11" x14ac:dyDescent="0.25">
      <c r="A29" s="94" t="s">
        <v>835</v>
      </c>
      <c r="B29" s="33" t="s">
        <v>220</v>
      </c>
      <c r="C29" s="8">
        <v>1.9158434571</v>
      </c>
      <c r="D29" s="9" t="str">
        <f>IF($B29="N/A","N/A",IF(C29&gt;1,"Yes","No"))</f>
        <v>Yes</v>
      </c>
      <c r="E29" s="8">
        <v>1.9685558248999999</v>
      </c>
      <c r="F29" s="9" t="str">
        <f>IF($B29="N/A","N/A",IF(E29&gt;1,"Yes","No"))</f>
        <v>Yes</v>
      </c>
      <c r="G29" s="8">
        <v>1.9812952616999999</v>
      </c>
      <c r="H29" s="9" t="str">
        <f>IF($B29="N/A","N/A",IF(G29&gt;1,"Yes","No"))</f>
        <v>Yes</v>
      </c>
      <c r="I29" s="10">
        <v>2.7509999999999999</v>
      </c>
      <c r="J29" s="10">
        <v>0.64710000000000001</v>
      </c>
      <c r="K29" s="9" t="str">
        <f t="shared" si="0"/>
        <v>Yes</v>
      </c>
    </row>
    <row r="30" spans="1:11" x14ac:dyDescent="0.25">
      <c r="A30" s="94" t="s">
        <v>319</v>
      </c>
      <c r="B30" s="33"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4" t="s">
        <v>836</v>
      </c>
      <c r="B31" s="33" t="s">
        <v>213</v>
      </c>
      <c r="C31" s="8">
        <v>99.987389128999993</v>
      </c>
      <c r="D31" s="9" t="str">
        <f>IF($B31="N/A","N/A",IF(C31&gt;15,"No",IF(C31&lt;-15,"No","Yes")))</f>
        <v>N/A</v>
      </c>
      <c r="E31" s="8">
        <v>100</v>
      </c>
      <c r="F31" s="9" t="str">
        <f>IF($B31="N/A","N/A",IF(E31&gt;15,"No",IF(E31&lt;-15,"No","Yes")))</f>
        <v>N/A</v>
      </c>
      <c r="G31" s="8">
        <v>99.983447134000002</v>
      </c>
      <c r="H31" s="9" t="str">
        <f>IF($B31="N/A","N/A",IF(G31&gt;15,"No",IF(G31&lt;-15,"No","Yes")))</f>
        <v>N/A</v>
      </c>
      <c r="I31" s="10">
        <v>1.26E-2</v>
      </c>
      <c r="J31" s="10">
        <v>-1.7000000000000001E-2</v>
      </c>
      <c r="K31" s="9" t="str">
        <f t="shared" si="0"/>
        <v>Yes</v>
      </c>
    </row>
    <row r="32" spans="1:11" x14ac:dyDescent="0.25">
      <c r="A32" s="94" t="s">
        <v>320</v>
      </c>
      <c r="B32" s="33"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4" t="s">
        <v>321</v>
      </c>
      <c r="B33" s="33"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4" t="s">
        <v>322</v>
      </c>
      <c r="B34" s="33" t="s">
        <v>230</v>
      </c>
      <c r="C34" s="8">
        <v>0</v>
      </c>
      <c r="D34" s="9" t="str">
        <f>IF($B34="N/A","N/A",IF(C34&gt;=90,"Yes","No"))</f>
        <v>No</v>
      </c>
      <c r="E34" s="8">
        <v>0</v>
      </c>
      <c r="F34" s="9" t="str">
        <f>IF($B34="N/A","N/A",IF(E34&gt;=90,"Yes","No"))</f>
        <v>No</v>
      </c>
      <c r="G34" s="8">
        <v>0</v>
      </c>
      <c r="H34" s="9" t="str">
        <f>IF($B34="N/A","N/A",IF(G34&gt;=90,"Yes","No"))</f>
        <v>No</v>
      </c>
      <c r="I34" s="10" t="s">
        <v>1746</v>
      </c>
      <c r="J34" s="10" t="s">
        <v>1746</v>
      </c>
      <c r="K34" s="9" t="str">
        <f t="shared" si="0"/>
        <v>N/A</v>
      </c>
    </row>
    <row r="35" spans="1:11" x14ac:dyDescent="0.25">
      <c r="A35" s="94" t="s">
        <v>323</v>
      </c>
      <c r="B35" s="33" t="s">
        <v>213</v>
      </c>
      <c r="C35" s="8">
        <v>25.324038867999999</v>
      </c>
      <c r="D35" s="9" t="str">
        <f>IF($B35="N/A","N/A",IF(C35&gt;15,"No",IF(C35&lt;-15,"No","Yes")))</f>
        <v>N/A</v>
      </c>
      <c r="E35" s="8">
        <v>24.641731277000002</v>
      </c>
      <c r="F35" s="9" t="str">
        <f>IF($B35="N/A","N/A",IF(E35&gt;15,"No",IF(E35&lt;-15,"No","Yes")))</f>
        <v>N/A</v>
      </c>
      <c r="G35" s="8">
        <v>24.299692855</v>
      </c>
      <c r="H35" s="9" t="str">
        <f>IF($B35="N/A","N/A",IF(G35&gt;15,"No",IF(G35&lt;-15,"No","Yes")))</f>
        <v>N/A</v>
      </c>
      <c r="I35" s="10">
        <v>-2.69</v>
      </c>
      <c r="J35" s="10">
        <v>-1.39</v>
      </c>
      <c r="K35" s="9" t="str">
        <f t="shared" si="0"/>
        <v>Yes</v>
      </c>
    </row>
    <row r="36" spans="1:11" ht="25" x14ac:dyDescent="0.25">
      <c r="A36" s="94" t="s">
        <v>369</v>
      </c>
      <c r="B36" s="33" t="s">
        <v>213</v>
      </c>
      <c r="C36" s="8">
        <v>27.046049851999999</v>
      </c>
      <c r="D36" s="9" t="str">
        <f>IF($B36="N/A","N/A",IF(C36&gt;15,"No",IF(C36&lt;-15,"No","Yes")))</f>
        <v>N/A</v>
      </c>
      <c r="E36" s="8">
        <v>26.722331090000001</v>
      </c>
      <c r="F36" s="9" t="str">
        <f>IF($B36="N/A","N/A",IF(E36&gt;15,"No",IF(E36&lt;-15,"No","Yes")))</f>
        <v>N/A</v>
      </c>
      <c r="G36" s="8">
        <v>26.762726373</v>
      </c>
      <c r="H36" s="9" t="str">
        <f>IF($B36="N/A","N/A",IF(G36&gt;15,"No",IF(G36&lt;-15,"No","Yes")))</f>
        <v>N/A</v>
      </c>
      <c r="I36" s="10">
        <v>-1.2</v>
      </c>
      <c r="J36" s="10">
        <v>0.1512</v>
      </c>
      <c r="K36" s="9" t="str">
        <f t="shared" si="0"/>
        <v>Yes</v>
      </c>
    </row>
    <row r="37" spans="1:11" x14ac:dyDescent="0.25">
      <c r="A37" s="94" t="s">
        <v>374</v>
      </c>
      <c r="B37" s="33" t="s">
        <v>231</v>
      </c>
      <c r="C37" s="8">
        <v>88.415716095999997</v>
      </c>
      <c r="D37" s="9" t="str">
        <f>IF($B37="N/A","N/A",IF(C37&gt;90,"No",IF(C37&lt;75,"No","Yes")))</f>
        <v>Yes</v>
      </c>
      <c r="E37" s="8">
        <v>88.575445173000006</v>
      </c>
      <c r="F37" s="9" t="str">
        <f>IF($B37="N/A","N/A",IF(E37&gt;90,"No",IF(E37&lt;75,"No","Yes")))</f>
        <v>Yes</v>
      </c>
      <c r="G37" s="8">
        <v>88.869773921000004</v>
      </c>
      <c r="H37" s="9" t="str">
        <f>IF($B37="N/A","N/A",IF(G37&gt;90,"No",IF(G37&lt;75,"No","Yes")))</f>
        <v>Yes</v>
      </c>
      <c r="I37" s="10">
        <v>0.1807</v>
      </c>
      <c r="J37" s="10">
        <v>0.33229999999999998</v>
      </c>
      <c r="K37" s="9" t="str">
        <f>IF(J37="Div by 0", "N/A", IF(J37="N/A","N/A", IF(J37&gt;30, "No", IF(J37&lt;-30, "No", "Yes"))))</f>
        <v>Yes</v>
      </c>
    </row>
    <row r="38" spans="1:11" x14ac:dyDescent="0.25">
      <c r="A38" s="94" t="s">
        <v>375</v>
      </c>
      <c r="B38" s="33" t="s">
        <v>232</v>
      </c>
      <c r="C38" s="8">
        <v>7.7211660330000003</v>
      </c>
      <c r="D38" s="9" t="str">
        <f>IF($B38="N/A","N/A",IF(C38&gt;10,"No",IF(C38&lt;1,"No","Yes")))</f>
        <v>Yes</v>
      </c>
      <c r="E38" s="8">
        <v>7.2275709294999997</v>
      </c>
      <c r="F38" s="9" t="str">
        <f>IF($B38="N/A","N/A",IF(E38&gt;10,"No",IF(E38&lt;1,"No","Yes")))</f>
        <v>Yes</v>
      </c>
      <c r="G38" s="8">
        <v>6.7571876940999998</v>
      </c>
      <c r="H38" s="9" t="str">
        <f>IF($B38="N/A","N/A",IF(G38&gt;10,"No",IF(G38&lt;1,"No","Yes")))</f>
        <v>Yes</v>
      </c>
      <c r="I38" s="10">
        <v>-6.39</v>
      </c>
      <c r="J38" s="10">
        <v>-6.51</v>
      </c>
      <c r="K38" s="9" t="str">
        <f>IF(J38="Div by 0", "N/A", IF(J38="N/A","N/A", IF(J38&gt;30, "No", IF(J38&lt;-30, "No", "Yes"))))</f>
        <v>Yes</v>
      </c>
    </row>
    <row r="39" spans="1:11" x14ac:dyDescent="0.25">
      <c r="A39" s="94" t="s">
        <v>376</v>
      </c>
      <c r="B39" s="33" t="s">
        <v>233</v>
      </c>
      <c r="C39" s="8">
        <v>0.47824250109999999</v>
      </c>
      <c r="D39" s="9" t="str">
        <f>IF($B39="N/A","N/A",IF(C39&gt;2,"No",IF(C39&lt;=0,"No","Yes")))</f>
        <v>Yes</v>
      </c>
      <c r="E39" s="8">
        <v>0.7574337565</v>
      </c>
      <c r="F39" s="9" t="str">
        <f>IF($B39="N/A","N/A",IF(E39&gt;2,"No",IF(E39&lt;=0,"No","Yes")))</f>
        <v>Yes</v>
      </c>
      <c r="G39" s="8">
        <v>0.80562595459999997</v>
      </c>
      <c r="H39" s="9" t="str">
        <f>IF($B39="N/A","N/A",IF(G39&gt;2,"No",IF(G39&lt;=0,"No","Yes")))</f>
        <v>Yes</v>
      </c>
      <c r="I39" s="10">
        <v>58.38</v>
      </c>
      <c r="J39" s="10">
        <v>6.3630000000000004</v>
      </c>
      <c r="K39" s="9" t="str">
        <f>IF(J39="Div by 0", "N/A", IF(J39="N/A","N/A", IF(J39&gt;30, "No", IF(J39&lt;-30, "No", "Yes"))))</f>
        <v>Yes</v>
      </c>
    </row>
    <row r="40" spans="1:11" x14ac:dyDescent="0.25">
      <c r="A40" s="94" t="s">
        <v>377</v>
      </c>
      <c r="B40" s="33" t="s">
        <v>234</v>
      </c>
      <c r="C40" s="8">
        <v>0.93958597379999997</v>
      </c>
      <c r="D40" s="9" t="str">
        <f>IF($B40="N/A","N/A",IF(C40&gt;3,"No",IF(C40&lt;=0,"No","Yes")))</f>
        <v>Yes</v>
      </c>
      <c r="E40" s="8">
        <v>0.8664905853</v>
      </c>
      <c r="F40" s="9" t="str">
        <f>IF($B40="N/A","N/A",IF(E40&gt;3,"No",IF(E40&lt;=0,"No","Yes")))</f>
        <v>Yes</v>
      </c>
      <c r="G40" s="8">
        <v>0.81401789160000004</v>
      </c>
      <c r="H40" s="9" t="str">
        <f>IF($B40="N/A","N/A",IF(G40&gt;3,"No",IF(G40&lt;=0,"No","Yes")))</f>
        <v>Yes</v>
      </c>
      <c r="I40" s="10">
        <v>-7.78</v>
      </c>
      <c r="J40" s="10">
        <v>-6.06</v>
      </c>
      <c r="K40" s="9" t="str">
        <f>IF(J40="Div by 0", "N/A", IF(J40="N/A","N/A", IF(J40&gt;30, "No", IF(J40&lt;-30, "No", "Yes"))))</f>
        <v>Yes</v>
      </c>
    </row>
    <row r="41" spans="1:11" s="104" customFormat="1" x14ac:dyDescent="0.25">
      <c r="A41" s="141" t="s">
        <v>1646</v>
      </c>
      <c r="B41" s="142"/>
      <c r="C41" s="142"/>
      <c r="D41" s="142"/>
      <c r="E41" s="142"/>
      <c r="F41" s="142"/>
      <c r="G41" s="142"/>
      <c r="H41" s="142"/>
      <c r="I41" s="142"/>
      <c r="J41" s="142"/>
      <c r="K41" s="143"/>
    </row>
    <row r="42" spans="1:11" ht="16.5" customHeight="1" x14ac:dyDescent="0.25">
      <c r="A42" s="134" t="s">
        <v>1644</v>
      </c>
      <c r="B42" s="135"/>
      <c r="C42" s="135"/>
      <c r="D42" s="135"/>
      <c r="E42" s="135"/>
      <c r="F42" s="135"/>
      <c r="G42" s="135"/>
      <c r="H42" s="135"/>
      <c r="I42" s="135"/>
      <c r="J42" s="135"/>
      <c r="K42" s="136"/>
    </row>
    <row r="43" spans="1:11" x14ac:dyDescent="0.25">
      <c r="A43" s="137" t="s">
        <v>1742</v>
      </c>
      <c r="B43" s="137"/>
      <c r="C43" s="137"/>
      <c r="D43" s="137"/>
      <c r="E43" s="137"/>
      <c r="F43" s="137"/>
      <c r="G43" s="137"/>
      <c r="H43" s="137"/>
      <c r="I43" s="137"/>
      <c r="J43" s="137"/>
      <c r="K43" s="13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1588</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4" t="s">
        <v>301</v>
      </c>
      <c r="B6" s="33" t="s">
        <v>213</v>
      </c>
      <c r="C6" s="34">
        <v>31302</v>
      </c>
      <c r="D6" s="9" t="str">
        <f>IF($B6="N/A","N/A",IF(C6&gt;15,"No",IF(C6&lt;-15,"No","Yes")))</f>
        <v>N/A</v>
      </c>
      <c r="E6" s="34">
        <v>31102</v>
      </c>
      <c r="F6" s="9" t="str">
        <f>IF($B6="N/A","N/A",IF(E6&gt;15,"No",IF(E6&lt;-15,"No","Yes")))</f>
        <v>N/A</v>
      </c>
      <c r="G6" s="34">
        <v>30705</v>
      </c>
      <c r="H6" s="9" t="str">
        <f>IF($B6="N/A","N/A",IF(G6&gt;15,"No",IF(G6&lt;-15,"No","Yes")))</f>
        <v>N/A</v>
      </c>
      <c r="I6" s="10">
        <v>-0.63900000000000001</v>
      </c>
      <c r="J6" s="10">
        <v>-1.28</v>
      </c>
      <c r="K6" s="9" t="str">
        <f t="shared" ref="K6:K31" si="0">IF(J6="Div by 0", "N/A", IF(J6="N/A","N/A", IF(J6&gt;30, "No", IF(J6&lt;-30, "No", "Yes"))))</f>
        <v>Yes</v>
      </c>
    </row>
    <row r="7" spans="1:11" x14ac:dyDescent="0.25">
      <c r="A7" s="94" t="s">
        <v>307</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4" t="s">
        <v>308</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4" t="s">
        <v>824</v>
      </c>
      <c r="B9" s="33" t="s">
        <v>213</v>
      </c>
      <c r="C9" s="80">
        <v>938.96878793999997</v>
      </c>
      <c r="D9" s="9" t="str">
        <f>IF($B9="N/A","N/A",IF(C9&gt;15,"No",IF(C9&lt;-15,"No","Yes")))</f>
        <v>N/A</v>
      </c>
      <c r="E9" s="80">
        <v>929.09005851999996</v>
      </c>
      <c r="F9" s="9" t="str">
        <f>IF($B9="N/A","N/A",IF(E9&gt;15,"No",IF(E9&lt;-15,"No","Yes")))</f>
        <v>N/A</v>
      </c>
      <c r="G9" s="80">
        <v>923.17830972000002</v>
      </c>
      <c r="H9" s="9" t="str">
        <f>IF($B9="N/A","N/A",IF(G9&gt;15,"No",IF(G9&lt;-15,"No","Yes")))</f>
        <v>N/A</v>
      </c>
      <c r="I9" s="10">
        <v>-1.05</v>
      </c>
      <c r="J9" s="10">
        <v>-0.63600000000000001</v>
      </c>
      <c r="K9" s="9" t="str">
        <f t="shared" si="0"/>
        <v>Yes</v>
      </c>
    </row>
    <row r="10" spans="1:11" x14ac:dyDescent="0.25">
      <c r="A10" s="94" t="s">
        <v>309</v>
      </c>
      <c r="B10" s="33" t="s">
        <v>213</v>
      </c>
      <c r="C10" s="8">
        <v>0.73477733050000005</v>
      </c>
      <c r="D10" s="9" t="str">
        <f>IF($B10="N/A","N/A",IF(C10&gt;15,"No",IF(C10&lt;-15,"No","Yes")))</f>
        <v>N/A</v>
      </c>
      <c r="E10" s="8">
        <v>0.55623432579999998</v>
      </c>
      <c r="F10" s="9" t="str">
        <f>IF($B10="N/A","N/A",IF(E10&gt;15,"No",IF(E10&lt;-15,"No","Yes")))</f>
        <v>N/A</v>
      </c>
      <c r="G10" s="8">
        <v>0.7360364761</v>
      </c>
      <c r="H10" s="9" t="str">
        <f>IF($B10="N/A","N/A",IF(G10&gt;15,"No",IF(G10&lt;-15,"No","Yes")))</f>
        <v>N/A</v>
      </c>
      <c r="I10" s="10">
        <v>-24.3</v>
      </c>
      <c r="J10" s="10">
        <v>32.32</v>
      </c>
      <c r="K10" s="9" t="str">
        <f t="shared" si="0"/>
        <v>No</v>
      </c>
    </row>
    <row r="11" spans="1:11" x14ac:dyDescent="0.25">
      <c r="A11" s="94" t="s">
        <v>826</v>
      </c>
      <c r="B11" s="33" t="s">
        <v>213</v>
      </c>
      <c r="C11" s="80">
        <v>2957.1173912999998</v>
      </c>
      <c r="D11" s="9" t="str">
        <f>IF($B11="N/A","N/A",IF(C11&gt;15,"No",IF(C11&lt;-15,"No","Yes")))</f>
        <v>N/A</v>
      </c>
      <c r="E11" s="80">
        <v>2222.4277456999998</v>
      </c>
      <c r="F11" s="9" t="str">
        <f>IF($B11="N/A","N/A",IF(E11&gt;15,"No",IF(E11&lt;-15,"No","Yes")))</f>
        <v>N/A</v>
      </c>
      <c r="G11" s="80">
        <v>2321.0973451</v>
      </c>
      <c r="H11" s="9" t="str">
        <f>IF($B11="N/A","N/A",IF(G11&gt;15,"No",IF(G11&lt;-15,"No","Yes")))</f>
        <v>N/A</v>
      </c>
      <c r="I11" s="10">
        <v>-24.8</v>
      </c>
      <c r="J11" s="10">
        <v>4.4400000000000004</v>
      </c>
      <c r="K11" s="9" t="str">
        <f t="shared" si="0"/>
        <v>Yes</v>
      </c>
    </row>
    <row r="12" spans="1:11" x14ac:dyDescent="0.25">
      <c r="A12" s="94" t="s">
        <v>310</v>
      </c>
      <c r="B12" s="33" t="s">
        <v>214</v>
      </c>
      <c r="C12" s="8">
        <v>97.492173023999996</v>
      </c>
      <c r="D12" s="9" t="str">
        <f>IF($B12="N/A","N/A",IF(C12&gt;100,"No",IF(C12&lt;95,"No","Yes")))</f>
        <v>Yes</v>
      </c>
      <c r="E12" s="8">
        <v>98.395601568999993</v>
      </c>
      <c r="F12" s="9" t="str">
        <f>IF($B12="N/A","N/A",IF(E12&gt;100,"No",IF(E12&lt;95,"No","Yes")))</f>
        <v>Yes</v>
      </c>
      <c r="G12" s="8">
        <v>98.837322912000005</v>
      </c>
      <c r="H12" s="9" t="str">
        <f>IF($B12="N/A","N/A",IF(G12&gt;100,"No",IF(G12&lt;95,"No","Yes")))</f>
        <v>Yes</v>
      </c>
      <c r="I12" s="10">
        <v>0.92669999999999997</v>
      </c>
      <c r="J12" s="10">
        <v>0.44890000000000002</v>
      </c>
      <c r="K12" s="9" t="str">
        <f t="shared" si="0"/>
        <v>Yes</v>
      </c>
    </row>
    <row r="13" spans="1:11" x14ac:dyDescent="0.25">
      <c r="A13" s="94" t="s">
        <v>827</v>
      </c>
      <c r="B13" s="33" t="s">
        <v>220</v>
      </c>
      <c r="C13" s="8">
        <v>1.1894681653000001</v>
      </c>
      <c r="D13" s="9" t="str">
        <f>IF($B13="N/A","N/A",IF(C13&gt;1,"Yes","No"))</f>
        <v>Yes</v>
      </c>
      <c r="E13" s="8">
        <v>1.1966800639999999</v>
      </c>
      <c r="F13" s="9" t="str">
        <f>IF($B13="N/A","N/A",IF(E13&gt;1,"Yes","No"))</f>
        <v>Yes</v>
      </c>
      <c r="G13" s="8">
        <v>1.1981020166</v>
      </c>
      <c r="H13" s="9" t="str">
        <f>IF($B13="N/A","N/A",IF(G13&gt;1,"Yes","No"))</f>
        <v>Yes</v>
      </c>
      <c r="I13" s="10">
        <v>0.60629999999999995</v>
      </c>
      <c r="J13" s="10">
        <v>0.1188</v>
      </c>
      <c r="K13" s="9" t="str">
        <f t="shared" si="0"/>
        <v>Yes</v>
      </c>
    </row>
    <row r="14" spans="1:11" x14ac:dyDescent="0.25">
      <c r="A14" s="94" t="s">
        <v>311</v>
      </c>
      <c r="B14" s="33" t="s">
        <v>214</v>
      </c>
      <c r="C14" s="8">
        <v>98.72851575</v>
      </c>
      <c r="D14" s="9" t="str">
        <f>IF($B14="N/A","N/A",IF(C14&gt;100,"No",IF(C14&lt;95,"No","Yes")))</f>
        <v>Yes</v>
      </c>
      <c r="E14" s="8">
        <v>98.672111118000004</v>
      </c>
      <c r="F14" s="9" t="str">
        <f>IF($B14="N/A","N/A",IF(E14&gt;100,"No",IF(E14&lt;95,"No","Yes")))</f>
        <v>Yes</v>
      </c>
      <c r="G14" s="8">
        <v>98.710307767000003</v>
      </c>
      <c r="H14" s="9" t="str">
        <f>IF($B14="N/A","N/A",IF(G14&gt;100,"No",IF(G14&lt;95,"No","Yes")))</f>
        <v>Yes</v>
      </c>
      <c r="I14" s="10">
        <v>-5.7000000000000002E-2</v>
      </c>
      <c r="J14" s="10">
        <v>3.8699999999999998E-2</v>
      </c>
      <c r="K14" s="9" t="str">
        <f t="shared" si="0"/>
        <v>Yes</v>
      </c>
    </row>
    <row r="15" spans="1:11" x14ac:dyDescent="0.25">
      <c r="A15" s="94" t="s">
        <v>828</v>
      </c>
      <c r="B15" s="33" t="s">
        <v>221</v>
      </c>
      <c r="C15" s="8">
        <v>12.808018379</v>
      </c>
      <c r="D15" s="9" t="str">
        <f>IF($B15="N/A","N/A",IF(C15&gt;3,"Yes","No"))</f>
        <v>Yes</v>
      </c>
      <c r="E15" s="8">
        <v>13.199094138</v>
      </c>
      <c r="F15" s="9" t="str">
        <f>IF($B15="N/A","N/A",IF(E15&gt;3,"Yes","No"))</f>
        <v>Yes</v>
      </c>
      <c r="G15" s="8">
        <v>13.150054439</v>
      </c>
      <c r="H15" s="9" t="str">
        <f>IF($B15="N/A","N/A",IF(G15&gt;3,"Yes","No"))</f>
        <v>Yes</v>
      </c>
      <c r="I15" s="10">
        <v>3.0529999999999999</v>
      </c>
      <c r="J15" s="10">
        <v>-0.372</v>
      </c>
      <c r="K15" s="9" t="str">
        <f t="shared" si="0"/>
        <v>Yes</v>
      </c>
    </row>
    <row r="16" spans="1:11" x14ac:dyDescent="0.25">
      <c r="A16" s="94" t="s">
        <v>829</v>
      </c>
      <c r="B16" s="33" t="s">
        <v>222</v>
      </c>
      <c r="C16" s="8">
        <v>5.6169770934000001</v>
      </c>
      <c r="D16" s="9" t="str">
        <f>IF($B16="N/A","N/A",IF(C16&gt;=8,"No",IF(C16&lt;2,"No","Yes")))</f>
        <v>Yes</v>
      </c>
      <c r="E16" s="8">
        <v>5.6864831844000001</v>
      </c>
      <c r="F16" s="9" t="str">
        <f>IF($B16="N/A","N/A",IF(E16&gt;=8,"No",IF(E16&lt;2,"No","Yes")))</f>
        <v>Yes</v>
      </c>
      <c r="G16" s="8">
        <v>5.7162910370000004</v>
      </c>
      <c r="H16" s="9" t="str">
        <f>IF($B16="N/A","N/A",IF(G16&gt;=8,"No",IF(G16&lt;2,"No","Yes")))</f>
        <v>Yes</v>
      </c>
      <c r="I16" s="10">
        <v>1.2370000000000001</v>
      </c>
      <c r="J16" s="10">
        <v>0.5242</v>
      </c>
      <c r="K16" s="9" t="str">
        <f t="shared" si="0"/>
        <v>Yes</v>
      </c>
    </row>
    <row r="17" spans="1:11" x14ac:dyDescent="0.25">
      <c r="A17" s="94" t="s">
        <v>312</v>
      </c>
      <c r="B17" s="33" t="s">
        <v>223</v>
      </c>
      <c r="C17" s="8">
        <v>99.955274423000006</v>
      </c>
      <c r="D17" s="9" t="str">
        <f>IF(OR($B17="N/A",$C17="N/A"),"N/A",IF(C17&gt;100,"No",IF(C17&lt;98,"No","Yes")))</f>
        <v>Yes</v>
      </c>
      <c r="E17" s="8">
        <v>99.652755450000001</v>
      </c>
      <c r="F17" s="9" t="str">
        <f>IF(OR($B17="N/A",$E17="N/A"),"N/A",IF(E17&gt;100,"No",IF(E17&lt;98,"No","Yes")))</f>
        <v>Yes</v>
      </c>
      <c r="G17" s="8">
        <v>98.205503989999997</v>
      </c>
      <c r="H17" s="9" t="str">
        <f>IF($B17="N/A","N/A",IF(G17&gt;100,"No",IF(G17&lt;98,"No","Yes")))</f>
        <v>Yes</v>
      </c>
      <c r="I17" s="10">
        <v>-0.30299999999999999</v>
      </c>
      <c r="J17" s="10">
        <v>-1.45</v>
      </c>
      <c r="K17" s="9" t="str">
        <f t="shared" si="0"/>
        <v>Yes</v>
      </c>
    </row>
    <row r="18" spans="1:11" x14ac:dyDescent="0.25">
      <c r="A18" s="94" t="s">
        <v>31</v>
      </c>
      <c r="B18" s="33" t="s">
        <v>214</v>
      </c>
      <c r="C18" s="8">
        <v>99.680531595000005</v>
      </c>
      <c r="D18" s="9" t="str">
        <f>IF($B18="N/A","N/A",IF(C18&gt;100,"No",IF(C18&lt;95,"No","Yes")))</f>
        <v>Yes</v>
      </c>
      <c r="E18" s="8">
        <v>99.376245901000004</v>
      </c>
      <c r="F18" s="9" t="str">
        <f>IF($B18="N/A","N/A",IF(E18&gt;100,"No",IF(E18&lt;95,"No","Yes")))</f>
        <v>Yes</v>
      </c>
      <c r="G18" s="8">
        <v>98.010096075999996</v>
      </c>
      <c r="H18" s="9" t="str">
        <f>IF($B18="N/A","N/A",IF(G18&gt;100,"No",IF(G18&lt;95,"No","Yes")))</f>
        <v>Yes</v>
      </c>
      <c r="I18" s="10">
        <v>-0.30499999999999999</v>
      </c>
      <c r="J18" s="10">
        <v>-1.37</v>
      </c>
      <c r="K18" s="9" t="str">
        <f t="shared" si="0"/>
        <v>Yes</v>
      </c>
    </row>
    <row r="19" spans="1:11" x14ac:dyDescent="0.25">
      <c r="A19" s="94" t="s">
        <v>313</v>
      </c>
      <c r="B19" s="33"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4" t="s">
        <v>314</v>
      </c>
      <c r="B20" s="33" t="s">
        <v>223</v>
      </c>
      <c r="C20" s="8">
        <v>99.945690370999998</v>
      </c>
      <c r="D20" s="9" t="str">
        <f>IF($B20="N/A","N/A",IF(C20&gt;100,"No",IF(C20&lt;98,"No","Yes")))</f>
        <v>Yes</v>
      </c>
      <c r="E20" s="8">
        <v>99.961417272000006</v>
      </c>
      <c r="F20" s="9" t="str">
        <f>IF($B20="N/A","N/A",IF(E20&gt;100,"No",IF(E20&lt;98,"No","Yes")))</f>
        <v>Yes</v>
      </c>
      <c r="G20" s="8">
        <v>99.970688812999995</v>
      </c>
      <c r="H20" s="9" t="str">
        <f>IF($B20="N/A","N/A",IF(G20&gt;100,"No",IF(G20&lt;98,"No","Yes")))</f>
        <v>Yes</v>
      </c>
      <c r="I20" s="10">
        <v>1.5699999999999999E-2</v>
      </c>
      <c r="J20" s="10">
        <v>9.2999999999999992E-3</v>
      </c>
      <c r="K20" s="9" t="str">
        <f t="shared" si="0"/>
        <v>Yes</v>
      </c>
    </row>
    <row r="21" spans="1:11" x14ac:dyDescent="0.25">
      <c r="A21" s="94" t="s">
        <v>831</v>
      </c>
      <c r="B21" s="33" t="s">
        <v>225</v>
      </c>
      <c r="C21" s="8">
        <v>7.9641681317000002</v>
      </c>
      <c r="D21" s="9" t="str">
        <f>IF($B21="N/A","N/A",IF(C21&gt;=2,"Yes","No"))</f>
        <v>Yes</v>
      </c>
      <c r="E21" s="8">
        <v>8.0872306207999998</v>
      </c>
      <c r="F21" s="9" t="str">
        <f>IF($B21="N/A","N/A",IF(E21&gt;=2,"Yes","No"))</f>
        <v>Yes</v>
      </c>
      <c r="G21" s="8">
        <v>8.1310919990000006</v>
      </c>
      <c r="H21" s="9" t="str">
        <f>IF($B21="N/A","N/A",IF(G21&gt;=2,"Yes","No"))</f>
        <v>Yes</v>
      </c>
      <c r="I21" s="10">
        <v>1.5449999999999999</v>
      </c>
      <c r="J21" s="10">
        <v>0.54239999999999999</v>
      </c>
      <c r="K21" s="9" t="str">
        <f t="shared" si="0"/>
        <v>Yes</v>
      </c>
    </row>
    <row r="22" spans="1:11" x14ac:dyDescent="0.25">
      <c r="A22" s="94" t="s">
        <v>832</v>
      </c>
      <c r="B22" s="33" t="s">
        <v>226</v>
      </c>
      <c r="C22" s="8">
        <v>6.4599648394000004</v>
      </c>
      <c r="D22" s="9" t="str">
        <f>IF($B22="N/A","N/A",IF(C22&gt;30,"No",IF(C22&lt;5,"No","Yes")))</f>
        <v>Yes</v>
      </c>
      <c r="E22" s="8">
        <v>6.3653908009000002</v>
      </c>
      <c r="F22" s="9" t="str">
        <f>IF($B22="N/A","N/A",IF(E22&gt;30,"No",IF(E22&lt;5,"No","Yes")))</f>
        <v>Yes</v>
      </c>
      <c r="G22" s="8">
        <v>6.0431326557</v>
      </c>
      <c r="H22" s="9" t="str">
        <f>IF($B22="N/A","N/A",IF(G22&gt;30,"No",IF(G22&lt;5,"No","Yes")))</f>
        <v>Yes</v>
      </c>
      <c r="I22" s="10">
        <v>-1.46</v>
      </c>
      <c r="J22" s="10">
        <v>-5.0599999999999996</v>
      </c>
      <c r="K22" s="9" t="str">
        <f t="shared" si="0"/>
        <v>Yes</v>
      </c>
    </row>
    <row r="23" spans="1:11" x14ac:dyDescent="0.25">
      <c r="A23" s="94" t="s">
        <v>833</v>
      </c>
      <c r="B23" s="33" t="s">
        <v>227</v>
      </c>
      <c r="C23" s="8">
        <v>36.033242768000001</v>
      </c>
      <c r="D23" s="9" t="str">
        <f>IF($B23="N/A","N/A",IF(C23&gt;75,"No",IF(C23&lt;15,"No","Yes")))</f>
        <v>Yes</v>
      </c>
      <c r="E23" s="8">
        <v>36.082341589000002</v>
      </c>
      <c r="F23" s="9" t="str">
        <f>IF($B23="N/A","N/A",IF(E23&gt;75,"No",IF(E23&lt;15,"No","Yes")))</f>
        <v>Yes</v>
      </c>
      <c r="G23" s="8">
        <v>36.532447224000002</v>
      </c>
      <c r="H23" s="9" t="str">
        <f>IF($B23="N/A","N/A",IF(G23&gt;75,"No",IF(G23&lt;15,"No","Yes")))</f>
        <v>Yes</v>
      </c>
      <c r="I23" s="10">
        <v>0.1363</v>
      </c>
      <c r="J23" s="10">
        <v>1.2470000000000001</v>
      </c>
      <c r="K23" s="9" t="str">
        <f t="shared" si="0"/>
        <v>Yes</v>
      </c>
    </row>
    <row r="24" spans="1:11" x14ac:dyDescent="0.25">
      <c r="A24" s="94" t="s">
        <v>834</v>
      </c>
      <c r="B24" s="33" t="s">
        <v>228</v>
      </c>
      <c r="C24" s="8">
        <v>57.497203132000003</v>
      </c>
      <c r="D24" s="9" t="str">
        <f>IF($B24="N/A","N/A",IF(C24&gt;70,"No",IF(C24&lt;25,"No","Yes")))</f>
        <v>Yes</v>
      </c>
      <c r="E24" s="8">
        <v>57.552267610000001</v>
      </c>
      <c r="F24" s="9" t="str">
        <f>IF($B24="N/A","N/A",IF(E24&gt;70,"No",IF(E24&lt;25,"No","Yes")))</f>
        <v>Yes</v>
      </c>
      <c r="G24" s="8">
        <v>57.424420120000001</v>
      </c>
      <c r="H24" s="9" t="str">
        <f>IF($B24="N/A","N/A",IF(G24&gt;70,"No",IF(G24&lt;25,"No","Yes")))</f>
        <v>Yes</v>
      </c>
      <c r="I24" s="10">
        <v>9.5799999999999996E-2</v>
      </c>
      <c r="J24" s="10">
        <v>-0.222</v>
      </c>
      <c r="K24" s="9" t="str">
        <f t="shared" si="0"/>
        <v>Yes</v>
      </c>
    </row>
    <row r="25" spans="1:11" x14ac:dyDescent="0.25">
      <c r="A25" s="94" t="s">
        <v>318</v>
      </c>
      <c r="B25" s="33" t="s">
        <v>229</v>
      </c>
      <c r="C25" s="8">
        <v>44.920452367000003</v>
      </c>
      <c r="D25" s="9" t="str">
        <f>IF($B25="N/A","N/A",IF(C25&gt;70,"No",IF(C25&lt;35,"No","Yes")))</f>
        <v>Yes</v>
      </c>
      <c r="E25" s="8">
        <v>46.456819496999998</v>
      </c>
      <c r="F25" s="9" t="str">
        <f>IF($B25="N/A","N/A",IF(E25&gt;70,"No",IF(E25&lt;35,"No","Yes")))</f>
        <v>Yes</v>
      </c>
      <c r="G25" s="8">
        <v>47.699071812</v>
      </c>
      <c r="H25" s="9" t="str">
        <f>IF($B25="N/A","N/A",IF(G25&gt;70,"No",IF(G25&lt;35,"No","Yes")))</f>
        <v>Yes</v>
      </c>
      <c r="I25" s="10">
        <v>3.42</v>
      </c>
      <c r="J25" s="10">
        <v>2.6739999999999999</v>
      </c>
      <c r="K25" s="9" t="str">
        <f t="shared" si="0"/>
        <v>Yes</v>
      </c>
    </row>
    <row r="26" spans="1:11" x14ac:dyDescent="0.25">
      <c r="A26" s="94" t="s">
        <v>835</v>
      </c>
      <c r="B26" s="33" t="s">
        <v>220</v>
      </c>
      <c r="C26" s="8">
        <v>2.3168337956</v>
      </c>
      <c r="D26" s="9" t="str">
        <f>IF($B26="N/A","N/A",IF(C26&gt;1,"Yes","No"))</f>
        <v>Yes</v>
      </c>
      <c r="E26" s="8">
        <v>2.3607862136</v>
      </c>
      <c r="F26" s="9" t="str">
        <f>IF($B26="N/A","N/A",IF(E26&gt;1,"Yes","No"))</f>
        <v>Yes</v>
      </c>
      <c r="G26" s="8">
        <v>2.4265328416999998</v>
      </c>
      <c r="H26" s="9" t="str">
        <f>IF($B26="N/A","N/A",IF(G26&gt;1,"Yes","No"))</f>
        <v>Yes</v>
      </c>
      <c r="I26" s="10">
        <v>1.897</v>
      </c>
      <c r="J26" s="10">
        <v>2.7850000000000001</v>
      </c>
      <c r="K26" s="9" t="str">
        <f t="shared" si="0"/>
        <v>Yes</v>
      </c>
    </row>
    <row r="27" spans="1:11" x14ac:dyDescent="0.25">
      <c r="A27" s="94" t="s">
        <v>319</v>
      </c>
      <c r="B27" s="33"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5">
      <c r="A28" s="94" t="s">
        <v>836</v>
      </c>
      <c r="B28" s="33" t="s">
        <v>213</v>
      </c>
      <c r="C28" s="8">
        <v>99.800867647999993</v>
      </c>
      <c r="D28" s="9" t="str">
        <f>IF($B28="N/A","N/A",IF(C28&gt;15,"No",IF(C28&lt;-15,"No","Yes")))</f>
        <v>N/A</v>
      </c>
      <c r="E28" s="8">
        <v>99.868503011000001</v>
      </c>
      <c r="F28" s="9" t="str">
        <f>IF($B28="N/A","N/A",IF(E28&gt;15,"No",IF(E28&lt;-15,"No","Yes")))</f>
        <v>N/A</v>
      </c>
      <c r="G28" s="8">
        <v>99.959033183000003</v>
      </c>
      <c r="H28" s="9" t="str">
        <f>IF($B28="N/A","N/A",IF(G28&gt;15,"No",IF(G28&lt;-15,"No","Yes")))</f>
        <v>N/A</v>
      </c>
      <c r="I28" s="10">
        <v>6.7799999999999999E-2</v>
      </c>
      <c r="J28" s="10">
        <v>9.06E-2</v>
      </c>
      <c r="K28" s="9" t="str">
        <f t="shared" si="0"/>
        <v>Yes</v>
      </c>
    </row>
    <row r="29" spans="1:11" x14ac:dyDescent="0.25">
      <c r="A29" s="94" t="s">
        <v>320</v>
      </c>
      <c r="B29" s="33"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4" t="s">
        <v>321</v>
      </c>
      <c r="B30" s="33"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4" t="s">
        <v>322</v>
      </c>
      <c r="B31" s="33" t="s">
        <v>230</v>
      </c>
      <c r="C31" s="8">
        <v>0</v>
      </c>
      <c r="D31" s="9" t="str">
        <f>IF($B31="N/A","N/A",IF(C31&gt;=90,"Yes","No"))</f>
        <v>No</v>
      </c>
      <c r="E31" s="8">
        <v>0</v>
      </c>
      <c r="F31" s="9" t="str">
        <f>IF($B31="N/A","N/A",IF(E31&gt;=90,"Yes","No"))</f>
        <v>No</v>
      </c>
      <c r="G31" s="8">
        <v>0</v>
      </c>
      <c r="H31" s="9" t="str">
        <f>IF($B31="N/A","N/A",IF(G31&gt;=90,"Yes","No"))</f>
        <v>No</v>
      </c>
      <c r="I31" s="10" t="s">
        <v>1746</v>
      </c>
      <c r="J31" s="10" t="s">
        <v>1746</v>
      </c>
      <c r="K31" s="9" t="str">
        <f t="shared" si="0"/>
        <v>N/A</v>
      </c>
    </row>
    <row r="32" spans="1:1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1591</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3" t="s">
        <v>301</v>
      </c>
      <c r="B6" s="89" t="s">
        <v>213</v>
      </c>
      <c r="C6" s="34">
        <v>0</v>
      </c>
      <c r="D6" s="9" t="str">
        <f>IF(OR($B6="N/A",$C6="N/A"),"N/A",IF(C6&lt;0,"No","Yes"))</f>
        <v>N/A</v>
      </c>
      <c r="E6" s="34">
        <v>0</v>
      </c>
      <c r="F6" s="9" t="str">
        <f>IF($B6="N/A","N/A",IF(E6&lt;0,"No","Yes"))</f>
        <v>N/A</v>
      </c>
      <c r="G6" s="34">
        <v>0</v>
      </c>
      <c r="H6" s="9" t="str">
        <f>IF($B6="N/A","N/A",IF(G6&lt;0,"No","Yes"))</f>
        <v>N/A</v>
      </c>
      <c r="I6" s="10" t="s">
        <v>1746</v>
      </c>
      <c r="J6" s="10" t="s">
        <v>1746</v>
      </c>
      <c r="K6" s="9" t="str">
        <f t="shared" ref="K6:K35" si="0">IF(J6="Div by 0", "N/A", IF(J6="N/A","N/A", IF(J6&gt;30, "No", IF(J6&lt;-30, "No", "Yes"))))</f>
        <v>N/A</v>
      </c>
    </row>
    <row r="7" spans="1:11" x14ac:dyDescent="0.25">
      <c r="A7" s="94" t="s">
        <v>438</v>
      </c>
      <c r="B7" s="89" t="s">
        <v>213</v>
      </c>
      <c r="C7" s="9" t="s">
        <v>1746</v>
      </c>
      <c r="D7" s="9" t="str">
        <f t="shared" ref="D7:D17" si="1">IF(OR($B7="N/A",$C7="N/A"),"N/A",IF(C7&lt;0,"No","Yes"))</f>
        <v>N/A</v>
      </c>
      <c r="E7" s="9" t="s">
        <v>1746</v>
      </c>
      <c r="F7" s="9" t="str">
        <f t="shared" ref="F7:F17" si="2">IF($B7="N/A","N/A",IF(E7&lt;0,"No","Yes"))</f>
        <v>N/A</v>
      </c>
      <c r="G7" s="9" t="s">
        <v>1746</v>
      </c>
      <c r="H7" s="9" t="str">
        <f t="shared" ref="H7:H17" si="3">IF($B7="N/A","N/A",IF(G7&lt;0,"No","Yes"))</f>
        <v>N/A</v>
      </c>
      <c r="I7" s="10" t="s">
        <v>1746</v>
      </c>
      <c r="J7" s="10" t="s">
        <v>1746</v>
      </c>
      <c r="K7" s="9" t="str">
        <f t="shared" si="0"/>
        <v>N/A</v>
      </c>
    </row>
    <row r="8" spans="1:11" x14ac:dyDescent="0.25">
      <c r="A8" s="94" t="s">
        <v>439</v>
      </c>
      <c r="B8" s="89" t="s">
        <v>213</v>
      </c>
      <c r="C8" s="9" t="s">
        <v>1746</v>
      </c>
      <c r="D8" s="9" t="str">
        <f t="shared" si="1"/>
        <v>N/A</v>
      </c>
      <c r="E8" s="9" t="s">
        <v>1746</v>
      </c>
      <c r="F8" s="9" t="str">
        <f t="shared" si="2"/>
        <v>N/A</v>
      </c>
      <c r="G8" s="9" t="s">
        <v>1746</v>
      </c>
      <c r="H8" s="9" t="str">
        <f t="shared" si="3"/>
        <v>N/A</v>
      </c>
      <c r="I8" s="10" t="s">
        <v>1746</v>
      </c>
      <c r="J8" s="10" t="s">
        <v>1746</v>
      </c>
      <c r="K8" s="9" t="str">
        <f t="shared" si="0"/>
        <v>N/A</v>
      </c>
    </row>
    <row r="9" spans="1:11" x14ac:dyDescent="0.25">
      <c r="A9" s="94" t="s">
        <v>440</v>
      </c>
      <c r="B9" s="89" t="s">
        <v>213</v>
      </c>
      <c r="C9" s="9" t="s">
        <v>1746</v>
      </c>
      <c r="D9" s="9" t="str">
        <f t="shared" si="1"/>
        <v>N/A</v>
      </c>
      <c r="E9" s="9" t="s">
        <v>1746</v>
      </c>
      <c r="F9" s="9" t="str">
        <f t="shared" si="2"/>
        <v>N/A</v>
      </c>
      <c r="G9" s="9" t="s">
        <v>1746</v>
      </c>
      <c r="H9" s="9" t="str">
        <f t="shared" si="3"/>
        <v>N/A</v>
      </c>
      <c r="I9" s="10" t="s">
        <v>1746</v>
      </c>
      <c r="J9" s="10" t="s">
        <v>1746</v>
      </c>
      <c r="K9" s="9" t="str">
        <f t="shared" si="0"/>
        <v>N/A</v>
      </c>
    </row>
    <row r="10" spans="1:11" x14ac:dyDescent="0.25">
      <c r="A10" s="94" t="s">
        <v>441</v>
      </c>
      <c r="B10" s="89" t="s">
        <v>213</v>
      </c>
      <c r="C10" s="9" t="s">
        <v>1746</v>
      </c>
      <c r="D10" s="9" t="str">
        <f t="shared" si="1"/>
        <v>N/A</v>
      </c>
      <c r="E10" s="9" t="s">
        <v>1746</v>
      </c>
      <c r="F10" s="9" t="str">
        <f t="shared" si="2"/>
        <v>N/A</v>
      </c>
      <c r="G10" s="9" t="s">
        <v>1746</v>
      </c>
      <c r="H10" s="9" t="str">
        <f t="shared" si="3"/>
        <v>N/A</v>
      </c>
      <c r="I10" s="10" t="s">
        <v>1746</v>
      </c>
      <c r="J10" s="10" t="s">
        <v>1746</v>
      </c>
      <c r="K10" s="9" t="str">
        <f t="shared" si="0"/>
        <v>N/A</v>
      </c>
    </row>
    <row r="11" spans="1:11" x14ac:dyDescent="0.25">
      <c r="A11" s="24" t="s">
        <v>324</v>
      </c>
      <c r="B11" s="89" t="s">
        <v>213</v>
      </c>
      <c r="C11" s="9" t="s">
        <v>1746</v>
      </c>
      <c r="D11" s="9" t="str">
        <f t="shared" si="1"/>
        <v>N/A</v>
      </c>
      <c r="E11" s="9" t="s">
        <v>1746</v>
      </c>
      <c r="F11" s="9" t="str">
        <f t="shared" si="2"/>
        <v>N/A</v>
      </c>
      <c r="G11" s="9" t="s">
        <v>1746</v>
      </c>
      <c r="H11" s="9" t="str">
        <f t="shared" si="3"/>
        <v>N/A</v>
      </c>
      <c r="I11" s="10" t="s">
        <v>1746</v>
      </c>
      <c r="J11" s="10" t="s">
        <v>1746</v>
      </c>
      <c r="K11" s="9" t="str">
        <f t="shared" si="0"/>
        <v>N/A</v>
      </c>
    </row>
    <row r="12" spans="1:11" x14ac:dyDescent="0.25">
      <c r="A12" s="24" t="s">
        <v>310</v>
      </c>
      <c r="B12" s="89" t="s">
        <v>213</v>
      </c>
      <c r="C12" s="9" t="s">
        <v>1746</v>
      </c>
      <c r="D12" s="9" t="str">
        <f t="shared" si="1"/>
        <v>N/A</v>
      </c>
      <c r="E12" s="9" t="s">
        <v>1746</v>
      </c>
      <c r="F12" s="9" t="str">
        <f t="shared" si="2"/>
        <v>N/A</v>
      </c>
      <c r="G12" s="9" t="s">
        <v>1746</v>
      </c>
      <c r="H12" s="9" t="str">
        <f t="shared" si="3"/>
        <v>N/A</v>
      </c>
      <c r="I12" s="10" t="s">
        <v>1746</v>
      </c>
      <c r="J12" s="10" t="s">
        <v>1746</v>
      </c>
      <c r="K12" s="9" t="str">
        <f t="shared" si="0"/>
        <v>N/A</v>
      </c>
    </row>
    <row r="13" spans="1:11" x14ac:dyDescent="0.25">
      <c r="A13" s="24" t="s">
        <v>827</v>
      </c>
      <c r="B13" s="89" t="s">
        <v>213</v>
      </c>
      <c r="C13" s="9" t="s">
        <v>1746</v>
      </c>
      <c r="D13" s="9" t="str">
        <f t="shared" si="1"/>
        <v>N/A</v>
      </c>
      <c r="E13" s="9" t="s">
        <v>1746</v>
      </c>
      <c r="F13" s="9" t="str">
        <f t="shared" si="2"/>
        <v>N/A</v>
      </c>
      <c r="G13" s="9" t="s">
        <v>1746</v>
      </c>
      <c r="H13" s="9" t="str">
        <f t="shared" si="3"/>
        <v>N/A</v>
      </c>
      <c r="I13" s="10" t="s">
        <v>1746</v>
      </c>
      <c r="J13" s="10" t="s">
        <v>1746</v>
      </c>
      <c r="K13" s="9" t="str">
        <f t="shared" si="0"/>
        <v>N/A</v>
      </c>
    </row>
    <row r="14" spans="1:11" x14ac:dyDescent="0.25">
      <c r="A14" s="24" t="s">
        <v>311</v>
      </c>
      <c r="B14" s="89" t="s">
        <v>213</v>
      </c>
      <c r="C14" s="9" t="s">
        <v>1746</v>
      </c>
      <c r="D14" s="9" t="str">
        <f t="shared" si="1"/>
        <v>N/A</v>
      </c>
      <c r="E14" s="9" t="s">
        <v>1746</v>
      </c>
      <c r="F14" s="9" t="str">
        <f t="shared" si="2"/>
        <v>N/A</v>
      </c>
      <c r="G14" s="9" t="s">
        <v>1746</v>
      </c>
      <c r="H14" s="9" t="str">
        <f t="shared" si="3"/>
        <v>N/A</v>
      </c>
      <c r="I14" s="10" t="s">
        <v>1746</v>
      </c>
      <c r="J14" s="10" t="s">
        <v>1746</v>
      </c>
      <c r="K14" s="9" t="str">
        <f t="shared" si="0"/>
        <v>N/A</v>
      </c>
    </row>
    <row r="15" spans="1:11" x14ac:dyDescent="0.25">
      <c r="A15" s="24" t="s">
        <v>828</v>
      </c>
      <c r="B15" s="89" t="s">
        <v>213</v>
      </c>
      <c r="C15" s="9" t="s">
        <v>1746</v>
      </c>
      <c r="D15" s="9" t="str">
        <f t="shared" si="1"/>
        <v>N/A</v>
      </c>
      <c r="E15" s="9" t="s">
        <v>1746</v>
      </c>
      <c r="F15" s="9" t="str">
        <f t="shared" si="2"/>
        <v>N/A</v>
      </c>
      <c r="G15" s="9" t="s">
        <v>1746</v>
      </c>
      <c r="H15" s="9" t="str">
        <f t="shared" si="3"/>
        <v>N/A</v>
      </c>
      <c r="I15" s="10" t="s">
        <v>1746</v>
      </c>
      <c r="J15" s="10" t="s">
        <v>1746</v>
      </c>
      <c r="K15" s="9" t="str">
        <f t="shared" si="0"/>
        <v>N/A</v>
      </c>
    </row>
    <row r="16" spans="1:11" x14ac:dyDescent="0.25">
      <c r="A16" s="24" t="s">
        <v>837</v>
      </c>
      <c r="B16" s="89" t="s">
        <v>213</v>
      </c>
      <c r="C16" s="9" t="s">
        <v>1746</v>
      </c>
      <c r="D16" s="9" t="str">
        <f t="shared" si="1"/>
        <v>N/A</v>
      </c>
      <c r="E16" s="9" t="s">
        <v>1746</v>
      </c>
      <c r="F16" s="9" t="str">
        <f t="shared" si="2"/>
        <v>N/A</v>
      </c>
      <c r="G16" s="9" t="s">
        <v>1746</v>
      </c>
      <c r="H16" s="9" t="str">
        <f t="shared" si="3"/>
        <v>N/A</v>
      </c>
      <c r="I16" s="10" t="s">
        <v>1746</v>
      </c>
      <c r="J16" s="10" t="s">
        <v>1746</v>
      </c>
      <c r="K16" s="9" t="str">
        <f t="shared" si="0"/>
        <v>N/A</v>
      </c>
    </row>
    <row r="17" spans="1:11" x14ac:dyDescent="0.25">
      <c r="A17" s="24" t="s">
        <v>830</v>
      </c>
      <c r="B17" s="89" t="s">
        <v>213</v>
      </c>
      <c r="C17" s="9" t="s">
        <v>1746</v>
      </c>
      <c r="D17" s="9" t="str">
        <f t="shared" si="1"/>
        <v>N/A</v>
      </c>
      <c r="E17" s="9" t="s">
        <v>1746</v>
      </c>
      <c r="F17" s="9" t="str">
        <f t="shared" si="2"/>
        <v>N/A</v>
      </c>
      <c r="G17" s="9" t="s">
        <v>1746</v>
      </c>
      <c r="H17" s="9" t="str">
        <f t="shared" si="3"/>
        <v>N/A</v>
      </c>
      <c r="I17" s="10" t="s">
        <v>1746</v>
      </c>
      <c r="J17" s="10" t="s">
        <v>1746</v>
      </c>
      <c r="K17" s="9" t="str">
        <f t="shared" si="0"/>
        <v>N/A</v>
      </c>
    </row>
    <row r="18" spans="1:11" x14ac:dyDescent="0.25">
      <c r="A18" s="94" t="s">
        <v>312</v>
      </c>
      <c r="B18" s="33" t="s">
        <v>223</v>
      </c>
      <c r="C18" s="9" t="s">
        <v>1746</v>
      </c>
      <c r="D18" s="9" t="str">
        <f>IF(OR($B18="N/A",$C18="N/A"),"N/A",IF(C18&gt;100,"No",IF(C18&lt;98,"No","Yes")))</f>
        <v>No</v>
      </c>
      <c r="E18" s="9" t="s">
        <v>1746</v>
      </c>
      <c r="F18" s="9" t="str">
        <f>IF(OR($B18="N/A",$E18="N/A"),"N/A",IF(E18&gt;100,"No",IF(E18&lt;98,"No","Yes")))</f>
        <v>No</v>
      </c>
      <c r="G18" s="9" t="s">
        <v>1746</v>
      </c>
      <c r="H18" s="9" t="str">
        <f>IF($B18="N/A","N/A",IF(G18&gt;100,"No",IF(G18&lt;98,"No","Yes")))</f>
        <v>No</v>
      </c>
      <c r="I18" s="10" t="s">
        <v>1746</v>
      </c>
      <c r="J18" s="10" t="s">
        <v>1746</v>
      </c>
      <c r="K18" s="9" t="str">
        <f t="shared" si="0"/>
        <v>N/A</v>
      </c>
    </row>
    <row r="19" spans="1:11" x14ac:dyDescent="0.25">
      <c r="A19" s="94" t="s">
        <v>31</v>
      </c>
      <c r="B19" s="33" t="s">
        <v>214</v>
      </c>
      <c r="C19" s="9" t="s">
        <v>1746</v>
      </c>
      <c r="D19" s="9" t="str">
        <f>IF(OR($B19="N/A",$C19="N/A"),"N/A",IF(C19&gt;100,"No",IF(C19&lt;95,"No","Yes")))</f>
        <v>No</v>
      </c>
      <c r="E19" s="9" t="s">
        <v>1746</v>
      </c>
      <c r="F19" s="9" t="str">
        <f>IF(OR($B19="N/A",$E19="N/A"),"N/A",IF(E19&gt;100,"No",IF(E19&lt;98,"No","Yes")))</f>
        <v>No</v>
      </c>
      <c r="G19" s="9" t="s">
        <v>1746</v>
      </c>
      <c r="H19" s="9" t="str">
        <f>IF($B19="N/A","N/A",IF(G19&gt;100,"No",IF(G19&lt;95,"No","Yes")))</f>
        <v>No</v>
      </c>
      <c r="I19" s="10" t="s">
        <v>1746</v>
      </c>
      <c r="J19" s="10" t="s">
        <v>1746</v>
      </c>
      <c r="K19" s="9" t="str">
        <f t="shared" si="0"/>
        <v>N/A</v>
      </c>
    </row>
    <row r="20" spans="1:11" x14ac:dyDescent="0.25">
      <c r="A20" s="24" t="s">
        <v>313</v>
      </c>
      <c r="B20" s="89" t="s">
        <v>213</v>
      </c>
      <c r="C20" s="9" t="s">
        <v>1746</v>
      </c>
      <c r="D20" s="9" t="str">
        <f t="shared" ref="D20:D35" si="4">IF(OR($B20="N/A",$C20="N/A"),"N/A",IF(C20&lt;0,"No","Yes"))</f>
        <v>N/A</v>
      </c>
      <c r="E20" s="9" t="s">
        <v>1746</v>
      </c>
      <c r="F20" s="9" t="str">
        <f t="shared" ref="F20:F34" si="5">IF($B20="N/A","N/A",IF(E20&lt;0,"No","Yes"))</f>
        <v>N/A</v>
      </c>
      <c r="G20" s="9" t="s">
        <v>1746</v>
      </c>
      <c r="H20" s="9" t="str">
        <f t="shared" ref="H20:H35" si="6">IF($B20="N/A","N/A",IF(G20&lt;0,"No","Yes"))</f>
        <v>N/A</v>
      </c>
      <c r="I20" s="10" t="s">
        <v>1746</v>
      </c>
      <c r="J20" s="10" t="s">
        <v>1746</v>
      </c>
      <c r="K20" s="9" t="str">
        <f t="shared" si="0"/>
        <v>N/A</v>
      </c>
    </row>
    <row r="21" spans="1:11" x14ac:dyDescent="0.25">
      <c r="A21" s="24" t="s">
        <v>838</v>
      </c>
      <c r="B21" s="89" t="s">
        <v>213</v>
      </c>
      <c r="C21" s="9" t="s">
        <v>1746</v>
      </c>
      <c r="D21" s="9" t="str">
        <f t="shared" si="4"/>
        <v>N/A</v>
      </c>
      <c r="E21" s="9" t="s">
        <v>1746</v>
      </c>
      <c r="F21" s="9" t="str">
        <f t="shared" si="5"/>
        <v>N/A</v>
      </c>
      <c r="G21" s="9" t="s">
        <v>1746</v>
      </c>
      <c r="H21" s="9" t="str">
        <f t="shared" si="6"/>
        <v>N/A</v>
      </c>
      <c r="I21" s="10" t="s">
        <v>1746</v>
      </c>
      <c r="J21" s="10" t="s">
        <v>1746</v>
      </c>
      <c r="K21" s="9" t="str">
        <f t="shared" si="0"/>
        <v>N/A</v>
      </c>
    </row>
    <row r="22" spans="1:11" x14ac:dyDescent="0.25">
      <c r="A22" s="24" t="s">
        <v>314</v>
      </c>
      <c r="B22" s="89" t="s">
        <v>213</v>
      </c>
      <c r="C22" s="9" t="s">
        <v>1746</v>
      </c>
      <c r="D22" s="9" t="str">
        <f t="shared" si="4"/>
        <v>N/A</v>
      </c>
      <c r="E22" s="9" t="s">
        <v>1746</v>
      </c>
      <c r="F22" s="9" t="str">
        <f t="shared" si="5"/>
        <v>N/A</v>
      </c>
      <c r="G22" s="9" t="s">
        <v>1746</v>
      </c>
      <c r="H22" s="9" t="str">
        <f t="shared" si="6"/>
        <v>N/A</v>
      </c>
      <c r="I22" s="10" t="s">
        <v>1746</v>
      </c>
      <c r="J22" s="10" t="s">
        <v>1746</v>
      </c>
      <c r="K22" s="9" t="str">
        <f t="shared" si="0"/>
        <v>N/A</v>
      </c>
    </row>
    <row r="23" spans="1:11" x14ac:dyDescent="0.25">
      <c r="A23" s="24" t="s">
        <v>831</v>
      </c>
      <c r="B23" s="89" t="s">
        <v>213</v>
      </c>
      <c r="C23" s="9" t="s">
        <v>1746</v>
      </c>
      <c r="D23" s="9" t="str">
        <f t="shared" si="4"/>
        <v>N/A</v>
      </c>
      <c r="E23" s="9" t="s">
        <v>1746</v>
      </c>
      <c r="F23" s="9" t="str">
        <f t="shared" si="5"/>
        <v>N/A</v>
      </c>
      <c r="G23" s="9" t="s">
        <v>1746</v>
      </c>
      <c r="H23" s="9" t="str">
        <f t="shared" si="6"/>
        <v>N/A</v>
      </c>
      <c r="I23" s="10" t="s">
        <v>1746</v>
      </c>
      <c r="J23" s="10" t="s">
        <v>1746</v>
      </c>
      <c r="K23" s="9" t="str">
        <f t="shared" si="0"/>
        <v>N/A</v>
      </c>
    </row>
    <row r="24" spans="1:11" x14ac:dyDescent="0.25">
      <c r="A24" s="24" t="s">
        <v>315</v>
      </c>
      <c r="B24" s="89" t="s">
        <v>213</v>
      </c>
      <c r="C24" s="9" t="s">
        <v>1746</v>
      </c>
      <c r="D24" s="9" t="str">
        <f t="shared" si="4"/>
        <v>N/A</v>
      </c>
      <c r="E24" s="9" t="s">
        <v>1746</v>
      </c>
      <c r="F24" s="9" t="str">
        <f t="shared" si="5"/>
        <v>N/A</v>
      </c>
      <c r="G24" s="9" t="s">
        <v>1746</v>
      </c>
      <c r="H24" s="9" t="str">
        <f t="shared" si="6"/>
        <v>N/A</v>
      </c>
      <c r="I24" s="10" t="s">
        <v>1746</v>
      </c>
      <c r="J24" s="10" t="s">
        <v>1746</v>
      </c>
      <c r="K24" s="9" t="str">
        <f t="shared" si="0"/>
        <v>N/A</v>
      </c>
    </row>
    <row r="25" spans="1:11" x14ac:dyDescent="0.25">
      <c r="A25" s="24" t="s">
        <v>316</v>
      </c>
      <c r="B25" s="89" t="s">
        <v>213</v>
      </c>
      <c r="C25" s="9" t="s">
        <v>1746</v>
      </c>
      <c r="D25" s="9" t="str">
        <f t="shared" si="4"/>
        <v>N/A</v>
      </c>
      <c r="E25" s="9" t="s">
        <v>1746</v>
      </c>
      <c r="F25" s="9" t="str">
        <f t="shared" si="5"/>
        <v>N/A</v>
      </c>
      <c r="G25" s="9" t="s">
        <v>1746</v>
      </c>
      <c r="H25" s="9" t="str">
        <f t="shared" si="6"/>
        <v>N/A</v>
      </c>
      <c r="I25" s="10" t="s">
        <v>1746</v>
      </c>
      <c r="J25" s="10" t="s">
        <v>1746</v>
      </c>
      <c r="K25" s="9" t="str">
        <f t="shared" si="0"/>
        <v>N/A</v>
      </c>
    </row>
    <row r="26" spans="1:11" x14ac:dyDescent="0.25">
      <c r="A26" s="24" t="s">
        <v>317</v>
      </c>
      <c r="B26" s="89" t="s">
        <v>213</v>
      </c>
      <c r="C26" s="9" t="s">
        <v>1746</v>
      </c>
      <c r="D26" s="9" t="str">
        <f t="shared" si="4"/>
        <v>N/A</v>
      </c>
      <c r="E26" s="9" t="s">
        <v>1746</v>
      </c>
      <c r="F26" s="9" t="str">
        <f t="shared" si="5"/>
        <v>N/A</v>
      </c>
      <c r="G26" s="9" t="s">
        <v>1746</v>
      </c>
      <c r="H26" s="9" t="str">
        <f t="shared" si="6"/>
        <v>N/A</v>
      </c>
      <c r="I26" s="10" t="s">
        <v>1746</v>
      </c>
      <c r="J26" s="10" t="s">
        <v>1746</v>
      </c>
      <c r="K26" s="9" t="str">
        <f t="shared" si="0"/>
        <v>N/A</v>
      </c>
    </row>
    <row r="27" spans="1:11" x14ac:dyDescent="0.25">
      <c r="A27" s="24" t="s">
        <v>318</v>
      </c>
      <c r="B27" s="89" t="s">
        <v>213</v>
      </c>
      <c r="C27" s="9" t="s">
        <v>1746</v>
      </c>
      <c r="D27" s="9" t="str">
        <f t="shared" si="4"/>
        <v>N/A</v>
      </c>
      <c r="E27" s="9" t="s">
        <v>1746</v>
      </c>
      <c r="F27" s="9" t="str">
        <f t="shared" si="5"/>
        <v>N/A</v>
      </c>
      <c r="G27" s="9" t="s">
        <v>1746</v>
      </c>
      <c r="H27" s="9" t="str">
        <f t="shared" si="6"/>
        <v>N/A</v>
      </c>
      <c r="I27" s="10" t="s">
        <v>1746</v>
      </c>
      <c r="J27" s="10" t="s">
        <v>1746</v>
      </c>
      <c r="K27" s="9" t="str">
        <f t="shared" si="0"/>
        <v>N/A</v>
      </c>
    </row>
    <row r="28" spans="1:11" x14ac:dyDescent="0.25">
      <c r="A28" s="24" t="s">
        <v>835</v>
      </c>
      <c r="B28" s="89" t="s">
        <v>213</v>
      </c>
      <c r="C28" s="9" t="s">
        <v>1746</v>
      </c>
      <c r="D28" s="9" t="str">
        <f t="shared" si="4"/>
        <v>N/A</v>
      </c>
      <c r="E28" s="9" t="s">
        <v>1746</v>
      </c>
      <c r="F28" s="9" t="str">
        <f t="shared" si="5"/>
        <v>N/A</v>
      </c>
      <c r="G28" s="9" t="s">
        <v>1746</v>
      </c>
      <c r="H28" s="9" t="str">
        <f t="shared" si="6"/>
        <v>N/A</v>
      </c>
      <c r="I28" s="10" t="s">
        <v>1746</v>
      </c>
      <c r="J28" s="10" t="s">
        <v>1746</v>
      </c>
      <c r="K28" s="9" t="str">
        <f t="shared" si="0"/>
        <v>N/A</v>
      </c>
    </row>
    <row r="29" spans="1:11" x14ac:dyDescent="0.25">
      <c r="A29" s="24" t="s">
        <v>319</v>
      </c>
      <c r="B29" s="89" t="s">
        <v>213</v>
      </c>
      <c r="C29" s="9" t="s">
        <v>1746</v>
      </c>
      <c r="D29" s="9" t="str">
        <f t="shared" si="4"/>
        <v>N/A</v>
      </c>
      <c r="E29" s="9" t="s">
        <v>1746</v>
      </c>
      <c r="F29" s="9" t="str">
        <f t="shared" si="5"/>
        <v>N/A</v>
      </c>
      <c r="G29" s="9" t="s">
        <v>1746</v>
      </c>
      <c r="H29" s="9" t="str">
        <f t="shared" si="6"/>
        <v>N/A</v>
      </c>
      <c r="I29" s="10" t="s">
        <v>1746</v>
      </c>
      <c r="J29" s="10" t="s">
        <v>1746</v>
      </c>
      <c r="K29" s="9" t="str">
        <f t="shared" si="0"/>
        <v>N/A</v>
      </c>
    </row>
    <row r="30" spans="1:11" x14ac:dyDescent="0.25">
      <c r="A30" s="24" t="s">
        <v>836</v>
      </c>
      <c r="B30" s="89" t="s">
        <v>213</v>
      </c>
      <c r="C30" s="9" t="s">
        <v>1746</v>
      </c>
      <c r="D30" s="9" t="str">
        <f t="shared" si="4"/>
        <v>N/A</v>
      </c>
      <c r="E30" s="9" t="s">
        <v>1746</v>
      </c>
      <c r="F30" s="9" t="str">
        <f t="shared" si="5"/>
        <v>N/A</v>
      </c>
      <c r="G30" s="9" t="s">
        <v>1746</v>
      </c>
      <c r="H30" s="9" t="str">
        <f t="shared" si="6"/>
        <v>N/A</v>
      </c>
      <c r="I30" s="10" t="s">
        <v>1746</v>
      </c>
      <c r="J30" s="10" t="s">
        <v>1746</v>
      </c>
      <c r="K30" s="9" t="str">
        <f t="shared" si="0"/>
        <v>N/A</v>
      </c>
    </row>
    <row r="31" spans="1:11" x14ac:dyDescent="0.25">
      <c r="A31" s="94" t="s">
        <v>320</v>
      </c>
      <c r="B31" s="33"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4" t="s">
        <v>321</v>
      </c>
      <c r="B32" s="33" t="s">
        <v>213</v>
      </c>
      <c r="C32" s="9" t="s">
        <v>1746</v>
      </c>
      <c r="D32" s="9" t="str">
        <f t="shared" si="4"/>
        <v>N/A</v>
      </c>
      <c r="E32" s="9" t="s">
        <v>1746</v>
      </c>
      <c r="F32" s="9" t="str">
        <f t="shared" si="5"/>
        <v>N/A</v>
      </c>
      <c r="G32" s="9" t="s">
        <v>1746</v>
      </c>
      <c r="H32" s="9" t="str">
        <f t="shared" si="6"/>
        <v>N/A</v>
      </c>
      <c r="I32" s="10" t="s">
        <v>1746</v>
      </c>
      <c r="J32" s="10" t="s">
        <v>1746</v>
      </c>
      <c r="K32" s="9" t="str">
        <f t="shared" si="0"/>
        <v>N/A</v>
      </c>
    </row>
    <row r="33" spans="1:11" x14ac:dyDescent="0.25">
      <c r="A33" s="24" t="s">
        <v>322</v>
      </c>
      <c r="B33" s="89" t="s">
        <v>213</v>
      </c>
      <c r="C33" s="9" t="s">
        <v>1746</v>
      </c>
      <c r="D33" s="9" t="str">
        <f t="shared" si="4"/>
        <v>N/A</v>
      </c>
      <c r="E33" s="9" t="s">
        <v>1746</v>
      </c>
      <c r="F33" s="9" t="str">
        <f t="shared" si="5"/>
        <v>N/A</v>
      </c>
      <c r="G33" s="9" t="s">
        <v>1746</v>
      </c>
      <c r="H33" s="9" t="str">
        <f t="shared" si="6"/>
        <v>N/A</v>
      </c>
      <c r="I33" s="10" t="s">
        <v>1746</v>
      </c>
      <c r="J33" s="10" t="s">
        <v>1746</v>
      </c>
      <c r="K33" s="9" t="str">
        <f t="shared" si="0"/>
        <v>N/A</v>
      </c>
    </row>
    <row r="34" spans="1:11" x14ac:dyDescent="0.25">
      <c r="A34" s="24" t="s">
        <v>323</v>
      </c>
      <c r="B34" s="89" t="s">
        <v>213</v>
      </c>
      <c r="C34" s="9" t="s">
        <v>1746</v>
      </c>
      <c r="D34" s="9" t="str">
        <f t="shared" si="4"/>
        <v>N/A</v>
      </c>
      <c r="E34" s="9" t="s">
        <v>1746</v>
      </c>
      <c r="F34" s="9" t="str">
        <f t="shared" si="5"/>
        <v>N/A</v>
      </c>
      <c r="G34" s="9" t="s">
        <v>1746</v>
      </c>
      <c r="H34" s="9" t="str">
        <f t="shared" si="6"/>
        <v>N/A</v>
      </c>
      <c r="I34" s="10" t="s">
        <v>1746</v>
      </c>
      <c r="J34" s="10" t="s">
        <v>1746</v>
      </c>
      <c r="K34" s="9" t="str">
        <f t="shared" si="0"/>
        <v>N/A</v>
      </c>
    </row>
    <row r="35" spans="1:11" ht="25" x14ac:dyDescent="0.25">
      <c r="A35" s="24" t="s">
        <v>370</v>
      </c>
      <c r="B35" s="89" t="s">
        <v>213</v>
      </c>
      <c r="C35" s="9" t="s">
        <v>1746</v>
      </c>
      <c r="D35" s="9" t="str">
        <f t="shared" si="4"/>
        <v>N/A</v>
      </c>
      <c r="E35" s="9" t="s">
        <v>1746</v>
      </c>
      <c r="F35" s="9" t="str">
        <f>IF($B35="N/A","N/A",IF(E35&lt;0,"No","Yes"))</f>
        <v>N/A</v>
      </c>
      <c r="G35" s="9" t="s">
        <v>1746</v>
      </c>
      <c r="H35" s="9" t="str">
        <f t="shared" si="6"/>
        <v>N/A</v>
      </c>
      <c r="I35" s="10" t="s">
        <v>1746</v>
      </c>
      <c r="J35" s="10" t="s">
        <v>1746</v>
      </c>
      <c r="K35" s="9" t="str">
        <f t="shared" si="0"/>
        <v>N/A</v>
      </c>
    </row>
    <row r="36" spans="1:11" x14ac:dyDescent="0.25">
      <c r="A36" s="27" t="s">
        <v>374</v>
      </c>
      <c r="B36" s="1" t="s">
        <v>213</v>
      </c>
      <c r="C36" s="8" t="s">
        <v>1746</v>
      </c>
      <c r="D36" s="9" t="str">
        <f t="shared" ref="D36:D39" si="7">IF($B36="N/A","N/A",IF(C36&lt;0,"No","Yes"))</f>
        <v>N/A</v>
      </c>
      <c r="E36" s="8" t="s">
        <v>1746</v>
      </c>
      <c r="F36" s="9" t="str">
        <f t="shared" ref="F36:F39" si="8">IF($B36="N/A","N/A",IF(E36&lt;0,"No","Yes"))</f>
        <v>N/A</v>
      </c>
      <c r="G36" s="8" t="s">
        <v>1746</v>
      </c>
      <c r="H36" s="9" t="str">
        <f t="shared" ref="H36:H39" si="9">IF($B36="N/A","N/A",IF(G36&lt;0,"No","Yes"))</f>
        <v>N/A</v>
      </c>
      <c r="I36" s="10" t="s">
        <v>1746</v>
      </c>
      <c r="J36" s="10" t="s">
        <v>1746</v>
      </c>
      <c r="K36" s="9" t="str">
        <f>IF(J36="Div by 0", "N/A", IF(J36="N/A","N/A", IF(J36&gt;30, "No", IF(J36&lt;-30, "No", "Yes"))))</f>
        <v>N/A</v>
      </c>
    </row>
    <row r="37" spans="1:11" x14ac:dyDescent="0.25">
      <c r="A37" s="27" t="s">
        <v>375</v>
      </c>
      <c r="B37" s="1" t="s">
        <v>213</v>
      </c>
      <c r="C37" s="8" t="s">
        <v>1746</v>
      </c>
      <c r="D37" s="9" t="str">
        <f t="shared" si="7"/>
        <v>N/A</v>
      </c>
      <c r="E37" s="8" t="s">
        <v>1746</v>
      </c>
      <c r="F37" s="9" t="str">
        <f t="shared" si="8"/>
        <v>N/A</v>
      </c>
      <c r="G37" s="8" t="s">
        <v>1746</v>
      </c>
      <c r="H37" s="9" t="str">
        <f t="shared" si="9"/>
        <v>N/A</v>
      </c>
      <c r="I37" s="10" t="s">
        <v>1746</v>
      </c>
      <c r="J37" s="10" t="s">
        <v>1746</v>
      </c>
      <c r="K37" s="9" t="str">
        <f>IF(J37="Div by 0", "N/A", IF(J37="N/A","N/A", IF(J37&gt;30, "No", IF(J37&lt;-30, "No", "Yes"))))</f>
        <v>N/A</v>
      </c>
    </row>
    <row r="38" spans="1:11" x14ac:dyDescent="0.25">
      <c r="A38" s="27" t="s">
        <v>376</v>
      </c>
      <c r="B38" s="1" t="s">
        <v>213</v>
      </c>
      <c r="C38" s="8" t="s">
        <v>1746</v>
      </c>
      <c r="D38" s="9" t="str">
        <f t="shared" si="7"/>
        <v>N/A</v>
      </c>
      <c r="E38" s="8" t="s">
        <v>1746</v>
      </c>
      <c r="F38" s="9" t="str">
        <f t="shared" si="8"/>
        <v>N/A</v>
      </c>
      <c r="G38" s="8" t="s">
        <v>1746</v>
      </c>
      <c r="H38" s="9" t="str">
        <f t="shared" si="9"/>
        <v>N/A</v>
      </c>
      <c r="I38" s="10" t="s">
        <v>1746</v>
      </c>
      <c r="J38" s="10" t="s">
        <v>1746</v>
      </c>
      <c r="K38" s="9" t="str">
        <f>IF(J38="Div by 0", "N/A", IF(J38="N/A","N/A", IF(J38&gt;30, "No", IF(J38&lt;-30, "No", "Yes"))))</f>
        <v>N/A</v>
      </c>
    </row>
    <row r="39" spans="1:11" x14ac:dyDescent="0.25">
      <c r="A39" s="27" t="s">
        <v>377</v>
      </c>
      <c r="B39" s="1" t="s">
        <v>213</v>
      </c>
      <c r="C39" s="8" t="s">
        <v>1746</v>
      </c>
      <c r="D39" s="9" t="str">
        <f t="shared" si="7"/>
        <v>N/A</v>
      </c>
      <c r="E39" s="8" t="s">
        <v>1746</v>
      </c>
      <c r="F39" s="9" t="str">
        <f t="shared" si="8"/>
        <v>N/A</v>
      </c>
      <c r="G39" s="8" t="s">
        <v>1746</v>
      </c>
      <c r="H39" s="9" t="str">
        <f t="shared" si="9"/>
        <v>N/A</v>
      </c>
      <c r="I39" s="10" t="s">
        <v>1746</v>
      </c>
      <c r="J39" s="10" t="s">
        <v>1746</v>
      </c>
      <c r="K39" s="9" t="str">
        <f>IF(J39="Div by 0", "N/A", IF(J39="N/A","N/A", IF(J39&gt;30, "No", IF(J39&lt;-30, "No", "Yes"))))</f>
        <v>N/A</v>
      </c>
    </row>
    <row r="40" spans="1:11" x14ac:dyDescent="0.25">
      <c r="A40" s="141" t="s">
        <v>1646</v>
      </c>
      <c r="B40" s="142"/>
      <c r="C40" s="142"/>
      <c r="D40" s="142"/>
      <c r="E40" s="142"/>
      <c r="F40" s="142"/>
      <c r="G40" s="142"/>
      <c r="H40" s="142"/>
      <c r="I40" s="142"/>
      <c r="J40" s="142"/>
      <c r="K40" s="143"/>
    </row>
    <row r="41" spans="1:11" x14ac:dyDescent="0.25">
      <c r="A41" s="134" t="s">
        <v>1644</v>
      </c>
      <c r="B41" s="135"/>
      <c r="C41" s="135"/>
      <c r="D41" s="135"/>
      <c r="E41" s="135"/>
      <c r="F41" s="135"/>
      <c r="G41" s="135"/>
      <c r="H41" s="135"/>
      <c r="I41" s="135"/>
      <c r="J41" s="135"/>
      <c r="K41" s="136"/>
    </row>
    <row r="42" spans="1:11" x14ac:dyDescent="0.25">
      <c r="A42" s="137" t="s">
        <v>1742</v>
      </c>
      <c r="B42" s="137"/>
      <c r="C42" s="137"/>
      <c r="D42" s="137"/>
      <c r="E42" s="137"/>
      <c r="F42" s="137"/>
      <c r="G42" s="137"/>
      <c r="H42" s="137"/>
      <c r="I42" s="137"/>
      <c r="J42" s="137"/>
      <c r="K42" s="138"/>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1592</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65.2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91" t="s">
        <v>342</v>
      </c>
      <c r="B6" s="9" t="s">
        <v>213</v>
      </c>
      <c r="C6" s="5">
        <v>7</v>
      </c>
      <c r="D6" s="9" t="s">
        <v>213</v>
      </c>
      <c r="E6" s="5">
        <v>7</v>
      </c>
      <c r="F6" s="9" t="s">
        <v>213</v>
      </c>
      <c r="G6" s="5">
        <v>7</v>
      </c>
      <c r="H6" s="9" t="s">
        <v>213</v>
      </c>
      <c r="I6" s="117" t="s">
        <v>213</v>
      </c>
      <c r="J6" s="117" t="s">
        <v>213</v>
      </c>
      <c r="K6" s="9" t="s">
        <v>213</v>
      </c>
    </row>
    <row r="7" spans="1:11" s="26" customFormat="1" x14ac:dyDescent="0.25">
      <c r="A7" s="91" t="s">
        <v>12</v>
      </c>
      <c r="B7" s="28" t="s">
        <v>213</v>
      </c>
      <c r="C7" s="29">
        <v>582523</v>
      </c>
      <c r="D7" s="30" t="str">
        <f>IF($B7="N/A","N/A",IF(C7&gt;15,"No",IF(C7&lt;-15,"No","Yes")))</f>
        <v>N/A</v>
      </c>
      <c r="E7" s="29">
        <v>590023</v>
      </c>
      <c r="F7" s="30" t="str">
        <f>IF($B7="N/A","N/A",IF(E7&gt;15,"No",IF(E7&lt;-15,"No","Yes")))</f>
        <v>N/A</v>
      </c>
      <c r="G7" s="29">
        <v>599027</v>
      </c>
      <c r="H7" s="30" t="str">
        <f>IF($B7="N/A","N/A",IF(G7&gt;15,"No",IF(G7&lt;-15,"No","Yes")))</f>
        <v>N/A</v>
      </c>
      <c r="I7" s="31">
        <v>1.288</v>
      </c>
      <c r="J7" s="31">
        <v>1.526</v>
      </c>
      <c r="K7" s="30" t="str">
        <f t="shared" ref="K7:K24" si="0">IF(J7="Div by 0", "N/A", IF(J7="N/A","N/A", IF(J7&gt;30, "No", IF(J7&lt;-30, "No", "Yes"))))</f>
        <v>Yes</v>
      </c>
    </row>
    <row r="8" spans="1:11" x14ac:dyDescent="0.25">
      <c r="A8" s="91" t="s">
        <v>362</v>
      </c>
      <c r="B8" s="28" t="s">
        <v>213</v>
      </c>
      <c r="C8" s="32">
        <v>100</v>
      </c>
      <c r="D8" s="30" t="str">
        <f>IF($B8="N/A","N/A",IF(C8&gt;15,"No",IF(C8&lt;-15,"No","Yes")))</f>
        <v>N/A</v>
      </c>
      <c r="E8" s="32">
        <v>100</v>
      </c>
      <c r="F8" s="30" t="str">
        <f>IF($B8="N/A","N/A",IF(E8&gt;15,"No",IF(E8&lt;-15,"No","Yes")))</f>
        <v>N/A</v>
      </c>
      <c r="G8" s="32">
        <v>100</v>
      </c>
      <c r="H8" s="30" t="str">
        <f>IF($B8="N/A","N/A",IF(G8&gt;15,"No",IF(G8&lt;-15,"No","Yes")))</f>
        <v>N/A</v>
      </c>
      <c r="I8" s="31">
        <v>0</v>
      </c>
      <c r="J8" s="31">
        <v>0</v>
      </c>
      <c r="K8" s="30" t="str">
        <f t="shared" si="0"/>
        <v>Yes</v>
      </c>
    </row>
    <row r="9" spans="1:11" x14ac:dyDescent="0.25">
      <c r="A9" s="91" t="s">
        <v>119</v>
      </c>
      <c r="B9" s="33" t="s">
        <v>213</v>
      </c>
      <c r="C9" s="8">
        <v>0</v>
      </c>
      <c r="D9" s="9" t="str">
        <f>IF($B9="N/A","N/A",IF(C9&gt;15,"No",IF(C9&lt;-15,"No","Yes")))</f>
        <v>N/A</v>
      </c>
      <c r="E9" s="8">
        <v>0</v>
      </c>
      <c r="F9" s="9" t="str">
        <f>IF($B9="N/A","N/A",IF(E9&gt;15,"No",IF(E9&lt;-15,"No","Yes")))</f>
        <v>N/A</v>
      </c>
      <c r="G9" s="8">
        <v>0</v>
      </c>
      <c r="H9" s="9" t="str">
        <f>IF($B9="N/A","N/A",IF(G9&gt;15,"No",IF(G9&lt;-15,"No","Yes")))</f>
        <v>N/A</v>
      </c>
      <c r="I9" s="10" t="s">
        <v>1746</v>
      </c>
      <c r="J9" s="10" t="s">
        <v>1746</v>
      </c>
      <c r="K9" s="9" t="str">
        <f t="shared" si="0"/>
        <v>N/A</v>
      </c>
    </row>
    <row r="10" spans="1:11" x14ac:dyDescent="0.25">
      <c r="A10" s="91" t="s">
        <v>120</v>
      </c>
      <c r="B10" s="33"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1" t="s">
        <v>839</v>
      </c>
      <c r="B11" s="33"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5">
      <c r="A12" s="91" t="s">
        <v>348</v>
      </c>
      <c r="B12" s="33"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1746</v>
      </c>
      <c r="J12" s="10" t="s">
        <v>1746</v>
      </c>
      <c r="K12" s="9" t="str">
        <f t="shared" si="0"/>
        <v>N/A</v>
      </c>
    </row>
    <row r="13" spans="1:11" x14ac:dyDescent="0.25">
      <c r="A13" s="91" t="s">
        <v>840</v>
      </c>
      <c r="B13" s="33" t="s">
        <v>214</v>
      </c>
      <c r="C13" s="8">
        <v>100</v>
      </c>
      <c r="D13" s="9" t="str">
        <f t="shared" si="1"/>
        <v>Yes</v>
      </c>
      <c r="E13" s="8">
        <v>100</v>
      </c>
      <c r="F13" s="9" t="str">
        <f t="shared" si="2"/>
        <v>Yes</v>
      </c>
      <c r="G13" s="8">
        <v>100</v>
      </c>
      <c r="H13" s="9" t="str">
        <f t="shared" si="3"/>
        <v>Yes</v>
      </c>
      <c r="I13" s="10">
        <v>0</v>
      </c>
      <c r="J13" s="10">
        <v>0</v>
      </c>
      <c r="K13" s="9" t="str">
        <f t="shared" si="0"/>
        <v>Yes</v>
      </c>
    </row>
    <row r="14" spans="1:11" x14ac:dyDescent="0.25">
      <c r="A14" s="91" t="s">
        <v>13</v>
      </c>
      <c r="B14" s="33" t="s">
        <v>213</v>
      </c>
      <c r="C14" s="34">
        <v>582523</v>
      </c>
      <c r="D14" s="9" t="str">
        <f>IF($B14="N/A","N/A",IF(C14&gt;15,"No",IF(C14&lt;-15,"No","Yes")))</f>
        <v>N/A</v>
      </c>
      <c r="E14" s="34">
        <v>590023</v>
      </c>
      <c r="F14" s="9" t="str">
        <f>IF($B14="N/A","N/A",IF(E14&gt;15,"No",IF(E14&lt;-15,"No","Yes")))</f>
        <v>N/A</v>
      </c>
      <c r="G14" s="34">
        <v>599027</v>
      </c>
      <c r="H14" s="9" t="str">
        <f>IF($B14="N/A","N/A",IF(G14&gt;15,"No",IF(G14&lt;-15,"No","Yes")))</f>
        <v>N/A</v>
      </c>
      <c r="I14" s="10">
        <v>1.288</v>
      </c>
      <c r="J14" s="10">
        <v>1.526</v>
      </c>
      <c r="K14" s="9" t="str">
        <f t="shared" si="0"/>
        <v>Yes</v>
      </c>
    </row>
    <row r="15" spans="1:11" x14ac:dyDescent="0.25">
      <c r="A15" s="91" t="s">
        <v>442</v>
      </c>
      <c r="B15" s="33" t="s">
        <v>215</v>
      </c>
      <c r="C15" s="8">
        <v>2.4199902835999998</v>
      </c>
      <c r="D15" s="9" t="str">
        <f>IF($B15="N/A","N/A",IF(C15&gt;20,"No",IF(C15&lt;5,"No","Yes")))</f>
        <v>No</v>
      </c>
      <c r="E15" s="8">
        <v>2.4907503605999999</v>
      </c>
      <c r="F15" s="9" t="str">
        <f>IF($B15="N/A","N/A",IF(E15&gt;20,"No",IF(E15&lt;5,"No","Yes")))</f>
        <v>No</v>
      </c>
      <c r="G15" s="8">
        <v>2.5965440623</v>
      </c>
      <c r="H15" s="9" t="str">
        <f>IF($B15="N/A","N/A",IF(G15&gt;20,"No",IF(G15&lt;5,"No","Yes")))</f>
        <v>No</v>
      </c>
      <c r="I15" s="10">
        <v>2.9239999999999999</v>
      </c>
      <c r="J15" s="10">
        <v>4.2469999999999999</v>
      </c>
      <c r="K15" s="9" t="str">
        <f t="shared" si="0"/>
        <v>Yes</v>
      </c>
    </row>
    <row r="16" spans="1:11" x14ac:dyDescent="0.25">
      <c r="A16" s="91" t="s">
        <v>443</v>
      </c>
      <c r="B16" s="28" t="s">
        <v>213</v>
      </c>
      <c r="C16" s="8">
        <v>97.580009716000006</v>
      </c>
      <c r="D16" s="9" t="str">
        <f>IF($B16="N/A","N/A",IF(C16&gt;15,"No",IF(C16&lt;-15,"No","Yes")))</f>
        <v>N/A</v>
      </c>
      <c r="E16" s="8">
        <v>97.509249639000004</v>
      </c>
      <c r="F16" s="9" t="str">
        <f>IF($B16="N/A","N/A",IF(E16&gt;15,"No",IF(E16&lt;-15,"No","Yes")))</f>
        <v>N/A</v>
      </c>
      <c r="G16" s="8">
        <v>97.403455937999993</v>
      </c>
      <c r="H16" s="9" t="str">
        <f>IF($B16="N/A","N/A",IF(G16&gt;15,"No",IF(G16&lt;-15,"No","Yes")))</f>
        <v>N/A</v>
      </c>
      <c r="I16" s="10">
        <v>-7.2999999999999995E-2</v>
      </c>
      <c r="J16" s="10">
        <v>-0.108</v>
      </c>
      <c r="K16" s="9" t="str">
        <f t="shared" si="0"/>
        <v>Yes</v>
      </c>
    </row>
    <row r="17" spans="1:11" x14ac:dyDescent="0.25">
      <c r="A17" s="91" t="s">
        <v>444</v>
      </c>
      <c r="B17" s="33" t="s">
        <v>235</v>
      </c>
      <c r="C17" s="8">
        <v>1.9109975056999999</v>
      </c>
      <c r="D17" s="9" t="str">
        <f>IF($B17="N/A","N/A",IF(C17&gt;1,"Yes","No"))</f>
        <v>Yes</v>
      </c>
      <c r="E17" s="8">
        <v>1.0045371112999999</v>
      </c>
      <c r="F17" s="9" t="str">
        <f>IF($B17="N/A","N/A",IF(E17&gt;1,"Yes","No"))</f>
        <v>Yes</v>
      </c>
      <c r="G17" s="8">
        <v>0.59212689910000005</v>
      </c>
      <c r="H17" s="9" t="str">
        <f>IF($B17="N/A","N/A",IF(G17&gt;1,"Yes","No"))</f>
        <v>No</v>
      </c>
      <c r="I17" s="10">
        <v>-47.4</v>
      </c>
      <c r="J17" s="10">
        <v>-41.1</v>
      </c>
      <c r="K17" s="9" t="str">
        <f t="shared" si="0"/>
        <v>No</v>
      </c>
    </row>
    <row r="18" spans="1:11" x14ac:dyDescent="0.25">
      <c r="A18" s="91" t="s">
        <v>862</v>
      </c>
      <c r="B18" s="33" t="s">
        <v>213</v>
      </c>
      <c r="C18" s="92">
        <v>850.88007545999994</v>
      </c>
      <c r="D18" s="9" t="str">
        <f>IF($B18="N/A","N/A",IF(C18&gt;15,"No",IF(C18&lt;-15,"No","Yes")))</f>
        <v>N/A</v>
      </c>
      <c r="E18" s="92">
        <v>727.01029187999995</v>
      </c>
      <c r="F18" s="9" t="str">
        <f>IF($B18="N/A","N/A",IF(E18&gt;15,"No",IF(E18&lt;-15,"No","Yes")))</f>
        <v>N/A</v>
      </c>
      <c r="G18" s="92">
        <v>797.48858189999999</v>
      </c>
      <c r="H18" s="9" t="str">
        <f>IF($B18="N/A","N/A",IF(G18&gt;15,"No",IF(G18&lt;-15,"No","Yes")))</f>
        <v>N/A</v>
      </c>
      <c r="I18" s="10">
        <v>-14.6</v>
      </c>
      <c r="J18" s="10">
        <v>9.6940000000000008</v>
      </c>
      <c r="K18" s="9" t="str">
        <f t="shared" si="0"/>
        <v>Yes</v>
      </c>
    </row>
    <row r="19" spans="1:11" x14ac:dyDescent="0.25">
      <c r="A19" s="3" t="s">
        <v>131</v>
      </c>
      <c r="B19" s="33" t="s">
        <v>213</v>
      </c>
      <c r="C19" s="34">
        <v>523</v>
      </c>
      <c r="D19" s="33" t="s">
        <v>213</v>
      </c>
      <c r="E19" s="34">
        <v>815</v>
      </c>
      <c r="F19" s="33" t="s">
        <v>213</v>
      </c>
      <c r="G19" s="34">
        <v>725</v>
      </c>
      <c r="H19" s="9" t="str">
        <f>IF($B19="N/A","N/A",IF(G19&gt;15,"No",IF(G19&lt;-15,"No","Yes")))</f>
        <v>N/A</v>
      </c>
      <c r="I19" s="10">
        <v>55.83</v>
      </c>
      <c r="J19" s="10">
        <v>-11</v>
      </c>
      <c r="K19" s="9" t="str">
        <f t="shared" si="0"/>
        <v>Yes</v>
      </c>
    </row>
    <row r="20" spans="1:11" x14ac:dyDescent="0.25">
      <c r="A20" s="3" t="s">
        <v>346</v>
      </c>
      <c r="B20" s="28" t="s">
        <v>213</v>
      </c>
      <c r="C20" s="8">
        <v>8.9781862700000006E-2</v>
      </c>
      <c r="D20" s="33" t="s">
        <v>213</v>
      </c>
      <c r="E20" s="8">
        <v>0.13813020849999999</v>
      </c>
      <c r="F20" s="33" t="s">
        <v>213</v>
      </c>
      <c r="G20" s="8">
        <v>0.121029603</v>
      </c>
      <c r="H20" s="9" t="str">
        <f>IF($B20="N/A","N/A",IF(G20&gt;15,"No",IF(G20&lt;-15,"No","Yes")))</f>
        <v>N/A</v>
      </c>
      <c r="I20" s="10">
        <v>53.85</v>
      </c>
      <c r="J20" s="10">
        <v>-12.4</v>
      </c>
      <c r="K20" s="9" t="str">
        <f t="shared" si="0"/>
        <v>Yes</v>
      </c>
    </row>
    <row r="21" spans="1:11" ht="25" x14ac:dyDescent="0.25">
      <c r="A21" s="3" t="s">
        <v>841</v>
      </c>
      <c r="B21" s="33" t="s">
        <v>213</v>
      </c>
      <c r="C21" s="92">
        <v>2184.0305926999999</v>
      </c>
      <c r="D21" s="9" t="str">
        <f>IF($B21="N/A","N/A",IF(C21&gt;60,"No",IF(C21&lt;15,"No","Yes")))</f>
        <v>N/A</v>
      </c>
      <c r="E21" s="92">
        <v>2010.9791411000001</v>
      </c>
      <c r="F21" s="9" t="str">
        <f>IF($B21="N/A","N/A",IF(E21&gt;60,"No",IF(E21&lt;15,"No","Yes")))</f>
        <v>N/A</v>
      </c>
      <c r="G21" s="92">
        <v>1887.3255171999999</v>
      </c>
      <c r="H21" s="9" t="str">
        <f>IF($B21="N/A","N/A",IF(G21&gt;60,"No",IF(G21&lt;15,"No","Yes")))</f>
        <v>N/A</v>
      </c>
      <c r="I21" s="10">
        <v>-7.92</v>
      </c>
      <c r="J21" s="10">
        <v>-6.15</v>
      </c>
      <c r="K21" s="9" t="str">
        <f t="shared" si="0"/>
        <v>Yes</v>
      </c>
    </row>
    <row r="22" spans="1:11" x14ac:dyDescent="0.25">
      <c r="A22" s="3" t="s">
        <v>27</v>
      </c>
      <c r="B22" s="33" t="s">
        <v>217</v>
      </c>
      <c r="C22" s="34">
        <v>0</v>
      </c>
      <c r="D22" s="9" t="str">
        <f>IF($B22="N/A","N/A",IF(C22="N/A","N/A",IF(C22=0,"Yes","No")))</f>
        <v>Yes</v>
      </c>
      <c r="E22" s="34">
        <v>0</v>
      </c>
      <c r="F22" s="9" t="str">
        <f>IF($B22="N/A","N/A",IF(E22="N/A","N/A",IF(E22=0,"Yes","No")))</f>
        <v>Yes</v>
      </c>
      <c r="G22" s="34">
        <v>0</v>
      </c>
      <c r="H22" s="9" t="str">
        <f>IF($B22="N/A","N/A",IF(G22=0,"Yes","No"))</f>
        <v>Yes</v>
      </c>
      <c r="I22" s="10" t="s">
        <v>1746</v>
      </c>
      <c r="J22" s="10" t="s">
        <v>1746</v>
      </c>
      <c r="K22" s="9" t="str">
        <f t="shared" si="0"/>
        <v>N/A</v>
      </c>
    </row>
    <row r="23" spans="1:11" x14ac:dyDescent="0.25">
      <c r="A23" s="3" t="s">
        <v>842</v>
      </c>
      <c r="B23" s="33"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3" t="s">
        <v>217</v>
      </c>
      <c r="C24" s="43">
        <v>0</v>
      </c>
      <c r="D24" s="9" t="str">
        <f t="shared" si="4"/>
        <v>Yes</v>
      </c>
      <c r="E24" s="43">
        <v>0</v>
      </c>
      <c r="F24" s="9" t="str">
        <f t="shared" si="5"/>
        <v>Yes</v>
      </c>
      <c r="G24" s="43">
        <v>0</v>
      </c>
      <c r="H24" s="9" t="str">
        <f t="shared" si="6"/>
        <v>Yes</v>
      </c>
      <c r="I24" s="10" t="s">
        <v>1746</v>
      </c>
      <c r="J24" s="10" t="s">
        <v>1746</v>
      </c>
      <c r="K24" s="9" t="str">
        <f t="shared" si="0"/>
        <v>N/A</v>
      </c>
    </row>
    <row r="25" spans="1:11" x14ac:dyDescent="0.25">
      <c r="A25" s="141" t="s">
        <v>1646</v>
      </c>
      <c r="B25" s="142"/>
      <c r="C25" s="142"/>
      <c r="D25" s="142"/>
      <c r="E25" s="142"/>
      <c r="F25" s="142"/>
      <c r="G25" s="142"/>
      <c r="H25" s="142"/>
      <c r="I25" s="142"/>
      <c r="J25" s="142"/>
      <c r="K25" s="143"/>
    </row>
    <row r="26" spans="1:11" x14ac:dyDescent="0.25">
      <c r="A26" s="134" t="s">
        <v>1644</v>
      </c>
      <c r="B26" s="135"/>
      <c r="C26" s="135"/>
      <c r="D26" s="135"/>
      <c r="E26" s="135"/>
      <c r="F26" s="135"/>
      <c r="G26" s="135"/>
      <c r="H26" s="135"/>
      <c r="I26" s="135"/>
      <c r="J26" s="135"/>
      <c r="K26" s="136"/>
    </row>
    <row r="27" spans="1:11" x14ac:dyDescent="0.25">
      <c r="A27" s="137" t="s">
        <v>1742</v>
      </c>
      <c r="B27" s="137"/>
      <c r="C27" s="137"/>
      <c r="D27" s="137"/>
      <c r="E27" s="137"/>
      <c r="F27" s="137"/>
      <c r="G27" s="137"/>
      <c r="H27" s="137"/>
      <c r="I27" s="137"/>
      <c r="J27" s="137"/>
      <c r="K27" s="13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1593</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34">
        <v>568426</v>
      </c>
      <c r="D6" s="9" t="str">
        <f>IF($B6="N/A","N/A",IF(C6&gt;15,"No",IF(C6&lt;-15,"No","Yes")))</f>
        <v>N/A</v>
      </c>
      <c r="E6" s="34">
        <v>575327</v>
      </c>
      <c r="F6" s="9" t="str">
        <f>IF($B6="N/A","N/A",IF(E6&gt;15,"No",IF(E6&lt;-15,"No","Yes")))</f>
        <v>N/A</v>
      </c>
      <c r="G6" s="34">
        <v>583473</v>
      </c>
      <c r="H6" s="9" t="str">
        <f>IF($B6="N/A","N/A",IF(G6&gt;15,"No",IF(G6&lt;-15,"No","Yes")))</f>
        <v>N/A</v>
      </c>
      <c r="I6" s="10">
        <v>1.214</v>
      </c>
      <c r="J6" s="10">
        <v>1.4159999999999999</v>
      </c>
      <c r="K6" s="9" t="str">
        <f t="shared" ref="K6:K1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3" t="s">
        <v>843</v>
      </c>
      <c r="B9" s="33" t="s">
        <v>236</v>
      </c>
      <c r="C9" s="35">
        <v>109.26001642</v>
      </c>
      <c r="D9" s="9" t="str">
        <f>IF($B9="N/A","N/A",IF(C9&gt;100,"No",IF(C9&lt;50,"No","Yes")))</f>
        <v>No</v>
      </c>
      <c r="E9" s="35">
        <v>108.79233848</v>
      </c>
      <c r="F9" s="9" t="str">
        <f>IF($B9="N/A","N/A",IF(E9&gt;100,"No",IF(E9&lt;50,"No","Yes")))</f>
        <v>No</v>
      </c>
      <c r="G9" s="35">
        <v>113.71375934</v>
      </c>
      <c r="H9" s="9" t="str">
        <f>IF($B9="N/A","N/A",IF(G9&gt;100,"No",IF(G9&lt;50,"No","Yes")))</f>
        <v>No</v>
      </c>
      <c r="I9" s="10">
        <v>-0.42799999999999999</v>
      </c>
      <c r="J9" s="10">
        <v>4.524</v>
      </c>
      <c r="K9" s="9" t="str">
        <f t="shared" si="0"/>
        <v>Yes</v>
      </c>
    </row>
    <row r="10" spans="1:11" ht="25" x14ac:dyDescent="0.25">
      <c r="A10" s="73" t="s">
        <v>844</v>
      </c>
      <c r="B10" s="33" t="s">
        <v>213</v>
      </c>
      <c r="C10" s="35">
        <v>198.09522146</v>
      </c>
      <c r="D10" s="9" t="str">
        <f>IF($B10="N/A","N/A",IF(C10&gt;15,"No",IF(C10&lt;-15,"No","Yes")))</f>
        <v>N/A</v>
      </c>
      <c r="E10" s="35">
        <v>199.75036391</v>
      </c>
      <c r="F10" s="9" t="str">
        <f>IF($B10="N/A","N/A",IF(E10&gt;15,"No",IF(E10&lt;-15,"No","Yes")))</f>
        <v>N/A</v>
      </c>
      <c r="G10" s="35">
        <v>196.84525288</v>
      </c>
      <c r="H10" s="9" t="str">
        <f>IF($B10="N/A","N/A",IF(G10&gt;15,"No",IF(G10&lt;-15,"No","Yes")))</f>
        <v>N/A</v>
      </c>
      <c r="I10" s="10">
        <v>0.83550000000000002</v>
      </c>
      <c r="J10" s="10">
        <v>-1.45</v>
      </c>
      <c r="K10" s="9" t="str">
        <f t="shared" si="0"/>
        <v>Yes</v>
      </c>
    </row>
    <row r="11" spans="1:11" ht="25" x14ac:dyDescent="0.25">
      <c r="A11" s="73" t="s">
        <v>845</v>
      </c>
      <c r="B11" s="33" t="s">
        <v>213</v>
      </c>
      <c r="C11" s="35">
        <v>555.63252033000003</v>
      </c>
      <c r="D11" s="9" t="str">
        <f>IF($B11="N/A","N/A",IF(C11&gt;15,"No",IF(C11&lt;-15,"No","Yes")))</f>
        <v>N/A</v>
      </c>
      <c r="E11" s="35">
        <v>531.34158416000002</v>
      </c>
      <c r="F11" s="9" t="str">
        <f>IF($B11="N/A","N/A",IF(E11&gt;15,"No",IF(E11&lt;-15,"No","Yes")))</f>
        <v>N/A</v>
      </c>
      <c r="G11" s="35">
        <v>462.76798144000003</v>
      </c>
      <c r="H11" s="9" t="str">
        <f>IF($B11="N/A","N/A",IF(G11&gt;15,"No",IF(G11&lt;-15,"No","Yes")))</f>
        <v>N/A</v>
      </c>
      <c r="I11" s="10">
        <v>-4.37</v>
      </c>
      <c r="J11" s="10">
        <v>-12.9</v>
      </c>
      <c r="K11" s="9" t="str">
        <f t="shared" si="0"/>
        <v>Yes</v>
      </c>
    </row>
    <row r="12" spans="1:11" ht="25" x14ac:dyDescent="0.25">
      <c r="A12" s="73" t="s">
        <v>846</v>
      </c>
      <c r="B12" s="33" t="s">
        <v>213</v>
      </c>
      <c r="C12" s="35">
        <v>350.71618036000001</v>
      </c>
      <c r="D12" s="9" t="str">
        <f>IF($B12="N/A","N/A",IF(C12&gt;15,"No",IF(C12&lt;-15,"No","Yes")))</f>
        <v>N/A</v>
      </c>
      <c r="E12" s="35">
        <v>350.04498813999999</v>
      </c>
      <c r="F12" s="9" t="str">
        <f>IF($B12="N/A","N/A",IF(E12&gt;15,"No",IF(E12&lt;-15,"No","Yes")))</f>
        <v>N/A</v>
      </c>
      <c r="G12" s="35">
        <v>350.97280217999997</v>
      </c>
      <c r="H12" s="9" t="str">
        <f>IF($B12="N/A","N/A",IF(G12&gt;15,"No",IF(G12&lt;-15,"No","Yes")))</f>
        <v>N/A</v>
      </c>
      <c r="I12" s="10">
        <v>-0.191</v>
      </c>
      <c r="J12" s="10">
        <v>0.2651</v>
      </c>
      <c r="K12" s="9" t="str">
        <f t="shared" si="0"/>
        <v>Yes</v>
      </c>
    </row>
    <row r="13" spans="1:11" x14ac:dyDescent="0.25">
      <c r="A13" s="73" t="s">
        <v>655</v>
      </c>
      <c r="B13" s="33" t="s">
        <v>237</v>
      </c>
      <c r="C13" s="8">
        <v>86.203481191999998</v>
      </c>
      <c r="D13" s="9" t="str">
        <f>IF($B13="N/A","N/A",IF(C13&gt;99,"No",IF(C13&lt;75,"No","Yes")))</f>
        <v>Yes</v>
      </c>
      <c r="E13" s="8">
        <v>86.226615472999995</v>
      </c>
      <c r="F13" s="9" t="str">
        <f>IF($B13="N/A","N/A",IF(E13&gt;99,"No",IF(E13&lt;75,"No","Yes")))</f>
        <v>Yes</v>
      </c>
      <c r="G13" s="8">
        <v>86.386687987000002</v>
      </c>
      <c r="H13" s="9" t="str">
        <f>IF($B13="N/A","N/A",IF(G13&gt;99,"No",IF(G13&lt;75,"No","Yes")))</f>
        <v>Yes</v>
      </c>
      <c r="I13" s="10">
        <v>2.6800000000000001E-2</v>
      </c>
      <c r="J13" s="10">
        <v>0.18559999999999999</v>
      </c>
      <c r="K13" s="9" t="str">
        <f t="shared" ref="K13:K24" si="1">IF(J13="Div by 0", "N/A", IF(J13="N/A","N/A", IF(J13&gt;30, "No", IF(J13&lt;-30, "No", "Yes"))))</f>
        <v>Yes</v>
      </c>
    </row>
    <row r="14" spans="1:11" x14ac:dyDescent="0.25">
      <c r="A14" s="73" t="s">
        <v>495</v>
      </c>
      <c r="B14" s="33" t="s">
        <v>213</v>
      </c>
      <c r="C14" s="9">
        <v>99.097964705999999</v>
      </c>
      <c r="D14" s="9" t="str">
        <f>IF($B14="N/A","N/A",IF(C14&gt;15,"No",IF(C14&lt;-15,"No","Yes")))</f>
        <v>N/A</v>
      </c>
      <c r="E14" s="9">
        <v>99.186631323</v>
      </c>
      <c r="F14" s="9" t="str">
        <f>IF($B14="N/A","N/A",IF(E14&gt;15,"No",IF(E14&lt;-15,"No","Yes")))</f>
        <v>N/A</v>
      </c>
      <c r="G14" s="9">
        <v>99.254230293999996</v>
      </c>
      <c r="H14" s="9" t="str">
        <f>IF($B14="N/A","N/A",IF(G14&gt;15,"No",IF(G14&lt;-15,"No","Yes")))</f>
        <v>N/A</v>
      </c>
      <c r="I14" s="10">
        <v>8.9499999999999996E-2</v>
      </c>
      <c r="J14" s="10">
        <v>6.8199999999999997E-2</v>
      </c>
      <c r="K14" s="9" t="str">
        <f t="shared" si="1"/>
        <v>Yes</v>
      </c>
    </row>
    <row r="15" spans="1:11" x14ac:dyDescent="0.25">
      <c r="A15" s="73" t="s">
        <v>847</v>
      </c>
      <c r="B15" s="33" t="s">
        <v>213</v>
      </c>
      <c r="C15" s="34">
        <v>9.4250848978999997</v>
      </c>
      <c r="D15" s="9" t="str">
        <f>IF($B15="N/A","N/A",IF(C15&gt;15,"No",IF(C15&lt;-15,"No","Yes")))</f>
        <v>N/A</v>
      </c>
      <c r="E15" s="10">
        <v>9.1887491108999999</v>
      </c>
      <c r="F15" s="9" t="str">
        <f>IF($B15="N/A","N/A",IF(E15&gt;15,"No",IF(E15&lt;-15,"No","Yes")))</f>
        <v>N/A</v>
      </c>
      <c r="G15" s="10">
        <v>9.0513428373</v>
      </c>
      <c r="H15" s="9" t="str">
        <f>IF($B15="N/A","N/A",IF(G15&gt;15,"No",IF(G15&lt;-15,"No","Yes")))</f>
        <v>N/A</v>
      </c>
      <c r="I15" s="10">
        <v>-2.5099999999999998</v>
      </c>
      <c r="J15" s="10">
        <v>-1.5</v>
      </c>
      <c r="K15" s="9" t="str">
        <f t="shared" si="1"/>
        <v>Yes</v>
      </c>
    </row>
    <row r="16" spans="1:11" x14ac:dyDescent="0.25">
      <c r="A16" s="70" t="s">
        <v>656</v>
      </c>
      <c r="B16" s="49" t="s">
        <v>238</v>
      </c>
      <c r="C16" s="9">
        <v>7.3052604913000003</v>
      </c>
      <c r="D16" s="9" t="str">
        <f>IF($B16="N/A","N/A",IF(C16&gt;20,"No",IF(C16&lt;=0,"No","Yes")))</f>
        <v>Yes</v>
      </c>
      <c r="E16" s="9">
        <v>8.0060556865999999</v>
      </c>
      <c r="F16" s="9" t="str">
        <f>IF($B16="N/A","N/A",IF(E16&gt;20,"No",IF(E16&lt;=0,"No","Yes")))</f>
        <v>Yes</v>
      </c>
      <c r="G16" s="9">
        <v>7.8342956742999998</v>
      </c>
      <c r="H16" s="9" t="str">
        <f>IF($B16="N/A","N/A",IF(G16&gt;20,"No",IF(G16&lt;=0,"No","Yes")))</f>
        <v>Yes</v>
      </c>
      <c r="I16" s="10">
        <v>9.593</v>
      </c>
      <c r="J16" s="10">
        <v>-2.15</v>
      </c>
      <c r="K16" s="9" t="str">
        <f t="shared" si="1"/>
        <v>Yes</v>
      </c>
    </row>
    <row r="17" spans="1:11" x14ac:dyDescent="0.25">
      <c r="A17" s="70" t="s">
        <v>371</v>
      </c>
      <c r="B17" s="33" t="s">
        <v>213</v>
      </c>
      <c r="C17" s="9">
        <v>99.566526189000001</v>
      </c>
      <c r="D17" s="9" t="str">
        <f>IF($B17="N/A","N/A",IF(C17&gt;15,"No",IF(C17&lt;-15,"No","Yes")))</f>
        <v>N/A</v>
      </c>
      <c r="E17" s="9">
        <v>99.340005645000005</v>
      </c>
      <c r="F17" s="9" t="str">
        <f>IF($B17="N/A","N/A",IF(E17&gt;15,"No",IF(E17&lt;-15,"No","Yes")))</f>
        <v>N/A</v>
      </c>
      <c r="G17" s="9">
        <v>99.610597011999999</v>
      </c>
      <c r="H17" s="9" t="str">
        <f>IF($B17="N/A","N/A",IF(G17&gt;15,"No",IF(G17&lt;-15,"No","Yes")))</f>
        <v>N/A</v>
      </c>
      <c r="I17" s="10">
        <v>-0.22800000000000001</v>
      </c>
      <c r="J17" s="10">
        <v>0.27239999999999998</v>
      </c>
      <c r="K17" s="9" t="str">
        <f t="shared" si="1"/>
        <v>Yes</v>
      </c>
    </row>
    <row r="18" spans="1:11" x14ac:dyDescent="0.25">
      <c r="A18" s="70" t="s">
        <v>848</v>
      </c>
      <c r="B18" s="33" t="s">
        <v>213</v>
      </c>
      <c r="C18" s="10">
        <v>13.641335107</v>
      </c>
      <c r="D18" s="9" t="str">
        <f>IF($B18="N/A","N/A",IF(C18&gt;15,"No",IF(C18&lt;-15,"No","Yes")))</f>
        <v>N/A</v>
      </c>
      <c r="E18" s="10">
        <v>12.371440435</v>
      </c>
      <c r="F18" s="9" t="str">
        <f>IF($B18="N/A","N/A",IF(E18&gt;15,"No",IF(E18&lt;-15,"No","Yes")))</f>
        <v>N/A</v>
      </c>
      <c r="G18" s="10">
        <v>12.484352008</v>
      </c>
      <c r="H18" s="9" t="str">
        <f>IF($B18="N/A","N/A",IF(G18&gt;15,"No",IF(G18&lt;-15,"No","Yes")))</f>
        <v>N/A</v>
      </c>
      <c r="I18" s="10">
        <v>-9.31</v>
      </c>
      <c r="J18" s="10">
        <v>0.91269999999999996</v>
      </c>
      <c r="K18" s="9" t="str">
        <f t="shared" si="1"/>
        <v>Yes</v>
      </c>
    </row>
    <row r="19" spans="1:11" x14ac:dyDescent="0.25">
      <c r="A19" s="73" t="s">
        <v>657</v>
      </c>
      <c r="B19" s="49" t="s">
        <v>239</v>
      </c>
      <c r="C19" s="9">
        <v>5.9814294E-3</v>
      </c>
      <c r="D19" s="9" t="str">
        <f>IF($B19="N/A","N/A",IF(C19&gt;10,"No",IF(C19&lt;=0,"No","Yes")))</f>
        <v>Yes</v>
      </c>
      <c r="E19" s="9">
        <v>3.4762839E-3</v>
      </c>
      <c r="F19" s="9" t="str">
        <f>IF($B19="N/A","N/A",IF(E19&gt;10,"No",IF(E19&lt;=0,"No","Yes")))</f>
        <v>Yes</v>
      </c>
      <c r="G19" s="9">
        <v>3.7705258000000001E-3</v>
      </c>
      <c r="H19" s="9" t="str">
        <f>IF($B19="N/A","N/A",IF(G19&gt;10,"No",IF(G19&lt;=0,"No","Yes")))</f>
        <v>Yes</v>
      </c>
      <c r="I19" s="10">
        <v>-41.9</v>
      </c>
      <c r="J19" s="10">
        <v>8.4640000000000004</v>
      </c>
      <c r="K19" s="9" t="str">
        <f t="shared" si="1"/>
        <v>Yes</v>
      </c>
    </row>
    <row r="20" spans="1:11" x14ac:dyDescent="0.25">
      <c r="A20" s="73" t="s">
        <v>129</v>
      </c>
      <c r="B20" s="33"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5">
      <c r="A21" s="73" t="s">
        <v>849</v>
      </c>
      <c r="B21" s="33" t="s">
        <v>213</v>
      </c>
      <c r="C21" s="10">
        <v>18.088235294</v>
      </c>
      <c r="D21" s="9" t="str">
        <f>IF($B21="N/A","N/A",IF(C21&gt;15,"No",IF(C21&lt;-15,"No","Yes")))</f>
        <v>N/A</v>
      </c>
      <c r="E21" s="10">
        <v>20.2</v>
      </c>
      <c r="F21" s="9" t="str">
        <f>IF($B21="N/A","N/A",IF(E21&gt;15,"No",IF(E21&lt;-15,"No","Yes")))</f>
        <v>N/A</v>
      </c>
      <c r="G21" s="10">
        <v>19.590909091</v>
      </c>
      <c r="H21" s="9" t="str">
        <f>IF($B21="N/A","N/A",IF(G21&gt;15,"No",IF(G21&lt;-15,"No","Yes")))</f>
        <v>N/A</v>
      </c>
      <c r="I21" s="10">
        <v>11.67</v>
      </c>
      <c r="J21" s="10">
        <v>-3.02</v>
      </c>
      <c r="K21" s="9" t="str">
        <f t="shared" si="1"/>
        <v>Yes</v>
      </c>
    </row>
    <row r="22" spans="1:11" x14ac:dyDescent="0.25">
      <c r="A22" s="73" t="s">
        <v>1721</v>
      </c>
      <c r="B22" s="49" t="s">
        <v>224</v>
      </c>
      <c r="C22" s="9">
        <v>6.4852768874000004</v>
      </c>
      <c r="D22" s="9" t="str">
        <f>IF($B22="N/A","N/A",IF(C22&gt;5,"No",IF(C22&lt;=0,"No","Yes")))</f>
        <v>No</v>
      </c>
      <c r="E22" s="9">
        <v>5.7638525568999999</v>
      </c>
      <c r="F22" s="9" t="str">
        <f>IF($B22="N/A","N/A",IF(E22&gt;5,"No",IF(E22&lt;=0,"No","Yes")))</f>
        <v>No</v>
      </c>
      <c r="G22" s="9">
        <v>5.7752458125999997</v>
      </c>
      <c r="H22" s="9" t="str">
        <f>IF($B22="N/A","N/A",IF(G22&gt;5,"No",IF(G22&lt;=0,"No","Yes")))</f>
        <v>No</v>
      </c>
      <c r="I22" s="10">
        <v>-11.1</v>
      </c>
      <c r="J22" s="10">
        <v>0.19769999999999999</v>
      </c>
      <c r="K22" s="9" t="str">
        <f t="shared" si="1"/>
        <v>Yes</v>
      </c>
    </row>
    <row r="23" spans="1:11" x14ac:dyDescent="0.25">
      <c r="A23" s="73" t="s">
        <v>130</v>
      </c>
      <c r="B23" s="33" t="s">
        <v>213</v>
      </c>
      <c r="C23" s="9">
        <v>91.327582465000006</v>
      </c>
      <c r="D23" s="9" t="str">
        <f>IF($B23="N/A","N/A",IF(C23&gt;15,"No",IF(C23&lt;-15,"No","Yes")))</f>
        <v>N/A</v>
      </c>
      <c r="E23" s="9">
        <v>98.338409577999997</v>
      </c>
      <c r="F23" s="9" t="str">
        <f>IF($B23="N/A","N/A",IF(E23&gt;15,"No",IF(E23&lt;-15,"No","Yes")))</f>
        <v>N/A</v>
      </c>
      <c r="G23" s="9">
        <v>100</v>
      </c>
      <c r="H23" s="9" t="str">
        <f>IF($B23="N/A","N/A",IF(G23&gt;15,"No",IF(G23&lt;-15,"No","Yes")))</f>
        <v>N/A</v>
      </c>
      <c r="I23" s="10">
        <v>7.6769999999999996</v>
      </c>
      <c r="J23" s="10">
        <v>1.69</v>
      </c>
      <c r="K23" s="9" t="str">
        <f t="shared" si="1"/>
        <v>Yes</v>
      </c>
    </row>
    <row r="24" spans="1:11" x14ac:dyDescent="0.25">
      <c r="A24" s="73" t="s">
        <v>850</v>
      </c>
      <c r="B24" s="33" t="s">
        <v>213</v>
      </c>
      <c r="C24" s="10">
        <v>6.4365996375999996</v>
      </c>
      <c r="D24" s="9" t="str">
        <f>IF($B24="N/A","N/A",IF(C24&gt;15,"No",IF(C24&lt;-15,"No","Yes")))</f>
        <v>N/A</v>
      </c>
      <c r="E24" s="10">
        <v>5.7918429929000004</v>
      </c>
      <c r="F24" s="9" t="str">
        <f>IF($B24="N/A","N/A",IF(E24&gt;15,"No",IF(E24&lt;-15,"No","Yes")))</f>
        <v>N/A</v>
      </c>
      <c r="G24" s="10">
        <v>5.8888031575999999</v>
      </c>
      <c r="H24" s="9" t="str">
        <f>IF($B24="N/A","N/A",IF(G24&gt;15,"No",IF(G24&lt;-15,"No","Yes")))</f>
        <v>N/A</v>
      </c>
      <c r="I24" s="10">
        <v>-10</v>
      </c>
      <c r="J24" s="10">
        <v>1.6739999999999999</v>
      </c>
      <c r="K24" s="9" t="str">
        <f t="shared" si="1"/>
        <v>Yes</v>
      </c>
    </row>
    <row r="25" spans="1:11" x14ac:dyDescent="0.25">
      <c r="A25" s="73" t="s">
        <v>15</v>
      </c>
      <c r="B25" s="33" t="s">
        <v>240</v>
      </c>
      <c r="C25" s="9">
        <v>2.5438667478000001</v>
      </c>
      <c r="D25" s="9" t="str">
        <f>IF($B25="N/A","N/A",IF(C25&gt;20,"No",IF(C25&lt;1,"No","Yes")))</f>
        <v>Yes</v>
      </c>
      <c r="E25" s="9">
        <v>2.5399468476</v>
      </c>
      <c r="F25" s="9" t="str">
        <f>IF($B25="N/A","N/A",IF(E25&gt;20,"No",IF(E25&lt;1,"No","Yes")))</f>
        <v>Yes</v>
      </c>
      <c r="G25" s="9">
        <v>2.5024294183000002</v>
      </c>
      <c r="H25" s="9" t="str">
        <f>IF($B25="N/A","N/A",IF(G25&gt;20,"No",IF(G25&lt;1,"No","Yes")))</f>
        <v>Yes</v>
      </c>
      <c r="I25" s="10">
        <v>-0.154</v>
      </c>
      <c r="J25" s="10">
        <v>-1.48</v>
      </c>
      <c r="K25" s="9" t="str">
        <f t="shared" ref="K25:K34" si="2">IF(J25="Div by 0", "N/A", IF(J25="N/A","N/A", IF(J25&gt;30, "No", IF(J25&lt;-30, "No", "Yes"))))</f>
        <v>Yes</v>
      </c>
    </row>
    <row r="26" spans="1:11" x14ac:dyDescent="0.25">
      <c r="A26" s="73" t="s">
        <v>159</v>
      </c>
      <c r="B26" s="33" t="s">
        <v>214</v>
      </c>
      <c r="C26" s="9">
        <v>99.998944453999997</v>
      </c>
      <c r="D26" s="9" t="str">
        <f>IF($B26="N/A","N/A",IF(C26&gt;100,"No",IF(C26&lt;95,"No","Yes")))</f>
        <v>Yes</v>
      </c>
      <c r="E26" s="9">
        <v>99.999652372</v>
      </c>
      <c r="F26" s="9" t="str">
        <f>IF($B26="N/A","N/A",IF(E26&gt;100,"No",IF(E26&lt;95,"No","Yes")))</f>
        <v>Yes</v>
      </c>
      <c r="G26" s="9">
        <v>99.998457512000002</v>
      </c>
      <c r="H26" s="9" t="str">
        <f>IF($B26="N/A","N/A",IF(G26&gt;100,"No",IF(G26&lt;95,"No","Yes")))</f>
        <v>Yes</v>
      </c>
      <c r="I26" s="10">
        <v>6.9999999999999999E-4</v>
      </c>
      <c r="J26" s="10">
        <v>-1E-3</v>
      </c>
      <c r="K26" s="9" t="str">
        <f t="shared" si="2"/>
        <v>Yes</v>
      </c>
    </row>
    <row r="27" spans="1:11" x14ac:dyDescent="0.25">
      <c r="A27" s="73" t="s">
        <v>32</v>
      </c>
      <c r="B27" s="33" t="s">
        <v>214</v>
      </c>
      <c r="C27" s="9">
        <v>91.871237417000003</v>
      </c>
      <c r="D27" s="9" t="str">
        <f>IF($B27="N/A","N/A",IF(C27&gt;100,"No",IF(C27&lt;95,"No","Yes")))</f>
        <v>No</v>
      </c>
      <c r="E27" s="9">
        <v>91.000422368000002</v>
      </c>
      <c r="F27" s="9" t="str">
        <f>IF($B27="N/A","N/A",IF(E27&gt;100,"No",IF(E27&lt;95,"No","Yes")))</f>
        <v>No</v>
      </c>
      <c r="G27" s="9">
        <v>90.44291681</v>
      </c>
      <c r="H27" s="9" t="str">
        <f>IF($B27="N/A","N/A",IF(G27&gt;100,"No",IF(G27&lt;95,"No","Yes")))</f>
        <v>No</v>
      </c>
      <c r="I27" s="10">
        <v>-0.94799999999999995</v>
      </c>
      <c r="J27" s="10">
        <v>-0.61299999999999999</v>
      </c>
      <c r="K27" s="9" t="str">
        <f t="shared" si="2"/>
        <v>Yes</v>
      </c>
    </row>
    <row r="28" spans="1:11" x14ac:dyDescent="0.25">
      <c r="A28" s="73" t="s">
        <v>851</v>
      </c>
      <c r="B28" s="33" t="s">
        <v>226</v>
      </c>
      <c r="C28" s="9">
        <v>24.437976332000002</v>
      </c>
      <c r="D28" s="9" t="str">
        <f>IF($B28="N/A","N/A",IF(C28&gt;30,"No",IF(C28&lt;5,"No","Yes")))</f>
        <v>Yes</v>
      </c>
      <c r="E28" s="9">
        <v>23.970203419000001</v>
      </c>
      <c r="F28" s="9" t="str">
        <f>IF($B28="N/A","N/A",IF(E28&gt;30,"No",IF(E28&lt;5,"No","Yes")))</f>
        <v>Yes</v>
      </c>
      <c r="G28" s="9">
        <v>22.733887931000002</v>
      </c>
      <c r="H28" s="9" t="str">
        <f>IF($B28="N/A","N/A",IF(G28&gt;30,"No",IF(G28&lt;5,"No","Yes")))</f>
        <v>Yes</v>
      </c>
      <c r="I28" s="10">
        <v>-1.91</v>
      </c>
      <c r="J28" s="10">
        <v>-5.16</v>
      </c>
      <c r="K28" s="9" t="str">
        <f t="shared" si="2"/>
        <v>Yes</v>
      </c>
    </row>
    <row r="29" spans="1:11" x14ac:dyDescent="0.25">
      <c r="A29" s="73" t="s">
        <v>852</v>
      </c>
      <c r="B29" s="33" t="s">
        <v>227</v>
      </c>
      <c r="C29" s="9">
        <v>44.466891347999997</v>
      </c>
      <c r="D29" s="9" t="str">
        <f>IF($B29="N/A","N/A",IF(C29&gt;75,"No",IF(C29&lt;15,"No","Yes")))</f>
        <v>Yes</v>
      </c>
      <c r="E29" s="9">
        <v>43.562601471000001</v>
      </c>
      <c r="F29" s="9" t="str">
        <f>IF($B29="N/A","N/A",IF(E29&gt;75,"No",IF(E29&lt;15,"No","Yes")))</f>
        <v>Yes</v>
      </c>
      <c r="G29" s="9">
        <v>41.516742149999999</v>
      </c>
      <c r="H29" s="9" t="str">
        <f>IF($B29="N/A","N/A",IF(G29&gt;75,"No",IF(G29&lt;15,"No","Yes")))</f>
        <v>Yes</v>
      </c>
      <c r="I29" s="10">
        <v>-2.0299999999999998</v>
      </c>
      <c r="J29" s="10">
        <v>-4.7</v>
      </c>
      <c r="K29" s="9" t="str">
        <f t="shared" si="2"/>
        <v>Yes</v>
      </c>
    </row>
    <row r="30" spans="1:11" x14ac:dyDescent="0.25">
      <c r="A30" s="73" t="s">
        <v>853</v>
      </c>
      <c r="B30" s="33" t="s">
        <v>228</v>
      </c>
      <c r="C30" s="9">
        <v>31.091494006000001</v>
      </c>
      <c r="D30" s="9" t="str">
        <f>IF($B30="N/A","N/A",IF(C30&gt;70,"No",IF(C30&lt;25,"No","Yes")))</f>
        <v>Yes</v>
      </c>
      <c r="E30" s="9">
        <v>32.466622098999999</v>
      </c>
      <c r="F30" s="9" t="str">
        <f>IF($B30="N/A","N/A",IF(E30&gt;70,"No",IF(E30&lt;25,"No","Yes")))</f>
        <v>Yes</v>
      </c>
      <c r="G30" s="9">
        <v>35.739516021999997</v>
      </c>
      <c r="H30" s="9" t="str">
        <f>IF($B30="N/A","N/A",IF(G30&gt;70,"No",IF(G30&lt;25,"No","Yes")))</f>
        <v>Yes</v>
      </c>
      <c r="I30" s="10">
        <v>4.423</v>
      </c>
      <c r="J30" s="10">
        <v>10.08</v>
      </c>
      <c r="K30" s="9" t="str">
        <f t="shared" si="2"/>
        <v>Yes</v>
      </c>
    </row>
    <row r="31" spans="1:11" x14ac:dyDescent="0.25">
      <c r="A31" s="73" t="s">
        <v>160</v>
      </c>
      <c r="B31" s="33" t="s">
        <v>214</v>
      </c>
      <c r="C31" s="9">
        <v>99.960065162000006</v>
      </c>
      <c r="D31" s="9" t="str">
        <f>IF($B31="N/A","N/A",IF(C31&gt;100,"No",IF(C31&lt;95,"No","Yes")))</f>
        <v>Yes</v>
      </c>
      <c r="E31" s="9">
        <v>99.969234886999999</v>
      </c>
      <c r="F31" s="9" t="str">
        <f>IF($B31="N/A","N/A",IF(E31&gt;100,"No",IF(E31&lt;95,"No","Yes")))</f>
        <v>Yes</v>
      </c>
      <c r="G31" s="9">
        <v>99.970178568999998</v>
      </c>
      <c r="H31" s="9" t="str">
        <f>IF($B31="N/A","N/A",IF(G31&gt;100,"No",IF(G31&lt;95,"No","Yes")))</f>
        <v>Yes</v>
      </c>
      <c r="I31" s="10">
        <v>9.1999999999999998E-3</v>
      </c>
      <c r="J31" s="10">
        <v>8.9999999999999998E-4</v>
      </c>
      <c r="K31" s="9" t="str">
        <f t="shared" si="2"/>
        <v>Yes</v>
      </c>
    </row>
    <row r="32" spans="1:11" x14ac:dyDescent="0.25">
      <c r="A32" s="27" t="s">
        <v>374</v>
      </c>
      <c r="B32" s="33" t="s">
        <v>241</v>
      </c>
      <c r="C32" s="9">
        <v>0.64669807499999998</v>
      </c>
      <c r="D32" s="9" t="str">
        <f>IF($B32="N/A","N/A",IF(C32&gt;5,"No",IF(C32&lt;1,"No","Yes")))</f>
        <v>No</v>
      </c>
      <c r="E32" s="9">
        <v>0.46251957580000003</v>
      </c>
      <c r="F32" s="9" t="str">
        <f>IF($B32="N/A","N/A",IF(E32&gt;5,"No",IF(E32&lt;1,"No","Yes")))</f>
        <v>No</v>
      </c>
      <c r="G32" s="9">
        <v>0.46240357310000002</v>
      </c>
      <c r="H32" s="9" t="str">
        <f>IF($B32="N/A","N/A",IF(G32&gt;5,"No",IF(G32&lt;1,"No","Yes")))</f>
        <v>No</v>
      </c>
      <c r="I32" s="10">
        <v>-28.5</v>
      </c>
      <c r="J32" s="10">
        <v>-2.5000000000000001E-2</v>
      </c>
      <c r="K32" s="9" t="str">
        <f t="shared" si="2"/>
        <v>Yes</v>
      </c>
    </row>
    <row r="33" spans="1:11" x14ac:dyDescent="0.25">
      <c r="A33" s="27" t="s">
        <v>376</v>
      </c>
      <c r="B33" s="33" t="s">
        <v>242</v>
      </c>
      <c r="C33" s="9">
        <v>98.760436714999997</v>
      </c>
      <c r="D33" s="9" t="str">
        <f>IF($B33="N/A","N/A",IF(C33&gt;98,"No",IF(C33&lt;8,"No","Yes")))</f>
        <v>No</v>
      </c>
      <c r="E33" s="9">
        <v>98.942340616999999</v>
      </c>
      <c r="F33" s="9" t="str">
        <f>IF($B33="N/A","N/A",IF(E33&gt;98,"No",IF(E33&lt;8,"No","Yes")))</f>
        <v>No</v>
      </c>
      <c r="G33" s="9">
        <v>99.004238414</v>
      </c>
      <c r="H33" s="9" t="str">
        <f>IF($B33="N/A","N/A",IF(G33&gt;98,"No",IF(G33&lt;8,"No","Yes")))</f>
        <v>No</v>
      </c>
      <c r="I33" s="10">
        <v>0.1842</v>
      </c>
      <c r="J33" s="10">
        <v>6.2600000000000003E-2</v>
      </c>
      <c r="K33" s="9" t="str">
        <f t="shared" si="2"/>
        <v>Yes</v>
      </c>
    </row>
    <row r="34" spans="1:11" x14ac:dyDescent="0.25">
      <c r="A34" s="27" t="s">
        <v>377</v>
      </c>
      <c r="B34" s="49" t="s">
        <v>224</v>
      </c>
      <c r="C34" s="9">
        <v>0.25526629680000001</v>
      </c>
      <c r="D34" s="9" t="str">
        <f>IF($B34="N/A","N/A",IF(C34&gt;5,"No",IF(C34&lt;=0,"No","Yes")))</f>
        <v>Yes</v>
      </c>
      <c r="E34" s="9">
        <v>0.26541427740000001</v>
      </c>
      <c r="F34" s="9" t="str">
        <f>IF($B34="N/A","N/A",IF(E34&gt;5,"No",IF(E34&lt;=0,"No","Yes")))</f>
        <v>Yes</v>
      </c>
      <c r="G34" s="9">
        <v>0.25502465410000003</v>
      </c>
      <c r="H34" s="9" t="str">
        <f>IF($B34="N/A","N/A",IF(G34&gt;5,"No",IF(G34&lt;=0,"No","Yes")))</f>
        <v>Yes</v>
      </c>
      <c r="I34" s="10">
        <v>3.9750000000000001</v>
      </c>
      <c r="J34" s="10">
        <v>-3.91</v>
      </c>
      <c r="K34" s="9" t="str">
        <f t="shared" si="2"/>
        <v>Yes</v>
      </c>
    </row>
    <row r="35" spans="1:11" ht="12" customHeight="1" x14ac:dyDescent="0.25">
      <c r="A35" s="141" t="s">
        <v>1646</v>
      </c>
      <c r="B35" s="142"/>
      <c r="C35" s="142"/>
      <c r="D35" s="142"/>
      <c r="E35" s="142"/>
      <c r="F35" s="142"/>
      <c r="G35" s="142"/>
      <c r="H35" s="142"/>
      <c r="I35" s="142"/>
      <c r="J35" s="142"/>
      <c r="K35" s="143"/>
    </row>
    <row r="36" spans="1:11" x14ac:dyDescent="0.25">
      <c r="A36" s="134" t="s">
        <v>1644</v>
      </c>
      <c r="B36" s="135"/>
      <c r="C36" s="135"/>
      <c r="D36" s="135"/>
      <c r="E36" s="135"/>
      <c r="F36" s="135"/>
      <c r="G36" s="135"/>
      <c r="H36" s="135"/>
      <c r="I36" s="135"/>
      <c r="J36" s="135"/>
      <c r="K36" s="136"/>
    </row>
    <row r="37" spans="1:11" x14ac:dyDescent="0.25">
      <c r="A37" s="137" t="s">
        <v>1742</v>
      </c>
      <c r="B37" s="137"/>
      <c r="C37" s="137"/>
      <c r="D37" s="137"/>
      <c r="E37" s="137"/>
      <c r="F37" s="137"/>
      <c r="G37" s="137"/>
      <c r="H37" s="137"/>
      <c r="I37" s="137"/>
      <c r="J37" s="137"/>
      <c r="K37" s="138"/>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1594</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34">
        <v>14097</v>
      </c>
      <c r="D6" s="9" t="str">
        <f>IF($B6="N/A","N/A",IF(C6&gt;15,"No",IF(C6&lt;-15,"No","Yes")))</f>
        <v>N/A</v>
      </c>
      <c r="E6" s="34">
        <v>14696</v>
      </c>
      <c r="F6" s="9" t="str">
        <f>IF($B6="N/A","N/A",IF(E6&gt;15,"No",IF(E6&lt;-15,"No","Yes")))</f>
        <v>N/A</v>
      </c>
      <c r="G6" s="34">
        <v>15554</v>
      </c>
      <c r="H6" s="9" t="str">
        <f>IF($B6="N/A","N/A",IF(G6&gt;15,"No",IF(G6&lt;-15,"No","Yes")))</f>
        <v>N/A</v>
      </c>
      <c r="I6" s="10">
        <v>4.2489999999999997</v>
      </c>
      <c r="J6" s="10">
        <v>5.8380000000000001</v>
      </c>
      <c r="K6" s="9" t="str">
        <f t="shared" ref="K6:K2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854</v>
      </c>
      <c r="B9" s="33" t="s">
        <v>213</v>
      </c>
      <c r="C9" s="35">
        <v>183.98254947999999</v>
      </c>
      <c r="D9" s="9" t="str">
        <f>IF($B9="N/A","N/A",IF(C9&gt;15,"No",IF(C9&lt;-15,"No","Yes")))</f>
        <v>N/A</v>
      </c>
      <c r="E9" s="35">
        <v>184.00986663</v>
      </c>
      <c r="F9" s="9" t="str">
        <f>IF($B9="N/A","N/A",IF(E9&gt;15,"No",IF(E9&lt;-15,"No","Yes")))</f>
        <v>N/A</v>
      </c>
      <c r="G9" s="35">
        <v>252.59598817</v>
      </c>
      <c r="H9" s="9" t="str">
        <f>IF($B9="N/A","N/A",IF(G9&gt;15,"No",IF(G9&lt;-15,"No","Yes")))</f>
        <v>N/A</v>
      </c>
      <c r="I9" s="10">
        <v>1.4800000000000001E-2</v>
      </c>
      <c r="J9" s="10">
        <v>37.270000000000003</v>
      </c>
      <c r="K9" s="9" t="str">
        <f t="shared" si="0"/>
        <v>No</v>
      </c>
    </row>
    <row r="10" spans="1:11" x14ac:dyDescent="0.25">
      <c r="A10" s="73" t="s">
        <v>655</v>
      </c>
      <c r="B10" s="33" t="s">
        <v>237</v>
      </c>
      <c r="C10" s="8">
        <v>98.730226289000001</v>
      </c>
      <c r="D10" s="9" t="str">
        <f>IF($B10="N/A","N/A",IF(C10&gt;99,"No",IF(C10&lt;75,"No","Yes")))</f>
        <v>Yes</v>
      </c>
      <c r="E10" s="8">
        <v>98.945291236000003</v>
      </c>
      <c r="F10" s="9" t="str">
        <f>IF($B10="N/A","N/A",IF(E10&gt;99,"No",IF(E10&lt;75,"No","Yes")))</f>
        <v>Yes</v>
      </c>
      <c r="G10" s="8">
        <v>98.958467275000004</v>
      </c>
      <c r="H10" s="9" t="str">
        <f>IF($B10="N/A","N/A",IF(G10&gt;99,"No",IF(G10&lt;75,"No","Yes")))</f>
        <v>Yes</v>
      </c>
      <c r="I10" s="10">
        <v>0.21779999999999999</v>
      </c>
      <c r="J10" s="10">
        <v>1.3299999999999999E-2</v>
      </c>
      <c r="K10" s="9" t="str">
        <f t="shared" si="0"/>
        <v>Yes</v>
      </c>
    </row>
    <row r="11" spans="1:11" x14ac:dyDescent="0.25">
      <c r="A11" s="70" t="s">
        <v>656</v>
      </c>
      <c r="B11" s="49"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5">
      <c r="A12" s="73" t="s">
        <v>657</v>
      </c>
      <c r="B12" s="49" t="s">
        <v>239</v>
      </c>
      <c r="C12" s="9">
        <v>1.1846492161</v>
      </c>
      <c r="D12" s="9" t="str">
        <f>IF($B12="N/A","N/A",IF(C12&gt;10,"No",IF(C12&lt;=0,"No","Yes")))</f>
        <v>Yes</v>
      </c>
      <c r="E12" s="9">
        <v>0.9322264562</v>
      </c>
      <c r="F12" s="9" t="str">
        <f>IF($B12="N/A","N/A",IF(E12&gt;10,"No",IF(E12&lt;=0,"No","Yes")))</f>
        <v>Yes</v>
      </c>
      <c r="G12" s="9">
        <v>0.97081136690000003</v>
      </c>
      <c r="H12" s="9" t="str">
        <f>IF($B12="N/A","N/A",IF(G12&gt;10,"No",IF(G12&lt;=0,"No","Yes")))</f>
        <v>Yes</v>
      </c>
      <c r="I12" s="10">
        <v>-21.3</v>
      </c>
      <c r="J12" s="10">
        <v>4.1390000000000002</v>
      </c>
      <c r="K12" s="9" t="str">
        <f t="shared" si="0"/>
        <v>Yes</v>
      </c>
    </row>
    <row r="13" spans="1:11" x14ac:dyDescent="0.25">
      <c r="A13" s="73" t="s">
        <v>658</v>
      </c>
      <c r="B13" s="49" t="s">
        <v>224</v>
      </c>
      <c r="C13" s="9">
        <v>8.5124494600000003E-2</v>
      </c>
      <c r="D13" s="9" t="str">
        <f>IF($B13="N/A","N/A",IF(C13&gt;5,"No",IF(C13&lt;=0,"No","Yes")))</f>
        <v>Yes</v>
      </c>
      <c r="E13" s="9">
        <v>0.12248230810000001</v>
      </c>
      <c r="F13" s="9" t="str">
        <f>IF($B13="N/A","N/A",IF(E13&gt;5,"No",IF(E13&lt;=0,"No","Yes")))</f>
        <v>Yes</v>
      </c>
      <c r="G13" s="9">
        <v>7.0721357900000004E-2</v>
      </c>
      <c r="H13" s="9" t="str">
        <f>IF($B13="N/A","N/A",IF(G13&gt;5,"No",IF(G13&lt;=0,"No","Yes")))</f>
        <v>Yes</v>
      </c>
      <c r="I13" s="10">
        <v>43.89</v>
      </c>
      <c r="J13" s="10">
        <v>-42.3</v>
      </c>
      <c r="K13" s="9" t="str">
        <f t="shared" si="0"/>
        <v>No</v>
      </c>
    </row>
    <row r="14" spans="1:11" x14ac:dyDescent="0.25">
      <c r="A14" s="73" t="s">
        <v>159</v>
      </c>
      <c r="B14" s="33" t="s">
        <v>214</v>
      </c>
      <c r="C14" s="9">
        <v>99.971625168000003</v>
      </c>
      <c r="D14" s="9" t="str">
        <f>IF($B14="N/A","N/A",IF(C14&gt;100,"No",IF(C14&lt;95,"No","Yes")))</f>
        <v>Yes</v>
      </c>
      <c r="E14" s="9">
        <v>99.904735982999995</v>
      </c>
      <c r="F14" s="9" t="str">
        <f>IF($B14="N/A","N/A",IF(E14&gt;100,"No",IF(E14&lt;95,"No","Yes")))</f>
        <v>Yes</v>
      </c>
      <c r="G14" s="9">
        <v>99.916420212999995</v>
      </c>
      <c r="H14" s="9" t="str">
        <f>IF($B14="N/A","N/A",IF(G14&gt;100,"No",IF(G14&lt;95,"No","Yes")))</f>
        <v>Yes</v>
      </c>
      <c r="I14" s="10">
        <v>-6.7000000000000004E-2</v>
      </c>
      <c r="J14" s="10">
        <v>1.17E-2</v>
      </c>
      <c r="K14" s="9" t="str">
        <f t="shared" si="0"/>
        <v>Yes</v>
      </c>
    </row>
    <row r="15" spans="1:11" x14ac:dyDescent="0.25">
      <c r="A15" s="73" t="s">
        <v>32</v>
      </c>
      <c r="B15" s="33" t="s">
        <v>214</v>
      </c>
      <c r="C15" s="9">
        <v>99.496346740000007</v>
      </c>
      <c r="D15" s="9" t="str">
        <f>IF($B15="N/A","N/A",IF(C15&gt;100,"No",IF(C15&lt;95,"No","Yes")))</f>
        <v>Yes</v>
      </c>
      <c r="E15" s="9">
        <v>99.408002177</v>
      </c>
      <c r="F15" s="9" t="str">
        <f>IF($B15="N/A","N/A",IF(E15&gt;100,"No",IF(E15&lt;95,"No","Yes")))</f>
        <v>Yes</v>
      </c>
      <c r="G15" s="9">
        <v>99.929278642</v>
      </c>
      <c r="H15" s="9" t="str">
        <f>IF($B15="N/A","N/A",IF(G15&gt;100,"No",IF(G15&lt;95,"No","Yes")))</f>
        <v>Yes</v>
      </c>
      <c r="I15" s="10">
        <v>-8.8999999999999996E-2</v>
      </c>
      <c r="J15" s="10">
        <v>0.52439999999999998</v>
      </c>
      <c r="K15" s="9" t="str">
        <f t="shared" si="0"/>
        <v>Yes</v>
      </c>
    </row>
    <row r="16" spans="1:11" x14ac:dyDescent="0.25">
      <c r="A16" s="73" t="s">
        <v>851</v>
      </c>
      <c r="B16" s="33" t="s">
        <v>226</v>
      </c>
      <c r="C16" s="9">
        <v>12.462569514</v>
      </c>
      <c r="D16" s="9" t="str">
        <f>IF($B16="N/A","N/A",IF(C16&gt;30,"No",IF(C16&lt;5,"No","Yes")))</f>
        <v>Yes</v>
      </c>
      <c r="E16" s="9">
        <v>11.157505647000001</v>
      </c>
      <c r="F16" s="9" t="str">
        <f>IF($B16="N/A","N/A",IF(E16&gt;30,"No",IF(E16&lt;5,"No","Yes")))</f>
        <v>Yes</v>
      </c>
      <c r="G16" s="9">
        <v>10.326191854999999</v>
      </c>
      <c r="H16" s="9" t="str">
        <f>IF($B16="N/A","N/A",IF(G16&gt;30,"No",IF(G16&lt;5,"No","Yes")))</f>
        <v>Yes</v>
      </c>
      <c r="I16" s="10">
        <v>-10.5</v>
      </c>
      <c r="J16" s="10">
        <v>-7.45</v>
      </c>
      <c r="K16" s="9" t="str">
        <f t="shared" si="0"/>
        <v>Yes</v>
      </c>
    </row>
    <row r="17" spans="1:11" x14ac:dyDescent="0.25">
      <c r="A17" s="73" t="s">
        <v>852</v>
      </c>
      <c r="B17" s="33" t="s">
        <v>227</v>
      </c>
      <c r="C17" s="9">
        <v>44.046770283999997</v>
      </c>
      <c r="D17" s="9" t="str">
        <f>IF($B17="N/A","N/A",IF(C17&gt;75,"No",IF(C17&lt;15,"No","Yes")))</f>
        <v>Yes</v>
      </c>
      <c r="E17" s="9">
        <v>45.355602711000003</v>
      </c>
      <c r="F17" s="9" t="str">
        <f>IF($B17="N/A","N/A",IF(E17&gt;75,"No",IF(E17&lt;15,"No","Yes")))</f>
        <v>Yes</v>
      </c>
      <c r="G17" s="9">
        <v>47.526217590000002</v>
      </c>
      <c r="H17" s="9" t="str">
        <f>IF($B17="N/A","N/A",IF(G17&gt;75,"No",IF(G17&lt;15,"No","Yes")))</f>
        <v>Yes</v>
      </c>
      <c r="I17" s="10">
        <v>2.9710000000000001</v>
      </c>
      <c r="J17" s="10">
        <v>4.7859999999999996</v>
      </c>
      <c r="K17" s="9" t="str">
        <f t="shared" si="0"/>
        <v>Yes</v>
      </c>
    </row>
    <row r="18" spans="1:11" x14ac:dyDescent="0.25">
      <c r="A18" s="73" t="s">
        <v>853</v>
      </c>
      <c r="B18" s="33" t="s">
        <v>228</v>
      </c>
      <c r="C18" s="9">
        <v>43.483530586000001</v>
      </c>
      <c r="D18" s="9" t="str">
        <f>IF($B18="N/A","N/A",IF(C18&gt;70,"No",IF(C18&lt;25,"No","Yes")))</f>
        <v>Yes</v>
      </c>
      <c r="E18" s="9">
        <v>43.486891642000003</v>
      </c>
      <c r="F18" s="9" t="str">
        <f>IF($B18="N/A","N/A",IF(E18&gt;70,"No",IF(E18&lt;25,"No","Yes")))</f>
        <v>Yes</v>
      </c>
      <c r="G18" s="9">
        <v>42.147590555000001</v>
      </c>
      <c r="H18" s="9" t="str">
        <f>IF($B18="N/A","N/A",IF(G18&gt;70,"No",IF(G18&lt;25,"No","Yes")))</f>
        <v>Yes</v>
      </c>
      <c r="I18" s="10">
        <v>7.7000000000000002E-3</v>
      </c>
      <c r="J18" s="10">
        <v>-3.08</v>
      </c>
      <c r="K18" s="9" t="str">
        <f t="shared" si="0"/>
        <v>Yes</v>
      </c>
    </row>
    <row r="19" spans="1:11" x14ac:dyDescent="0.25">
      <c r="A19" s="73" t="s">
        <v>160</v>
      </c>
      <c r="B19" s="33" t="s">
        <v>214</v>
      </c>
      <c r="C19" s="9">
        <v>98.517415052999993</v>
      </c>
      <c r="D19" s="9" t="str">
        <f>IF($B19="N/A","N/A",IF(C19&gt;100,"No",IF(C19&lt;95,"No","Yes")))</f>
        <v>Yes</v>
      </c>
      <c r="E19" s="9">
        <v>99.013336961999997</v>
      </c>
      <c r="F19" s="9" t="str">
        <f>IF($B19="N/A","N/A",IF(E19&gt;100,"No",IF(E19&lt;95,"No","Yes")))</f>
        <v>Yes</v>
      </c>
      <c r="G19" s="9">
        <v>99.389224636999998</v>
      </c>
      <c r="H19" s="9" t="str">
        <f>IF($B19="N/A","N/A",IF(G19&gt;100,"No",IF(G19&lt;95,"No","Yes")))</f>
        <v>Yes</v>
      </c>
      <c r="I19" s="10">
        <v>0.50339999999999996</v>
      </c>
      <c r="J19" s="10">
        <v>0.37959999999999999</v>
      </c>
      <c r="K19" s="9" t="str">
        <f t="shared" si="0"/>
        <v>Yes</v>
      </c>
    </row>
    <row r="20" spans="1:11" x14ac:dyDescent="0.25">
      <c r="A20" s="27" t="s">
        <v>374</v>
      </c>
      <c r="B20" s="33" t="s">
        <v>241</v>
      </c>
      <c r="C20" s="9">
        <v>2.7523586578999999</v>
      </c>
      <c r="D20" s="9" t="str">
        <f>IF($B20="N/A","N/A",IF(C20&gt;5,"No",IF(C20&lt;1,"No","Yes")))</f>
        <v>Yes</v>
      </c>
      <c r="E20" s="9">
        <v>2.1570495372999998</v>
      </c>
      <c r="F20" s="9" t="str">
        <f>IF($B20="N/A","N/A",IF(E20&gt;5,"No",IF(E20&lt;1,"No","Yes")))</f>
        <v>Yes</v>
      </c>
      <c r="G20" s="9">
        <v>2.680982384</v>
      </c>
      <c r="H20" s="9" t="str">
        <f>IF($B20="N/A","N/A",IF(G20&gt;5,"No",IF(G20&lt;1,"No","Yes")))</f>
        <v>Yes</v>
      </c>
      <c r="I20" s="10">
        <v>-21.6</v>
      </c>
      <c r="J20" s="10">
        <v>24.29</v>
      </c>
      <c r="K20" s="9" t="str">
        <f t="shared" si="0"/>
        <v>Yes</v>
      </c>
    </row>
    <row r="21" spans="1:11" x14ac:dyDescent="0.25">
      <c r="A21" s="27" t="s">
        <v>376</v>
      </c>
      <c r="B21" s="33" t="s">
        <v>242</v>
      </c>
      <c r="C21" s="9">
        <v>88.245726040999998</v>
      </c>
      <c r="D21" s="9" t="str">
        <f>IF($B21="N/A","N/A",IF(C21&gt;98,"No",IF(C21&lt;8,"No","Yes")))</f>
        <v>Yes</v>
      </c>
      <c r="E21" s="9">
        <v>89.629831246999998</v>
      </c>
      <c r="F21" s="9" t="str">
        <f>IF($B21="N/A","N/A",IF(E21&gt;98,"No",IF(E21&lt;8,"No","Yes")))</f>
        <v>Yes</v>
      </c>
      <c r="G21" s="9">
        <v>92.619261925999993</v>
      </c>
      <c r="H21" s="9" t="str">
        <f>IF($B21="N/A","N/A",IF(G21&gt;98,"No",IF(G21&lt;8,"No","Yes")))</f>
        <v>Yes</v>
      </c>
      <c r="I21" s="10">
        <v>1.5680000000000001</v>
      </c>
      <c r="J21" s="10">
        <v>3.335</v>
      </c>
      <c r="K21" s="9" t="str">
        <f t="shared" si="0"/>
        <v>Yes</v>
      </c>
    </row>
    <row r="22" spans="1:11" x14ac:dyDescent="0.25">
      <c r="A22" s="27" t="s">
        <v>377</v>
      </c>
      <c r="B22" s="49" t="s">
        <v>224</v>
      </c>
      <c r="C22" s="9">
        <v>0.21990494429999999</v>
      </c>
      <c r="D22" s="9" t="str">
        <f>IF($B22="N/A","N/A",IF(C22&gt;5,"No",IF(C22&lt;=0,"No","Yes")))</f>
        <v>Yes</v>
      </c>
      <c r="E22" s="9">
        <v>0.16330974409999999</v>
      </c>
      <c r="F22" s="9" t="str">
        <f>IF($B22="N/A","N/A",IF(E22&gt;5,"No",IF(E22&lt;=0,"No","Yes")))</f>
        <v>Yes</v>
      </c>
      <c r="G22" s="9">
        <v>0.22502250230000001</v>
      </c>
      <c r="H22" s="9" t="str">
        <f>IF($B22="N/A","N/A",IF(G22&gt;5,"No",IF(G22&lt;=0,"No","Yes")))</f>
        <v>Yes</v>
      </c>
      <c r="I22" s="10">
        <v>-25.7</v>
      </c>
      <c r="J22" s="10">
        <v>37.79</v>
      </c>
      <c r="K22" s="9" t="str">
        <f t="shared" si="0"/>
        <v>No</v>
      </c>
    </row>
    <row r="23" spans="1:11" ht="12" customHeight="1" x14ac:dyDescent="0.25">
      <c r="A23" s="141" t="s">
        <v>1646</v>
      </c>
      <c r="B23" s="142"/>
      <c r="C23" s="142"/>
      <c r="D23" s="142"/>
      <c r="E23" s="142"/>
      <c r="F23" s="142"/>
      <c r="G23" s="142"/>
      <c r="H23" s="142"/>
      <c r="I23" s="142"/>
      <c r="J23" s="142"/>
      <c r="K23" s="143"/>
    </row>
    <row r="24" spans="1:11" x14ac:dyDescent="0.25">
      <c r="A24" s="134" t="s">
        <v>1644</v>
      </c>
      <c r="B24" s="135"/>
      <c r="C24" s="135"/>
      <c r="D24" s="135"/>
      <c r="E24" s="135"/>
      <c r="F24" s="135"/>
      <c r="G24" s="135"/>
      <c r="H24" s="135"/>
      <c r="I24" s="135"/>
      <c r="J24" s="135"/>
      <c r="K24" s="136"/>
    </row>
    <row r="25" spans="1:11" x14ac:dyDescent="0.25">
      <c r="A25" s="137" t="s">
        <v>1742</v>
      </c>
      <c r="B25" s="137"/>
      <c r="C25" s="137"/>
      <c r="D25" s="137"/>
      <c r="E25" s="137"/>
      <c r="F25" s="137"/>
      <c r="G25" s="137"/>
      <c r="H25" s="137"/>
      <c r="I25" s="137"/>
      <c r="J25" s="137"/>
      <c r="K25" s="13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Richard, Cara (CMS/OEDA)</cp:lastModifiedBy>
  <cp:lastPrinted>2014-07-15T19:48:17Z</cp:lastPrinted>
  <dcterms:created xsi:type="dcterms:W3CDTF">2001-03-26T18:59:21Z</dcterms:created>
  <dcterms:modified xsi:type="dcterms:W3CDTF">2025-05-02T13:06:05Z</dcterms:modified>
  <dc:language>English</dc:language>
</cp:coreProperties>
</file>