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OR 2008-2010\"/>
    </mc:Choice>
  </mc:AlternateContent>
  <xr:revisionPtr revIDLastSave="0" documentId="8_{61CEF0F4-3B26-454C-B94B-E23F195584F0}"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<sst xmlns="http://schemas.openxmlformats.org/spreadsheetml/2006/main" count="7732" uniqueCount="1744">
  <si>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</si>
  <si>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</si>
  <si>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</si>
  <si>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</si>
  <si>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</si>
  <si>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</si>
  <si>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</si>
  <si>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</si>
  <si>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</si>
  <si>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</si>
  <si>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</si>
  <si>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</si>
  <si>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</si>
  <si>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</si>
  <si>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</si>
  <si>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</si>
  <si>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</si>
  <si>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</si>
  <si>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</si>
  <si>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</si>
  <si>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</si>
  <si>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</si>
  <si>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</si>
  <si>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</si>
  <si>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</si>
  <si>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</si>
  <si>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</si>
  <si>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</si>
  <si>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</si>
  <si>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</si>
  <si>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</si>
  <si>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</si>
  <si>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</si>
  <si>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</si>
  <si>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</si>
  <si>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</si>
  <si>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</si>
  <si>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</si>
  <si>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</si>
  <si>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</si>
  <si>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</si>
  <si>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</si>
  <si>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</si>
  <si>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</si>
  <si>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</si>
  <si>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</si>
  <si>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</si>
  <si>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</si>
  <si>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</si>
  <si>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</si>
  <si>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</si>
  <si>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</si>
  <si>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</si>
  <si>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</si>
  <si>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</si>
  <si>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</si>
  <si>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</si>
  <si>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</si>
  <si>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</si>
  <si>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</si>
  <si>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</si>
  <si>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</si>
  <si>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</si>
  <si>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</si>
  <si>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</si>
  <si>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</si>
  <si>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</si>
  <si>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</si>
  <si>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</si>
  <si>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</si>
  <si>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</si>
  <si>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</si>
  <si>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</si>
  <si>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</si>
  <si>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</si>
  <si>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</si>
  <si>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</si>
  <si>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</si>
  <si>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</si>
  <si>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</si>
  <si>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</si>
  <si>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</si>
  <si>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</si>
  <si>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</si>
  <si>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</si>
  <si>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</si>
  <si>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</si>
  <si>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</si>
  <si>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</si>
  <si>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</si>
  <si>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</si>
  <si>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</si>
  <si>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</si>
  <si>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</si>
  <si>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</si>
  <si>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</si>
  <si>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</si>
  <si>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</si>
  <si>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</si>
  <si>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</si>
  <si>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</si>
  <si>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</si>
  <si>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</si>
  <si>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</si>
  <si>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</si>
  <si>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</si>
  <si>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</si>
  <si>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</si>
  <si>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</si>
  <si>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</si>
  <si>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</si>
  <si>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</si>
  <si>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</si>
  <si>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</si>
  <si>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</si>
  <si>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</si>
  <si>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</si>
  <si>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</si>
  <si>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</si>
  <si>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</si>
  <si>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</si>
  <si>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</si>
  <si>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</si>
  <si>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</si>
  <si>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</si>
  <si>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</si>
  <si>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</si>
  <si>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</si>
  <si>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</si>
  <si>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</si>
  <si>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</si>
  <si>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</si>
  <si>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</si>
  <si>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</si>
  <si>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</si>
  <si>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</si>
  <si>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</si>
  <si>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</si>
  <si>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</si>
  <si>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</si>
  <si>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</si>
  <si>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</si>
  <si>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</si>
  <si>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</si>
  <si>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</si>
  <si>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</si>
  <si>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</si>
  <si>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</si>
  <si>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</si>
  <si>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</si>
  <si>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</si>
  <si>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</si>
  <si>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</si>
  <si>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</si>
  <si>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</si>
  <si>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</si>
  <si>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</si>
  <si>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</si>
  <si>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</si>
  <si>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</si>
  <si>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</si>
  <si>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</si>
  <si>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</si>
  <si>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</si>
  <si>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</si>
  <si>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</si>
  <si>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</si>
  <si>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</si>
  <si>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</si>
  <si>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</si>
  <si>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</si>
  <si>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</si>
  <si>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</si>
  <si>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</si>
  <si>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</si>
  <si>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</si>
  <si>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</si>
  <si>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</si>
  <si>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</si>
  <si>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</si>
  <si>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</si>
  <si>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</si>
  <si>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</si>
  <si>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</si>
  <si>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</si>
  <si>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</si>
  <si>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</si>
  <si>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</si>
  <si>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</si>
  <si>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</si>
  <si>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</si>
  <si>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</si>
  <si>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</si>
  <si>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</si>
  <si>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</si>
  <si>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</si>
  <si>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</si>
  <si>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</si>
  <si>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</si>
  <si>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</si>
  <si>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</si>
  <si>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</si>
  <si>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</si>
  <si>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</si>
  <si>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</si>
  <si>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</si>
  <si>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</si>
  <si>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</si>
  <si>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</si>
  <si>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</si>
  <si>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</si>
  <si>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</si>
  <si>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</si>
  <si>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</si>
  <si>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</si>
  <si>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</si>
  <si>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</si>
  <si>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</si>
  <si>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</si>
  <si>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</si>
  <si>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</si>
  <si>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</si>
  <si>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</si>
  <si>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</si>
  <si>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</si>
  <si>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</si>
  <si>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</si>
  <si>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</si>
  <si>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</si>
  <si>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</si>
  <si>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</si>
  <si>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</si>
  <si>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</si>
  <si>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</si>
  <si>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</si>
  <si>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</si>
  <si>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</si>
  <si>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</si>
  <si>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</si>
  <si>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</si>
  <si>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</si>
  <si>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</si>
  <si>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</si>
  <si>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</si>
  <si>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</si>
  <si>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</si>
  <si>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</si>
  <si>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</si>
  <si>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</si>
  <si>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</si>
  <si>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</si>
  <si>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</si>
  <si>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</si>
  <si>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</si>
  <si>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</si>
  <si>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</si>
  <si>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</si>
  <si>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</si>
  <si>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</si>
  <si>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</si>
  <si>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</si>
  <si>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</si>
  <si>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</si>
  <si>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</si>
  <si>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</si>
  <si>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</si>
  <si>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</si>
  <si>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</si>
  <si>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</si>
  <si>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</si>
  <si>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</si>
  <si>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</si>
  <si>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</si>
  <si>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</si>
  <si>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</si>
  <si>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</si>
  <si>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</si>
  <si>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</si>
  <si>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</si>
  <si>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</si>
  <si>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</si>
  <si>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</si>
  <si>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</si>
  <si>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</si>
  <si>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</si>
  <si>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</si>
  <si>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</si>
  <si>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</si>
  <si>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</si>
  <si>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</si>
  <si>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</si>
  <si>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</si>
  <si>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</si>
  <si>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</si>
  <si>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</si>
  <si>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</si>
  <si>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</si>
  <si>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</si>
  <si>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</si>
  <si>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</si>
  <si>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</si>
  <si>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</si>
  <si>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</si>
  <si>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</si>
  <si>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</si>
  <si>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</si>
  <si>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</si>
  <si>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</si>
  <si>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</si>
  <si>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</si>
  <si>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</si>
  <si>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</si>
  <si>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</si>
  <si>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</si>
  <si>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</si>
  <si>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</si>
  <si>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</si>
  <si>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</si>
  <si>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</si>
  <si>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</si>
  <si>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</si>
  <si>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</si>
  <si>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</si>
  <si>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</si>
  <si>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</si>
  <si>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</si>
  <si>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</si>
  <si>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</si>
  <si>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</si>
  <si>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</si>
  <si>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</si>
  <si>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</si>
  <si>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</si>
  <si>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</si>
  <si>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</si>
  <si>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</si>
  <si>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</si>
  <si>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</si>
  <si>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</si>
  <si>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</si>
  <si>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</si>
  <si>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</si>
  <si>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</si>
  <si>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</si>
  <si>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</si>
  <si>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</si>
  <si>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</si>
  <si>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</si>
  <si>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</si>
  <si>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</si>
  <si>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</si>
  <si>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</si>
  <si>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</si>
  <si>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</si>
  <si>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</si>
  <si>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</si>
  <si>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</si>
  <si>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</si>
  <si>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</si>
  <si>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</si>
  <si>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</si>
  <si>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</si>
  <si>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</si>
  <si>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</si>
  <si>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</si>
  <si>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</si>
  <si>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</si>
  <si>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</si>
  <si>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</si>
  <si>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</si>
  <si>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</si>
  <si>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</si>
  <si>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</si>
  <si>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</si>
  <si>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</si>
  <si>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</si>
  <si>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</si>
  <si>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</si>
  <si>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</si>
  <si>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</si>
  <si>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</si>
  <si>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</si>
  <si>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</si>
  <si>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</si>
  <si>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</si>
  <si>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</si>
  <si>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</si>
  <si>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</si>
  <si>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</si>
  <si>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</si>
  <si>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</si>
  <si>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</si>
  <si>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</si>
  <si>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</si>
  <si>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</si>
  <si>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</si>
  <si>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</si>
  <si>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</si>
  <si>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</si>
  <si>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</si>
  <si>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</si>
  <si>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</si>
  <si>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</si>
  <si>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</si>
  <si>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</si>
  <si>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</si>
  <si>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</si>
  <si>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</si>
  <si>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</si>
  <si>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</si>
  <si>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</si>
  <si>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</si>
  <si>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</si>
  <si>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</si>
  <si>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</si>
  <si>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</si>
  <si>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</si>
  <si>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</si>
  <si>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</si>
  <si>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</si>
  <si>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</si>
  <si>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</si>
  <si>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</si>
  <si>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</si>
  <si>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</si>
  <si>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</si>
  <si>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</si>
  <si>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</si>
  <si>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</si>
  <si>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</si>
  <si>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</si>
  <si>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</si>
  <si>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</si>
  <si>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</si>
  <si>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</si>
  <si>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</si>
  <si>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</si>
  <si>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</si>
  <si>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</si>
  <si>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</si>
  <si>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</si>
  <si>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</si>
  <si>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</si>
  <si>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</si>
  <si>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</si>
  <si>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</si>
  <si>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</si>
  <si>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</si>
  <si>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</si>
  <si>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</si>
  <si>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</si>
  <si>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</si>
  <si>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</si>
  <si>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</si>
  <si>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</si>
  <si>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</si>
  <si>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</si>
  <si>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</si>
  <si>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</si>
  <si>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</si>
  <si>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</si>
  <si>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</si>
  <si>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</si>
  <si>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</si>
  <si>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</si>
  <si>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</si>
  <si>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</si>
  <si>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</si>
  <si>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</si>
  <si>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</si>
  <si>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</si>
  <si>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</si>
  <si>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</si>
  <si>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</si>
  <si>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</si>
  <si>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</si>
  <si>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</si>
  <si>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</si>
  <si>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</si>
  <si>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</si>
  <si>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</si>
  <si>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</si>
  <si>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</si>
  <si>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</si>
  <si>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</si>
  <si>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</si>
  <si>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</si>
  <si>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</si>
  <si>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</si>
  <si>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</si>
  <si>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</si>
  <si>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</si>
  <si>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</si>
  <si>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</si>
  <si>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</si>
  <si>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</si>
  <si>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</si>
  <si>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</si>
  <si>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</si>
  <si>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</si>
  <si>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</si>
  <si>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</si>
  <si>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</si>
  <si>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</si>
  <si>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</si>
  <si>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</si>
  <si>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</si>
  <si>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</si>
  <si>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</si>
  <si>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</si>
  <si>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</si>
  <si>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</si>
  <si>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</si>
  <si>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</si>
  <si>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</si>
  <si>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</si>
  <si>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</si>
  <si>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</si>
  <si>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</si>
  <si>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</si>
  <si>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</si>
  <si>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</si>
  <si>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</si>
  <si>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</si>
  <si>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</si>
  <si>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</si>
  <si>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</si>
  <si>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</si>
  <si>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</si>
  <si>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</si>
  <si>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</si>
  <si>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</si>
  <si>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</si>
  <si>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</si>
  <si>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</si>
  <si>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</si>
  <si>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</si>
  <si>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</si>
  <si>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</si>
  <si>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</si>
  <si>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</si>
  <si>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</si>
  <si>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</si>
  <si>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</si>
  <si>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</si>
  <si>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</si>
  <si>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</si>
  <si>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</si>
  <si>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</si>
  <si>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</si>
  <si>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</si>
  <si>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</si>
  <si>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</si>
  <si>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</si>
  <si>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</si>
  <si>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</si>
  <si>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</si>
  <si>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</si>
  <si>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</si>
  <si>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</si>
  <si>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</si>
  <si>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</si>
  <si>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</si>
  <si>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</si>
  <si>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</si>
  <si>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</si>
  <si>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</si>
  <si>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</si>
  <si>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</si>
  <si>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</si>
  <si>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</si>
  <si>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</si>
  <si>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</si>
  <si>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</si>
  <si>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</si>
  <si>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</si>
  <si>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</si>
  <si>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</si>
  <si>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</si>
  <si>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</si>
  <si>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</si>
  <si>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</si>
  <si>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</si>
  <si>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</si>
  <si>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</si>
  <si>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</si>
  <si>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</si>
  <si>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</si>
  <si>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</si>
  <si>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</si>
  <si>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</si>
  <si>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</si>
  <si>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</si>
  <si>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</si>
  <si>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</si>
  <si>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</si>
  <si>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</si>
  <si>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</si>
  <si>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</si>
  <si>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</si>
  <si>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</si>
  <si>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</si>
  <si>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</si>
  <si>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</si>
  <si>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</si>
  <si>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</si>
  <si>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</si>
  <si>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</si>
  <si>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</si>
  <si>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</si>
  <si>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</si>
  <si>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</si>
  <si>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</si>
  <si>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</si>
  <si>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</si>
  <si>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</si>
  <si>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</si>
  <si>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</si>
  <si>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</si>
  <si>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</si>
  <si>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</si>
  <si>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</si>
  <si>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</si>
  <si>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</si>
  <si>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</si>
  <si>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</si>
  <si>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</si>
  <si>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</si>
  <si>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</si>
  <si>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</si>
  <si>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</si>
  <si>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</si>
  <si>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</si>
  <si>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</si>
  <si>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</si>
  <si>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</si>
  <si>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</si>
  <si>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</si>
  <si>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</si>
  <si>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</si>
  <si>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</si>
  <si>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</si>
  <si>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</si>
  <si>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</si>
  <si>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</si>
  <si>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</si>
  <si>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</si>
  <si>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</si>
  <si>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</si>
  <si>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</si>
  <si>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</si>
  <si>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</si>
  <si>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</si>
  <si>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</si>
  <si>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</si>
  <si>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</si>
  <si>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</si>
  <si>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</si>
  <si>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</si>
  <si>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</si>
  <si>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</si>
  <si>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</si>
  <si>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</si>
  <si>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</si>
  <si>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</si>
  <si>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</si>
  <si>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</si>
  <si>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</si>
  <si>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</si>
  <si>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</si>
  <si>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</si>
  <si>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</si>
  <si>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</si>
  <si>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</si>
  <si>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</si>
  <si>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</si>
  <si>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</si>
  <si>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</si>
  <si>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</si>
  <si>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</si>
  <si>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</si>
  <si>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</si>
  <si>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</si>
  <si>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</si>
  <si>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</si>
  <si>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</si>
  <si>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</si>
  <si>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</si>
  <si>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</si>
  <si>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</si>
  <si>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</si>
  <si>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</si>
  <si>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</si>
  <si>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</si>
  <si>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</si>
  <si>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</si>
  <si>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</si>
  <si>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</si>
  <si>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</si>
  <si>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</si>
  <si>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</si>
  <si>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</si>
  <si>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</si>
  <si>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</si>
  <si>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</si>
  <si>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</si>
  <si>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</si>
  <si>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</si>
  <si>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</si>
  <si>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</si>
  <si>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</si>
  <si>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</si>
  <si>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</si>
  <si>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</si>
  <si>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</si>
  <si>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</si>
  <si>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</si>
  <si>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</si>
  <si>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</si>
  <si>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</si>
  <si>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</si>
  <si>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</si>
  <si>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</si>
  <si>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</si>
  <si>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</si>
  <si>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</si>
  <si>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</si>
  <si>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</si>
  <si>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</si>
  <si>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</si>
  <si>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</si>
  <si>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</si>
  <si>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</si>
  <si>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</si>
  <si>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</si>
  <si>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</si>
  <si>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</si>
  <si>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</si>
  <si>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</si>
  <si>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</si>
  <si>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</si>
  <si>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</si>
  <si>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</si>
  <si>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</si>
  <si>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</si>
  <si>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</si>
  <si>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</si>
  <si>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</si>
  <si>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</si>
  <si>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</si>
  <si>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</si>
  <si>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</si>
  <si>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</si>
  <si>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</si>
  <si>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</si>
  <si>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</si>
  <si>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</si>
  <si>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</si>
  <si>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</si>
  <si>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</si>
  <si>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</si>
  <si>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</si>
  <si>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</si>
  <si>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</si>
  <si>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</si>
  <si>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</si>
  <si>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</si>
  <si>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</si>
  <si>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</si>
  <si>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</si>
  <si>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</si>
  <si>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</si>
  <si>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</si>
  <si>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</si>
  <si>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</si>
  <si>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</si>
  <si>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</si>
  <si>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</si>
  <si>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</si>
  <si>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</si>
  <si>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</si>
  <si>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</si>
  <si>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</si>
  <si>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</si>
  <si>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</si>
  <si>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</si>
  <si>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</si>
  <si>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</si>
  <si>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</si>
  <si>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</si>
  <si>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</si>
  <si>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</si>
  <si>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</si>
  <si>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</si>
  <si>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</si>
  <si>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</si>
  <si>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</si>
  <si>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</si>
  <si>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</si>
  <si>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</si>
  <si>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</si>
  <si>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</si>
  <si>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</si>
  <si>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</si>
  <si>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</si>
  <si>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</si>
  <si>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</si>
  <si>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</si>
  <si>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</si>
  <si>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</si>
  <si>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</si>
  <si>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</si>
  <si>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</si>
  <si>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</si>
  <si>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</si>
  <si>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</si>
  <si>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</si>
  <si>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</si>
  <si>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</si>
  <si>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</si>
  <si>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</si>
  <si>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</si>
  <si>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</si>
  <si>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</si>
  <si>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</si>
  <si>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</si>
  <si>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</si>
  <si>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</si>
  <si>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</si>
  <si>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</si>
  <si>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</si>
  <si>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</si>
  <si>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</si>
  <si>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</si>
  <si>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</si>
  <si>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</si>
  <si>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</si>
  <si>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</si>
  <si>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</si>
  <si>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</si>
  <si>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</si>
  <si>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</si>
  <si>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</si>
  <si>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</si>
  <si>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</si>
  <si>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</si>
  <si>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</si>
  <si>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</si>
  <si>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</si>
  <si>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</si>
  <si>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</si>
  <si>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</si>
  <si>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</si>
  <si>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</si>
  <si>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</si>
  <si>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</si>
  <si>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</si>
  <si>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</si>
  <si>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</si>
  <si>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</si>
  <si>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</si>
  <si>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</si>
  <si>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</si>
  <si>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</si>
  <si>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</si>
  <si>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</si>
  <si>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</si>
  <si>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</si>
  <si>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</si>
  <si>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</si>
  <si>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</si>
  <si>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</si>
  <si>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</si>
  <si>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</si>
  <si>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</si>
  <si>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</si>
  <si>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</si>
  <si>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</si>
  <si>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</si>
  <si>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</si>
  <si>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</si>
  <si>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</si>
  <si>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</si>
  <si>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</si>
  <si>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</si>
  <si>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</si>
  <si>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</si>
  <si>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</si>
  <si>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</si>
  <si>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</si>
  <si>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</si>
  <si>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</si>
  <si>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</si>
  <si>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</si>
  <si>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</si>
  <si>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</si>
  <si>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</si>
  <si>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</si>
  <si>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</si>
  <si>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</si>
  <si>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</si>
  <si>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</si>
  <si>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</si>
  <si>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</si>
  <si>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</si>
  <si>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</si>
  <si>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</si>
  <si>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</si>
  <si>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</si>
  <si>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</si>
  <si>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</si>
  <si>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</si>
  <si>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</si>
  <si>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</si>
  <si>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</si>
  <si>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</si>
  <si>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</si>
  <si>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</si>
  <si>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</si>
  <si>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</si>
  <si>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</si>
  <si>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</si>
  <si>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</si>
  <si>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</si>
  <si>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</si>
  <si>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</si>
  <si>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</si>
  <si>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</si>
  <si>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</si>
  <si>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</si>
  <si>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</si>
  <si>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</si>
  <si>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</si>
  <si>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</si>
  <si>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</si>
  <si>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</si>
  <si>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</si>
  <si>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</si>
  <si>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</si>
  <si>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</si>
  <si>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</si>
  <si>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</si>
  <si>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</si>
  <si>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</si>
  <si>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</si>
  <si>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</si>
  <si>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</si>
  <si>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</si>
  <si>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</si>
  <si>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</si>
  <si>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</si>
  <si>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</si>
  <si>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</si>
  <si>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</si>
  <si>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</si>
  <si>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</si>
  <si>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</si>
  <si>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</si>
  <si>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</si>
  <si>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</si>
  <si>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</si>
  <si>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</si>
  <si>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</si>
  <si>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</si>
  <si>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</si>
  <si>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</si>
  <si>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</si>
  <si>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</si>
  <si>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</si>
  <si>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</si>
  <si>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</si>
  <si>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</si>
  <si>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</si>
  <si>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</si>
  <si>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</si>
  <si>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</si>
  <si>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</si>
  <si>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</si>
  <si>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</si>
  <si>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</si>
  <si>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</si>
  <si>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</si>
  <si>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</si>
  <si>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</si>
  <si>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</si>
  <si>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</si>
  <si>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</si>
  <si>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</si>
  <si>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</si>
  <si>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</si>
  <si>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</si>
  <si>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</si>
  <si>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</si>
  <si>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</si>
  <si>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</si>
  <si>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</si>
  <si>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</si>
  <si>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</si>
  <si>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</si>
  <si>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</si>
  <si>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</si>
  <si>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</si>
  <si>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</si>
  <si>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</si>
  <si>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</si>
  <si>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</si>
  <si>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</si>
  <si>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</si>
  <si>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</si>
  <si>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</si>
  <si>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</si>
  <si>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</si>
  <si>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</si>
  <si>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</si>
  <si>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</si>
  <si>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</si>
  <si>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</si>
  <si>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</si>
  <si>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</si>
  <si>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</si>
  <si>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</si>
  <si>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</si>
  <si>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</si>
  <si>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</si>
  <si>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</si>
  <si>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</si>
  <si>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</si>
  <si>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</si>
  <si>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</si>
  <si>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</si>
  <si>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</si>
  <si>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</si>
  <si>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</si>
  <si>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</si>
  <si>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</si>
  <si>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</si>
  <si>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</si>
  <si>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</si>
  <si>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</si>
  <si>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</si>
  <si>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</si>
  <si>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</si>
  <si>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</si>
  <si>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</si>
  <si>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</si>
  <si>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</si>
  <si>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</si>
  <si>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</si>
  <si>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</si>
  <si>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</si>
  <si>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</si>
  <si>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</si>
  <si>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</si>
  <si>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</si>
  <si>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</si>
  <si>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</si>
  <si>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</si>
  <si>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</si>
  <si>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</si>
  <si>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</si>
  <si>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</si>
  <si>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</si>
  <si>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</si>
  <si>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</si>
  <si>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</si>
  <si>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</si>
  <si>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</si>
  <si>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</si>
  <si>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</si>
  <si>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</si>
  <si>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</si>
  <si>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</si>
  <si>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</si>
  <si>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</si>
  <si>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</si>
  <si>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</si>
  <si>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</si>
  <si>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</si>
  <si>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</si>
  <si>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</si>
  <si>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</si>
  <si>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</si>
  <si>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</si>
  <si>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</si>
  <si>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</si>
  <si>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</si>
  <si>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</si>
  <si>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</si>
  <si>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</si>
  <si>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</si>
  <si>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</si>
  <si>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</si>
  <si>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</si>
  <si>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</si>
  <si>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</si>
  <si>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</si>
  <si>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</si>
  <si>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</si>
  <si>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</si>
  <si>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</si>
  <si>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</si>
  <si>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</si>
  <si>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</si>
  <si>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</si>
  <si>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</si>
  <si>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</si>
  <si>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</si>
  <si>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</si>
  <si>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</si>
  <si>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</si>
  <si>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</si>
  <si>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</si>
  <si>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</si>
  <si>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</si>
  <si>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</si>
  <si>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</si>
  <si>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</si>
  <si>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</si>
  <si>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</si>
  <si>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</si>
  <si>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</si>
  <si>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</si>
  <si>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</si>
  <si>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</si>
  <si>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</si>
  <si>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</si>
  <si>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</si>
  <si>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</si>
  <si>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</si>
  <si>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</si>
  <si>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</si>
  <si>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</si>
  <si>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</si>
  <si>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</si>
  <si>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</si>
  <si>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</si>
  <si>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</si>
  <si>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</si>
  <si>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</si>
  <si>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</si>
  <si>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</si>
  <si>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</si>
  <si>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</si>
  <si>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</si>
  <si>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</si>
  <si>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</si>
  <si>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</si>
  <si>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</si>
  <si>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</si>
  <si>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</si>
  <si>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</si>
  <si>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</si>
  <si>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</si>
  <si>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</si>
  <si>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</si>
  <si>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</si>
  <si>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</si>
  <si>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</si>
  <si>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</si>
  <si>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</si>
  <si>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</si>
  <si>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</si>
  <si>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</si>
  <si>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</si>
  <si>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</si>
  <si>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</si>
  <si>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</si>
  <si>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</si>
  <si>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</si>
  <si>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</si>
  <si>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</si>
  <si>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</si>
  <si>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</si>
  <si>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</si>
  <si>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</si>
  <si>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</si>
  <si>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</si>
  <si>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</si>
  <si>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</si>
  <si>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</si>
  <si>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</si>
  <si>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</si>
  <si>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</si>
  <si>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</si>
  <si>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</si>
  <si>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</si>
  <si>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</si>
  <si>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</si>
  <si>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</si>
  <si>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</si>
  <si>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</si>
  <si>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</si>
  <si>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</si>
  <si>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</si>
  <si>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</si>
  <si>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</si>
  <si>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</si>
  <si>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</si>
  <si>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</si>
  <si>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</si>
  <si>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</si>
  <si>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</si>
  <si>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</si>
  <si>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</si>
  <si>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</si>
  <si>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</si>
  <si>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</si>
  <si>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</si>
  <si>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</si>
  <si>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</si>
  <si>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</si>
  <si>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</si>
  <si>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</si>
  <si>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</si>
  <si>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</si>
  <si>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</si>
  <si>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</si>
  <si>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</si>
  <si>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</si>
  <si>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</si>
  <si>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</si>
  <si>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</si>
  <si>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</si>
  <si>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</si>
  <si>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</si>
  <si>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</si>
  <si>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</si>
  <si>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</si>
  <si>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</si>
  <si>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</si>
  <si>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</si>
  <si>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</si>
  <si>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</si>
  <si>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</si>
  <si>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</si>
  <si>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</si>
  <si>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</si>
  <si>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</si>
  <si>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</si>
  <si>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</si>
  <si>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</si>
  <si>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</si>
  <si>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</si>
  <si>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</si>
  <si>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</si>
  <si>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</si>
  <si>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</si>
  <si>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</si>
  <si>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</si>
  <si>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</si>
  <si>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</si>
  <si>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</si>
  <si>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</si>
  <si>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</si>
  <si>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</si>
  <si>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</si>
  <si>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</si>
  <si>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</si>
  <si>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</si>
  <si>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</si>
  <si>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</si>
  <si>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</si>
  <si>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</si>
  <si>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</si>
  <si>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</si>
  <si>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</si>
  <si>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</si>
  <si>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</si>
  <si>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</si>
  <si>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</si>
  <si>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</si>
  <si>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</si>
  <si>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</si>
  <si>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</si>
  <si>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</si>
  <si>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</si>
  <si>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</si>
  <si>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</si>
  <si>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</si>
  <si>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</si>
  <si>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</si>
  <si>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</si>
  <si>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</si>
  <si>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</si>
  <si>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</si>
  <si>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</si>
  <si>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</si>
  <si>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</si>
  <si>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</si>
  <si>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</si>
  <si>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</si>
  <si>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</si>
  <si>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</si>
  <si>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</si>
  <si>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</si>
  <si>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</si>
  <si>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</si>
  <si>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</si>
  <si>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</si>
  <si>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</si>
  <si>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</si>
  <si>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</si>
  <si>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</si>
  <si>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</si>
  <si>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</si>
  <si>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</si>
  <si>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</si>
  <si>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</si>
  <si>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</si>
  <si>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</si>
  <si>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</si>
  <si>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</si>
  <si>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</si>
  <si>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</si>
  <si>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</si>
  <si>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</si>
  <si>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</si>
  <si>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</si>
  <si>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</si>
  <si>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</si>
  <si>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</si>
  <si>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</si>
  <si>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</si>
  <si>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</si>
  <si>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</si>
  <si>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</si>
  <si>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</si>
  <si>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</si>
  <si>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</si>
  <si>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</si>
  <si>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</si>
  <si>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</si>
  <si>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</si>
  <si>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</si>
  <si>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</si>
  <si>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</si>
  <si>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</si>
  <si>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</si>
  <si>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</si>
  <si>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</si>
  <si>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</si>
  <si>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</si>
  <si>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</si>
  <si>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</si>
  <si>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</si>
  <si>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</si>
  <si>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</si>
  <si>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</si>
  <si>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</si>
  <si>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</si>
  <si>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</si>
  <si>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</si>
  <si>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</si>
  <si>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</si>
  <si>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</si>
  <si>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</si>
  <si>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</si>
  <si>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</si>
  <si>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</si>
  <si>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</si>
  <si>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</si>
  <si>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</si>
  <si>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</si>
  <si>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</si>
  <si>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</si>
  <si>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</si>
  <si>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</si>
  <si>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</si>
  <si>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</si>
  <si>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</si>
  <si>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</si>
  <si>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</si>
  <si>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</si>
  <si>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</si>
  <si>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</si>
  <si>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</si>
  <si>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</si>
  <si>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</si>
  <si>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</si>
  <si>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</si>
  <si>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</si>
  <si>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</si>
  <si>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</si>
  <si>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</si>
  <si>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</si>
  <si>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</si>
  <si>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</si>
  <si>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</si>
  <si>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</si>
  <si>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</si>
  <si>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</si>
  <si>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</si>
  <si>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</si>
  <si>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</si>
  <si>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</si>
  <si>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</si>
  <si>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</si>
  <si>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</si>
  <si>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</si>
  <si>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</si>
  <si>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</si>
  <si>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</si>
  <si>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</si>
  <si>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</si>
  <si>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</si>
  <si>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</si>
  <si>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</si>
  <si>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</si>
  <si>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</si>
  <si>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</si>
  <si>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</si>
  <si>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</si>
  <si>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</si>
  <si>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</si>
  <si>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</si>
  <si>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</si>
  <si>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</si>
  <si>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</si>
  <si>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</si>
  <si>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</si>
  <si>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</si>
  <si>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</si>
  <si>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</si>
  <si>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</si>
  <si>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</si>
  <si>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</si>
  <si>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</si>
  <si>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</si>
  <si>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</si>
  <si>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</si>
  <si>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</si>
  <si>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</si>
  <si>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</si>
  <si>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</si>
  <si>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</si>
  <si>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</si>
  <si>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</si>
  <si>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</si>
  <si>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</si>
  <si>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</si>
  <si>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</si>
  <si>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</si>
  <si>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</si>
  <si>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</si>
  <si>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</si>
  <si>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</si>
  <si>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</si>
  <si>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</si>
  <si>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</si>
  <si>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</si>
  <si>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</si>
  <si>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</si>
  <si>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</si>
  <si>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</si>
  <si>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</si>
  <si>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</si>
  <si>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</si>
  <si>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</si>
  <si>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</si>
  <si>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</si>
  <si>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</si>
  <si>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</si>
  <si>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</si>
  <si>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</si>
  <si>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</si>
  <si>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</si>
  <si>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</si>
  <si>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</si>
  <si>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</si>
  <si>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</si>
  <si>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</si>
  <si>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</si>
  <si>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</si>
  <si>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</si>
  <si>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</si>
  <si>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</si>
  <si>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</si>
  <si>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</si>
  <si>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</si>
  <si>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</si>
  <si>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</si>
  <si>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</si>
  <si>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</si>
  <si>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</si>
  <si>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</si>
  <si>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</si>
  <si>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</si>
  <si>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</si>
  <si>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</si>
  <si>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</si>
  <si>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</si>
  <si>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</si>
  <si>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</si>
  <si>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</si>
  <si>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</si>
  <si>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</si>
  <si>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</si>
  <si>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</si>
  <si>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</si>
  <si>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</si>
  <si>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</si>
  <si>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</si>
  <si>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</si>
  <si>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</si>
  <si>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</si>
  <si>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</si>
  <si>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</si>
  <si>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</si>
  <si>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</si>
  <si>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</si>
  <si>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</si>
  <si>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</si>
  <si>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</si>
  <si>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</si>
  <si>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</si>
  <si>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</si>
  <si>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</si>
  <si>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</si>
  <si>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</si>
  <si>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</si>
  <si>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</si>
  <si>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</si>
  <si>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</si>
  <si>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</si>
  <si>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</si>
  <si>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</si>
  <si>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</si>
  <si>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</si>
  <si>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</si>
  <si>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</si>
  <si>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</si>
  <si>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</si>
  <si>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</si>
  <si>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</si>
  <si>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</si>
  <si>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</si>
  <si>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</si>
  <si>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</si>
  <si>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</si>
  <si>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</si>
  <si>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</si>
  <si>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</si>
  <si>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</si>
  <si>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</si>
  <si>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</si>
  <si>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</si>
  <si>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</si>
  <si>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</si>
  <si>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</si>
  <si>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</si>
  <si>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</si>
  <si>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</si>
  <si>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</si>
  <si>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</si>
  <si>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</si>
  <si>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</si>
  <si>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</si>
  <si>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</si>
  <si>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</si>
  <si>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</si>
  <si>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</si>
  <si>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</si>
  <si>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</si>
  <si>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</si>
  <si>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</si>
  <si>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</si>
  <si>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</si>
  <si>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</si>
  <si>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</si>
  <si>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</si>
  <si>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</si>
  <si>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</si>
  <si>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</si>
  <si>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</si>
  <si>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</si>
  <si>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</si>
  <si>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</si>
  <si>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</si>
  <si>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</si>
  <si>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</si>
  <si>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</si>
  <si>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</si>
  <si>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</si>
  <si>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</si>
  <si>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</si>
  <si>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</si>
  <si>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</si>
  <si>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</si>
  <si>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</si>
  <si>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</si>
  <si>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</si>
  <si>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</si>
  <si>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</si>
  <si>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</si>
  <si>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</si>
  <si>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</si>
  <si>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</si>
  <si>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</si>
  <si>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</si>
  <si>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</si>
  <si>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</si>
  <si>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</si>
  <si>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</si>
  <si>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</si>
  <si>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</si>
  <si>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</si>
  <si>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</si>
  <si>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</si>
  <si>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</si>
  <si>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</si>
  <si>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</si>
  <si>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</si>
  <si>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</si>
  <si>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</si>
  <si>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</si>
  <si>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</si>
  <si>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</si>
  <si>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</si>
  <si>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</si>
  <si>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</si>
  <si>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</si>
  <si>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</si>
  <si>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</si>
  <si>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</si>
  <si>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</si>
  <si>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</si>
  <si>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</si>
  <si>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</si>
  <si>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</si>
  <si>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</si>
  <si>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</si>
  <si>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</si>
  <si>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</si>
  <si>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</si>
  <si>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</si>
  <si>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</si>
  <si>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</si>
  <si>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</si>
  <si>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</si>
  <si>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</si>
  <si>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</si>
  <si>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</si>
  <si>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</si>
  <si>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</si>
  <si>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</si>
  <si>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</si>
  <si>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</si>
  <si>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</si>
  <si>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</si>
  <si>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</si>
  <si>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</si>
  <si>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</si>
  <si>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</si>
  <si>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</si>
  <si>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</si>
  <si>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</si>
  <si>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</si>
  <si>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</si>
  <si>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</si>
  <si>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</si>
  <si>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</si>
  <si>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</si>
  <si>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</si>
  <si>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</si>
  <si>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</si>
  <si>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</si>
  <si>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</si>
  <si>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</si>
  <si>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</si>
  <si>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</si>
  <si>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</si>
  <si>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</si>
  <si>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</si>
  <si>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</si>
  <si>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</si>
  <si>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</si>
  <si>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</si>
  <si>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</si>
  <si>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</si>
  <si>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</si>
  <si>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</si>
  <si>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</si>
  <si>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</si>
  <si>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</si>
  <si>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</si>
  <si>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</si>
  <si>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</si>
  <si>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</si>
  <si>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</si>
  <si>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</si>
  <si>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</si>
  <si>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</si>
  <si>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</si>
  <si>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</si>
  <si>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</si>
  <si>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</si>
  <si>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</si>
  <si>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</si>
  <si>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</si>
  <si>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</si>
  <si>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</si>
  <si>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</si>
  <si>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</si>
  <si>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</si>
  <si>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</si>
  <si>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</si>
  <si>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</si>
  <si>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</si>
  <si>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</si>
  <si>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</si>
  <si>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</si>
  <si>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</si>
  <si>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</si>
  <si>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</si>
  <si>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</si>
  <si>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</si>
  <si>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</si>
  <si>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</si>
  <si>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</si>
  <si>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</si>
  <si>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</si>
  <si>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</si>
  <si>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</si>
  <si>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</si>
  <si>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</si>
  <si>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</si>
  <si>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</si>
  <si>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</si>
  <si>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</si>
  <si>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</si>
  <si>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</si>
  <si>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</si>
  <si>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</si>
  <si>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</si>
  <si>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</si>
  <si>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</si>
  <si>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</si>
  <si>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</si>
  <si>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</si>
  <si>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</si>
  <si>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</si>
  <si>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Oregon</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</si>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</sst>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32357</v>
      </c>
      <c r="F6" s="9" t="str">
        <f>IF($B6="N/A","N/A",IF(E6&lt;0,"No","Yes"))</f>
        <v>N/A</v>
      </c>
      <c r="G6" s="34">
        <v>31819</v>
      </c>
      <c r="H6" s="9" t="str">
        <f>IF($B6="N/A","N/A",IF(G6&lt;0,"No","Yes"))</f>
        <v>N/A</v>
      </c>
      <c r="I6" s="10" t="s">
        <v>217</v>
      </c>
      <c r="J6" s="10">
        <v>-1.66</v>
      </c>
      <c r="K6" s="9" t="str">
        <f t="shared" ref="K6:K11" si="0">IF(J6="Div by 0", "N/A", IF(J6="N/A","N/A", IF(J6&gt;30, "No", IF(J6&lt;-30, "No", "Yes"))))</f>
        <v>Yes</v>
      </c>
    </row>
    <row r="7" spans="1:11" x14ac:dyDescent="0.25">
      <c r="A7" s="66" t="s">
        <v>445</v>
      </c>
      <c r="B7" s="85" t="s">
        <v>217</v>
      </c>
      <c r="C7" s="9" t="s">
        <v>217</v>
      </c>
      <c r="D7" s="9" t="str">
        <f t="shared" ref="D7:D11" si="1">IF($B7="N/A","N/A",IF(C7&lt;0,"No","Yes"))</f>
        <v>N/A</v>
      </c>
      <c r="E7" s="9">
        <v>1.4061872237999999</v>
      </c>
      <c r="F7" s="9" t="str">
        <f t="shared" ref="F7:F11" si="2">IF($B7="N/A","N/A",IF(E7&lt;0,"No","Yes"))</f>
        <v>N/A</v>
      </c>
      <c r="G7" s="9">
        <v>2.3036550489000001</v>
      </c>
      <c r="H7" s="9" t="str">
        <f t="shared" ref="H7:H11" si="3">IF($B7="N/A","N/A",IF(G7&lt;0,"No","Yes"))</f>
        <v>N/A</v>
      </c>
      <c r="I7" s="10" t="s">
        <v>217</v>
      </c>
      <c r="J7" s="10">
        <v>63.82</v>
      </c>
      <c r="K7" s="9" t="str">
        <f t="shared" si="0"/>
        <v>No</v>
      </c>
    </row>
    <row r="8" spans="1:11" x14ac:dyDescent="0.25">
      <c r="A8" s="66" t="s">
        <v>446</v>
      </c>
      <c r="B8" s="85" t="s">
        <v>217</v>
      </c>
      <c r="C8" s="9" t="s">
        <v>217</v>
      </c>
      <c r="D8" s="9" t="str">
        <f t="shared" si="1"/>
        <v>N/A</v>
      </c>
      <c r="E8" s="9">
        <v>25.342275241999999</v>
      </c>
      <c r="F8" s="9" t="str">
        <f t="shared" si="2"/>
        <v>N/A</v>
      </c>
      <c r="G8" s="9">
        <v>29.416386436</v>
      </c>
      <c r="H8" s="9" t="str">
        <f t="shared" si="3"/>
        <v>N/A</v>
      </c>
      <c r="I8" s="10" t="s">
        <v>217</v>
      </c>
      <c r="J8" s="10">
        <v>16.079999999999998</v>
      </c>
      <c r="K8" s="9" t="str">
        <f t="shared" si="0"/>
        <v>Yes</v>
      </c>
    </row>
    <row r="9" spans="1:11" x14ac:dyDescent="0.25">
      <c r="A9" s="66" t="s">
        <v>447</v>
      </c>
      <c r="B9" s="85" t="s">
        <v>217</v>
      </c>
      <c r="C9" s="9" t="s">
        <v>217</v>
      </c>
      <c r="D9" s="9" t="str">
        <f t="shared" si="1"/>
        <v>N/A</v>
      </c>
      <c r="E9" s="9">
        <v>70.065210000999997</v>
      </c>
      <c r="F9" s="9" t="str">
        <f t="shared" si="2"/>
        <v>N/A</v>
      </c>
      <c r="G9" s="9">
        <v>65.954304031999996</v>
      </c>
      <c r="H9" s="9" t="str">
        <f t="shared" si="3"/>
        <v>N/A</v>
      </c>
      <c r="I9" s="10" t="s">
        <v>217</v>
      </c>
      <c r="J9" s="10">
        <v>-5.87</v>
      </c>
      <c r="K9" s="9" t="str">
        <f t="shared" si="0"/>
        <v>Yes</v>
      </c>
    </row>
    <row r="10" spans="1:11" x14ac:dyDescent="0.25">
      <c r="A10" s="66" t="s">
        <v>448</v>
      </c>
      <c r="B10" s="85" t="s">
        <v>217</v>
      </c>
      <c r="C10" s="9" t="s">
        <v>217</v>
      </c>
      <c r="D10" s="9" t="str">
        <f t="shared" si="1"/>
        <v>N/A</v>
      </c>
      <c r="E10" s="9">
        <v>0.22560806010000001</v>
      </c>
      <c r="F10" s="9" t="str">
        <f t="shared" si="2"/>
        <v>N/A</v>
      </c>
      <c r="G10" s="9">
        <v>0.41170369899999998</v>
      </c>
      <c r="H10" s="9" t="str">
        <f t="shared" si="3"/>
        <v>N/A</v>
      </c>
      <c r="I10" s="10" t="s">
        <v>217</v>
      </c>
      <c r="J10" s="10">
        <v>82.49</v>
      </c>
      <c r="K10" s="9" t="str">
        <f t="shared" si="0"/>
        <v>No</v>
      </c>
    </row>
    <row r="11" spans="1:11" x14ac:dyDescent="0.25">
      <c r="A11" s="66" t="s">
        <v>208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v>3.9002379701000001</v>
      </c>
      <c r="F12" s="9" t="str">
        <f t="shared" ref="F12:F23" si="5">IF($B12="N/A","N/A",IF(E12&lt;0,"No","Yes"))</f>
        <v>N/A</v>
      </c>
      <c r="G12" s="9">
        <v>5.7355667996999999</v>
      </c>
      <c r="H12" s="9" t="str">
        <f t="shared" ref="H12:H23" si="6">IF($B12="N/A","N/A",IF(G12&lt;0,"No","Yes"))</f>
        <v>N/A</v>
      </c>
      <c r="I12" s="10" t="s">
        <v>217</v>
      </c>
      <c r="J12" s="10">
        <v>47.06</v>
      </c>
      <c r="K12" s="9" t="str">
        <f t="shared" ref="K12:K23" si="7">IF(J12="Div by 0", "N/A", IF(J12="N/A","N/A", IF(J12&gt;30, "No", IF(J12&lt;-30, "No", "Yes"))))</f>
        <v>No</v>
      </c>
    </row>
    <row r="13" spans="1:11" x14ac:dyDescent="0.25">
      <c r="A13" s="66" t="s">
        <v>654</v>
      </c>
      <c r="B13" s="85" t="s">
        <v>217</v>
      </c>
      <c r="C13" s="9" t="s">
        <v>217</v>
      </c>
      <c r="D13" s="9" t="str">
        <f t="shared" si="4"/>
        <v>N/A</v>
      </c>
      <c r="E13" s="9">
        <v>97.622820919000006</v>
      </c>
      <c r="F13" s="9" t="str">
        <f t="shared" si="5"/>
        <v>N/A</v>
      </c>
      <c r="G13" s="9">
        <v>94.849315067999996</v>
      </c>
      <c r="H13" s="9" t="str">
        <f t="shared" si="6"/>
        <v>N/A</v>
      </c>
      <c r="I13" s="10" t="s">
        <v>217</v>
      </c>
      <c r="J13" s="10">
        <v>-2.84</v>
      </c>
      <c r="K13" s="9" t="str">
        <f t="shared" si="7"/>
        <v>Yes</v>
      </c>
    </row>
    <row r="14" spans="1:11" x14ac:dyDescent="0.25">
      <c r="A14" s="66" t="s">
        <v>849</v>
      </c>
      <c r="B14" s="85" t="s">
        <v>217</v>
      </c>
      <c r="C14" s="10" t="s">
        <v>217</v>
      </c>
      <c r="D14" s="9" t="str">
        <f t="shared" si="4"/>
        <v>N/A</v>
      </c>
      <c r="E14" s="10">
        <v>10.124188311999999</v>
      </c>
      <c r="F14" s="9" t="str">
        <f t="shared" si="5"/>
        <v>N/A</v>
      </c>
      <c r="G14" s="10">
        <v>11.091854419000001</v>
      </c>
      <c r="H14" s="9" t="str">
        <f t="shared" si="6"/>
        <v>N/A</v>
      </c>
      <c r="I14" s="10" t="s">
        <v>217</v>
      </c>
      <c r="J14" s="10">
        <v>9.5579999999999998</v>
      </c>
      <c r="K14" s="9" t="str">
        <f t="shared" si="7"/>
        <v>Yes</v>
      </c>
    </row>
    <row r="15" spans="1:11" x14ac:dyDescent="0.25">
      <c r="A15" s="66" t="s">
        <v>656</v>
      </c>
      <c r="B15" s="85" t="s">
        <v>217</v>
      </c>
      <c r="C15" s="9" t="s">
        <v>217</v>
      </c>
      <c r="D15" s="9" t="str">
        <f t="shared" si="4"/>
        <v>N/A</v>
      </c>
      <c r="E15" s="9">
        <v>0</v>
      </c>
      <c r="F15" s="9" t="str">
        <f t="shared" si="5"/>
        <v>N/A</v>
      </c>
      <c r="G15" s="9">
        <v>0</v>
      </c>
      <c r="H15" s="9" t="str">
        <f t="shared" si="6"/>
        <v>N/A</v>
      </c>
      <c r="I15" s="10" t="s">
        <v>217</v>
      </c>
      <c r="J15" s="10" t="s">
        <v>1742</v>
      </c>
      <c r="K15" s="9" t="str">
        <f t="shared" si="7"/>
        <v>N/A</v>
      </c>
    </row>
    <row r="16" spans="1:11" x14ac:dyDescent="0.25">
      <c r="A16" s="66" t="s">
        <v>371</v>
      </c>
      <c r="B16" s="85" t="s">
        <v>217</v>
      </c>
      <c r="C16" s="9" t="s">
        <v>217</v>
      </c>
      <c r="D16" s="9" t="str">
        <f t="shared" si="4"/>
        <v>N/A</v>
      </c>
      <c r="E16" s="9" t="s">
        <v>1742</v>
      </c>
      <c r="F16" s="9" t="str">
        <f t="shared" si="5"/>
        <v>N/A</v>
      </c>
      <c r="G16" s="9" t="s">
        <v>1742</v>
      </c>
      <c r="H16" s="9" t="str">
        <f t="shared" si="6"/>
        <v>N/A</v>
      </c>
      <c r="I16" s="10" t="s">
        <v>217</v>
      </c>
      <c r="J16" s="10" t="s">
        <v>1742</v>
      </c>
      <c r="K16" s="9" t="str">
        <f t="shared" si="7"/>
        <v>N/A</v>
      </c>
    </row>
    <row r="17" spans="1:11" x14ac:dyDescent="0.25">
      <c r="A17" s="66" t="s">
        <v>850</v>
      </c>
      <c r="B17" s="85" t="s">
        <v>217</v>
      </c>
      <c r="C17" s="10" t="s">
        <v>217</v>
      </c>
      <c r="D17" s="9" t="str">
        <f t="shared" si="4"/>
        <v>N/A</v>
      </c>
      <c r="E17" s="10" t="s">
        <v>1742</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v>0</v>
      </c>
      <c r="F18" s="9" t="str">
        <f t="shared" si="5"/>
        <v>N/A</v>
      </c>
      <c r="G18" s="9">
        <v>0</v>
      </c>
      <c r="H18" s="9" t="str">
        <f t="shared" si="6"/>
        <v>N/A</v>
      </c>
      <c r="I18" s="10" t="s">
        <v>217</v>
      </c>
      <c r="J18" s="10" t="s">
        <v>1742</v>
      </c>
      <c r="K18" s="9" t="str">
        <f t="shared" si="7"/>
        <v>N/A</v>
      </c>
    </row>
    <row r="19" spans="1:11" x14ac:dyDescent="0.25">
      <c r="A19" s="66" t="s">
        <v>209</v>
      </c>
      <c r="B19" s="85" t="s">
        <v>217</v>
      </c>
      <c r="C19" s="9" t="s">
        <v>217</v>
      </c>
      <c r="D19" s="9" t="str">
        <f t="shared" si="4"/>
        <v>N/A</v>
      </c>
      <c r="E19" s="9" t="s">
        <v>1742</v>
      </c>
      <c r="F19" s="9" t="str">
        <f t="shared" si="5"/>
        <v>N/A</v>
      </c>
      <c r="G19" s="9" t="s">
        <v>1742</v>
      </c>
      <c r="H19" s="9" t="str">
        <f t="shared" si="6"/>
        <v>N/A</v>
      </c>
      <c r="I19" s="10" t="s">
        <v>217</v>
      </c>
      <c r="J19" s="10" t="s">
        <v>1742</v>
      </c>
      <c r="K19" s="9" t="str">
        <f t="shared" si="7"/>
        <v>N/A</v>
      </c>
    </row>
    <row r="20" spans="1:11" x14ac:dyDescent="0.25">
      <c r="A20" s="66" t="s">
        <v>851</v>
      </c>
      <c r="B20" s="85" t="s">
        <v>217</v>
      </c>
      <c r="C20" s="10" t="s">
        <v>217</v>
      </c>
      <c r="D20" s="9" t="str">
        <f t="shared" si="4"/>
        <v>N/A</v>
      </c>
      <c r="E20" s="10" t="s">
        <v>1742</v>
      </c>
      <c r="F20" s="9" t="str">
        <f t="shared" si="5"/>
        <v>N/A</v>
      </c>
      <c r="G20" s="10" t="s">
        <v>1742</v>
      </c>
      <c r="H20" s="9" t="str">
        <f t="shared" si="6"/>
        <v>N/A</v>
      </c>
      <c r="I20" s="10" t="s">
        <v>217</v>
      </c>
      <c r="J20" s="10" t="s">
        <v>1742</v>
      </c>
      <c r="K20" s="9" t="str">
        <f t="shared" si="7"/>
        <v>N/A</v>
      </c>
    </row>
    <row r="21" spans="1:11" x14ac:dyDescent="0.25">
      <c r="A21" s="66" t="s">
        <v>658</v>
      </c>
      <c r="B21" s="85" t="s">
        <v>217</v>
      </c>
      <c r="C21" s="9" t="s">
        <v>217</v>
      </c>
      <c r="D21" s="9" t="str">
        <f t="shared" si="4"/>
        <v>N/A</v>
      </c>
      <c r="E21" s="9">
        <v>96.099762029999994</v>
      </c>
      <c r="F21" s="9" t="str">
        <f t="shared" si="5"/>
        <v>N/A</v>
      </c>
      <c r="G21" s="9">
        <v>94.264433199999999</v>
      </c>
      <c r="H21" s="9" t="str">
        <f t="shared" si="6"/>
        <v>N/A</v>
      </c>
      <c r="I21" s="10" t="s">
        <v>217</v>
      </c>
      <c r="J21" s="10">
        <v>-1.91</v>
      </c>
      <c r="K21" s="9" t="str">
        <f t="shared" si="7"/>
        <v>Yes</v>
      </c>
    </row>
    <row r="22" spans="1:11" x14ac:dyDescent="0.25">
      <c r="A22" s="66" t="s">
        <v>1720</v>
      </c>
      <c r="B22" s="85" t="s">
        <v>217</v>
      </c>
      <c r="C22" s="9" t="s">
        <v>217</v>
      </c>
      <c r="D22" s="9" t="str">
        <f t="shared" si="4"/>
        <v>N/A</v>
      </c>
      <c r="E22" s="9">
        <v>0</v>
      </c>
      <c r="F22" s="9" t="str">
        <f t="shared" si="5"/>
        <v>N/A</v>
      </c>
      <c r="G22" s="9">
        <v>0</v>
      </c>
      <c r="H22" s="9" t="str">
        <f t="shared" si="6"/>
        <v>N/A</v>
      </c>
      <c r="I22" s="10" t="s">
        <v>217</v>
      </c>
      <c r="J22" s="10" t="s">
        <v>1742</v>
      </c>
      <c r="K22" s="9" t="str">
        <f t="shared" si="7"/>
        <v>N/A</v>
      </c>
    </row>
    <row r="23" spans="1:11" x14ac:dyDescent="0.25">
      <c r="A23" s="66" t="s">
        <v>852</v>
      </c>
      <c r="B23" s="85" t="s">
        <v>217</v>
      </c>
      <c r="C23" s="10" t="s">
        <v>217</v>
      </c>
      <c r="D23" s="9" t="str">
        <f t="shared" si="4"/>
        <v>N/A</v>
      </c>
      <c r="E23" s="10" t="s">
        <v>1742</v>
      </c>
      <c r="F23" s="9" t="str">
        <f t="shared" si="5"/>
        <v>N/A</v>
      </c>
      <c r="G23" s="10" t="s">
        <v>1742</v>
      </c>
      <c r="H23" s="9" t="str">
        <f t="shared" si="6"/>
        <v>N/A</v>
      </c>
      <c r="I23" s="10" t="s">
        <v>217</v>
      </c>
      <c r="J23" s="10" t="s">
        <v>1742</v>
      </c>
      <c r="K23" s="9" t="str">
        <f t="shared" si="7"/>
        <v>N/A</v>
      </c>
    </row>
    <row r="24" spans="1:11" x14ac:dyDescent="0.25">
      <c r="A24" s="66" t="s">
        <v>15</v>
      </c>
      <c r="B24" s="85" t="s">
        <v>217</v>
      </c>
      <c r="C24" s="9" t="s">
        <v>217</v>
      </c>
      <c r="D24" s="9" t="str">
        <f>IF($B24="N/A","N/A",IF(C24&lt;0,"No","Yes"))</f>
        <v>N/A</v>
      </c>
      <c r="E24" s="9">
        <v>3.0905213999999999E-3</v>
      </c>
      <c r="F24" s="9" t="str">
        <f>IF($B24="N/A","N/A",IF(E24&lt;0,"No","Yes"))</f>
        <v>N/A</v>
      </c>
      <c r="G24" s="9">
        <v>6.2855526999999996E-3</v>
      </c>
      <c r="H24" s="9" t="str">
        <f>IF($B24="N/A","N/A",IF(G24&lt;0,"No","Yes"))</f>
        <v>N/A</v>
      </c>
      <c r="I24" s="10" t="s">
        <v>217</v>
      </c>
      <c r="J24" s="10">
        <v>103.4</v>
      </c>
      <c r="K24" s="9" t="str">
        <f t="shared" ref="K24:K30" si="8">IF(J24="Div by 0", "N/A", IF(J24="N/A","N/A", IF(J24&gt;30, "No", IF(J24&lt;-30, "No", "Yes"))))</f>
        <v>No</v>
      </c>
    </row>
    <row r="25" spans="1:11" x14ac:dyDescent="0.25">
      <c r="A25" s="66" t="s">
        <v>163</v>
      </c>
      <c r="B25" s="85" t="s">
        <v>217</v>
      </c>
      <c r="C25" s="9" t="s">
        <v>217</v>
      </c>
      <c r="D25" s="9" t="str">
        <f>IF($B25="N/A","N/A",IF(C25&lt;0,"No","Yes"))</f>
        <v>N/A</v>
      </c>
      <c r="E25" s="9">
        <v>85.913403591000005</v>
      </c>
      <c r="F25" s="9" t="str">
        <f>IF($B25="N/A","N/A",IF(E25&lt;0,"No","Yes"))</f>
        <v>N/A</v>
      </c>
      <c r="G25" s="9">
        <v>87.570319620000006</v>
      </c>
      <c r="H25" s="9" t="str">
        <f>IF($B25="N/A","N/A",IF(G25&lt;0,"No","Yes"))</f>
        <v>N/A</v>
      </c>
      <c r="I25" s="10" t="s">
        <v>217</v>
      </c>
      <c r="J25" s="10">
        <v>1.929</v>
      </c>
      <c r="K25" s="9" t="str">
        <f t="shared" si="8"/>
        <v>Yes</v>
      </c>
    </row>
    <row r="26" spans="1:11" x14ac:dyDescent="0.25">
      <c r="A26" s="66" t="s">
        <v>32</v>
      </c>
      <c r="B26" s="85" t="s">
        <v>217</v>
      </c>
      <c r="C26" s="9" t="s">
        <v>217</v>
      </c>
      <c r="D26" s="9" t="str">
        <f>IF($B26="N/A","N/A",IF(C26&lt;0,"No","Yes"))</f>
        <v>N/A</v>
      </c>
      <c r="E26" s="9">
        <v>100</v>
      </c>
      <c r="F26" s="9" t="str">
        <f>IF($B26="N/A","N/A",IF(E26&lt;0,"No","Yes"))</f>
        <v>N/A</v>
      </c>
      <c r="G26" s="9">
        <v>100</v>
      </c>
      <c r="H26" s="9" t="str">
        <f>IF($B26="N/A","N/A",IF(G26&lt;0,"No","Yes"))</f>
        <v>N/A</v>
      </c>
      <c r="I26" s="10" t="s">
        <v>217</v>
      </c>
      <c r="J26" s="10">
        <v>0</v>
      </c>
      <c r="K26" s="9" t="str">
        <f t="shared" si="8"/>
        <v>Yes</v>
      </c>
    </row>
    <row r="27" spans="1:11" x14ac:dyDescent="0.25">
      <c r="A27" s="66" t="s">
        <v>164</v>
      </c>
      <c r="B27" s="85" t="s">
        <v>217</v>
      </c>
      <c r="C27" s="9" t="s">
        <v>217</v>
      </c>
      <c r="D27" s="9" t="str">
        <f t="shared" ref="D27:D30" si="9">IF($B27="N/A","N/A",IF(C27&lt;0,"No","Yes"))</f>
        <v>N/A</v>
      </c>
      <c r="E27" s="9">
        <v>3.8878758847000001</v>
      </c>
      <c r="F27" s="9" t="str">
        <f t="shared" ref="F27:F30" si="10">IF($B27="N/A","N/A",IF(E27&lt;0,"No","Yes"))</f>
        <v>N/A</v>
      </c>
      <c r="G27" s="9">
        <v>5.7072818127999998</v>
      </c>
      <c r="H27" s="9" t="str">
        <f t="shared" ref="H27:H30" si="11">IF($B27="N/A","N/A",IF(G27&lt;0,"No","Yes"))</f>
        <v>N/A</v>
      </c>
      <c r="I27" s="10" t="s">
        <v>217</v>
      </c>
      <c r="J27" s="10">
        <v>46.8</v>
      </c>
      <c r="K27" s="9" t="str">
        <f t="shared" si="8"/>
        <v>No</v>
      </c>
    </row>
    <row r="28" spans="1:11" x14ac:dyDescent="0.25">
      <c r="A28" s="27" t="s">
        <v>373</v>
      </c>
      <c r="B28" s="85" t="s">
        <v>217</v>
      </c>
      <c r="C28" s="9" t="s">
        <v>217</v>
      </c>
      <c r="D28" s="9" t="str">
        <f t="shared" si="9"/>
        <v>N/A</v>
      </c>
      <c r="E28" s="9">
        <v>0.97660475319999995</v>
      </c>
      <c r="F28" s="9" t="str">
        <f t="shared" si="10"/>
        <v>N/A</v>
      </c>
      <c r="G28" s="9">
        <v>1.3702504793000001</v>
      </c>
      <c r="H28" s="9" t="str">
        <f t="shared" si="11"/>
        <v>N/A</v>
      </c>
      <c r="I28" s="10" t="s">
        <v>217</v>
      </c>
      <c r="J28" s="10">
        <v>40.31</v>
      </c>
      <c r="K28" s="9" t="str">
        <f t="shared" si="8"/>
        <v>No</v>
      </c>
    </row>
    <row r="29" spans="1:11" x14ac:dyDescent="0.25">
      <c r="A29" s="27" t="s">
        <v>375</v>
      </c>
      <c r="B29" s="85" t="s">
        <v>217</v>
      </c>
      <c r="C29" s="9" t="s">
        <v>217</v>
      </c>
      <c r="D29" s="9" t="str">
        <f t="shared" si="9"/>
        <v>N/A</v>
      </c>
      <c r="E29" s="9">
        <v>1.9006706431</v>
      </c>
      <c r="F29" s="9" t="str">
        <f t="shared" si="10"/>
        <v>N/A</v>
      </c>
      <c r="G29" s="9">
        <v>2.8504981300000001</v>
      </c>
      <c r="H29" s="9" t="str">
        <f t="shared" si="11"/>
        <v>N/A</v>
      </c>
      <c r="I29" s="10" t="s">
        <v>217</v>
      </c>
      <c r="J29" s="10">
        <v>49.97</v>
      </c>
      <c r="K29" s="9" t="str">
        <f t="shared" si="8"/>
        <v>No</v>
      </c>
    </row>
    <row r="30" spans="1:11" x14ac:dyDescent="0.25">
      <c r="A30" s="27" t="s">
        <v>376</v>
      </c>
      <c r="B30" s="85" t="s">
        <v>217</v>
      </c>
      <c r="C30" s="9" t="s">
        <v>217</v>
      </c>
      <c r="D30" s="9" t="str">
        <f t="shared" si="9"/>
        <v>N/A</v>
      </c>
      <c r="E30" s="9">
        <v>4.9448341899999998E-2</v>
      </c>
      <c r="F30" s="9" t="str">
        <f t="shared" si="10"/>
        <v>N/A</v>
      </c>
      <c r="G30" s="9">
        <v>4.3998868599999998E-2</v>
      </c>
      <c r="H30" s="9" t="str">
        <f t="shared" si="11"/>
        <v>N/A</v>
      </c>
      <c r="I30" s="10" t="s">
        <v>217</v>
      </c>
      <c r="J30" s="10">
        <v>-11</v>
      </c>
      <c r="K30" s="9" t="str">
        <f t="shared" si="8"/>
        <v>Yes</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7</v>
      </c>
      <c r="H6" s="9" t="s">
        <v>217</v>
      </c>
      <c r="I6" s="10" t="s">
        <v>217</v>
      </c>
      <c r="J6" s="10" t="s">
        <v>217</v>
      </c>
      <c r="K6" s="9" t="s">
        <v>217</v>
      </c>
    </row>
    <row r="7" spans="1:11" x14ac:dyDescent="0.25">
      <c r="A7" s="69" t="s">
        <v>12</v>
      </c>
      <c r="B7" s="28" t="s">
        <v>217</v>
      </c>
      <c r="C7" s="79">
        <v>22065914</v>
      </c>
      <c r="D7" s="30" t="str">
        <f>IF($B7="N/A","N/A",IF(C7&gt;15,"No",IF(C7&lt;-15,"No","Yes")))</f>
        <v>N/A</v>
      </c>
      <c r="E7" s="29">
        <v>28429288</v>
      </c>
      <c r="F7" s="30" t="str">
        <f>IF($B7="N/A","N/A",IF(E7&gt;15,"No",IF(E7&lt;-15,"No","Yes")))</f>
        <v>N/A</v>
      </c>
      <c r="G7" s="29">
        <v>33391137</v>
      </c>
      <c r="H7" s="30" t="str">
        <f>IF($B7="N/A","N/A",IF(G7&gt;15,"No",IF(G7&lt;-15,"No","Yes")))</f>
        <v>N/A</v>
      </c>
      <c r="I7" s="31">
        <v>28.84</v>
      </c>
      <c r="J7" s="31">
        <v>17.45</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14.906829917</v>
      </c>
      <c r="H8" s="30" t="str">
        <f>IF($B8="N/A","N/A",IF(G8&gt;15,"No",IF(G8&lt;-15,"No","Yes")))</f>
        <v>N/A</v>
      </c>
      <c r="I8" s="31" t="s">
        <v>217</v>
      </c>
      <c r="J8" s="31" t="s">
        <v>217</v>
      </c>
      <c r="K8" s="30" t="str">
        <f t="shared" si="0"/>
        <v>N/A</v>
      </c>
    </row>
    <row r="9" spans="1:11" x14ac:dyDescent="0.25">
      <c r="A9" s="69" t="s">
        <v>119</v>
      </c>
      <c r="B9" s="33" t="s">
        <v>217</v>
      </c>
      <c r="C9" s="78">
        <v>28.751652888999999</v>
      </c>
      <c r="D9" s="9" t="str">
        <f>IF($B9="N/A","N/A",IF(C9&gt;15,"No",IF(C9&lt;-15,"No","Yes")))</f>
        <v>N/A</v>
      </c>
      <c r="E9" s="9">
        <v>36.118456430999998</v>
      </c>
      <c r="F9" s="9" t="str">
        <f>IF($B9="N/A","N/A",IF(E9&gt;15,"No",IF(E9&lt;-15,"No","Yes")))</f>
        <v>N/A</v>
      </c>
      <c r="G9" s="9">
        <v>37.538727717</v>
      </c>
      <c r="H9" s="9" t="str">
        <f>IF($B9="N/A","N/A",IF(G9&gt;15,"No",IF(G9&lt;-15,"No","Yes")))</f>
        <v>N/A</v>
      </c>
      <c r="I9" s="10">
        <v>25.62</v>
      </c>
      <c r="J9" s="10">
        <v>3.9319999999999999</v>
      </c>
      <c r="K9" s="9" t="str">
        <f t="shared" si="0"/>
        <v>Yes</v>
      </c>
    </row>
    <row r="10" spans="1:11" x14ac:dyDescent="0.25">
      <c r="A10" s="69" t="s">
        <v>120</v>
      </c>
      <c r="B10" s="33" t="s">
        <v>217</v>
      </c>
      <c r="C10" s="78">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69" t="s">
        <v>853</v>
      </c>
      <c r="B11" s="33" t="s">
        <v>217</v>
      </c>
      <c r="C11" s="78">
        <v>48.595952109999999</v>
      </c>
      <c r="D11" s="9" t="str">
        <f>IF($B11="N/A","N/A",IF(C11&gt;15,"No",IF(C11&lt;-15,"No","Yes")))</f>
        <v>N/A</v>
      </c>
      <c r="E11" s="9">
        <v>45.253180452000002</v>
      </c>
      <c r="F11" s="9" t="str">
        <f>IF($B11="N/A","N/A",IF(E11&gt;15,"No",IF(E11&lt;-15,"No","Yes")))</f>
        <v>N/A</v>
      </c>
      <c r="G11" s="9">
        <v>47.554442366000004</v>
      </c>
      <c r="H11" s="9" t="str">
        <f>IF($B11="N/A","N/A",IF(G11&gt;15,"No",IF(G11&lt;-15,"No","Yes")))</f>
        <v>N/A</v>
      </c>
      <c r="I11" s="10">
        <v>-6.88</v>
      </c>
      <c r="J11" s="10">
        <v>5.085</v>
      </c>
      <c r="K11" s="9" t="str">
        <f t="shared" si="0"/>
        <v>Yes</v>
      </c>
    </row>
    <row r="12" spans="1:11" x14ac:dyDescent="0.25">
      <c r="A12" s="69" t="s">
        <v>854</v>
      </c>
      <c r="B12" s="80" t="s">
        <v>218</v>
      </c>
      <c r="C12" s="78" t="s">
        <v>217</v>
      </c>
      <c r="D12" s="9" t="str">
        <f>IF(OR($B12="N/A",$C12="N/A"),"N/A",IF(C12&gt;100,"No",IF(C12&lt;95,"No","Yes")))</f>
        <v>N/A</v>
      </c>
      <c r="E12" s="78">
        <v>71.127324744000006</v>
      </c>
      <c r="F12" s="9" t="str">
        <f>IF(OR($B12="N/A",$E12="N/A"),"N/A",IF(E12&gt;100,"No",IF(E12&lt;95,"No","Yes")))</f>
        <v>No</v>
      </c>
      <c r="G12" s="78">
        <v>65.833339424000002</v>
      </c>
      <c r="H12" s="9" t="str">
        <f>IF($B12="N/A","N/A",IF(G12&gt;100,"No",IF(G12&lt;95,"No","Yes")))</f>
        <v>No</v>
      </c>
      <c r="I12" s="81" t="s">
        <v>217</v>
      </c>
      <c r="J12" s="81">
        <v>-7.44</v>
      </c>
      <c r="K12" s="9" t="str">
        <f t="shared" si="0"/>
        <v>Yes</v>
      </c>
    </row>
    <row r="13" spans="1:11" x14ac:dyDescent="0.25">
      <c r="A13" s="69" t="s">
        <v>351</v>
      </c>
      <c r="B13" s="80" t="s">
        <v>217</v>
      </c>
      <c r="C13" s="78" t="s">
        <v>217</v>
      </c>
      <c r="D13" s="9" t="str">
        <f>IF($B13="N/A","N/A",IF(C13&gt;100,"No",IF(C13&lt;95,"No","Yes")))</f>
        <v>N/A</v>
      </c>
      <c r="E13" s="78">
        <v>13.224505097</v>
      </c>
      <c r="F13" s="9" t="str">
        <f>IF($B13="N/A","N/A",IF(E13&gt;100,"No",IF(E13&lt;95,"No","Yes")))</f>
        <v>N/A</v>
      </c>
      <c r="G13" s="78">
        <v>3.8257258207999998</v>
      </c>
      <c r="H13" s="9" t="str">
        <f>IF($B13="N/A","N/A",IF(G13&gt;100,"No",IF(G13&lt;95,"No","Yes")))</f>
        <v>N/A</v>
      </c>
      <c r="I13" s="81" t="s">
        <v>217</v>
      </c>
      <c r="J13" s="81">
        <v>-71.099999999999994</v>
      </c>
      <c r="K13" s="9" t="str">
        <f t="shared" si="0"/>
        <v>No</v>
      </c>
    </row>
    <row r="14" spans="1:11" x14ac:dyDescent="0.25">
      <c r="A14" s="69" t="s">
        <v>352</v>
      </c>
      <c r="B14" s="80" t="s">
        <v>217</v>
      </c>
      <c r="C14" s="78" t="s">
        <v>217</v>
      </c>
      <c r="D14" s="9" t="str">
        <f t="shared" ref="D14" si="1">IF($B14="N/A","N/A",IF(C14&lt;0,"No","Yes"))</f>
        <v>N/A</v>
      </c>
      <c r="E14" s="78">
        <v>0</v>
      </c>
      <c r="F14" s="9" t="str">
        <f t="shared" ref="F14" si="2">IF($B14="N/A","N/A",IF(E14&lt;0,"No","Yes"))</f>
        <v>N/A</v>
      </c>
      <c r="G14" s="78">
        <v>0</v>
      </c>
      <c r="H14" s="9" t="str">
        <f t="shared" ref="H14" si="3">IF($B14="N/A","N/A",IF(G14&lt;0,"No","Yes"))</f>
        <v>N/A</v>
      </c>
      <c r="I14" s="81" t="s">
        <v>217</v>
      </c>
      <c r="J14" s="81" t="s">
        <v>1742</v>
      </c>
      <c r="K14" s="9" t="str">
        <f t="shared" si="0"/>
        <v>N/A</v>
      </c>
    </row>
    <row r="15" spans="1:11" x14ac:dyDescent="0.25">
      <c r="A15" s="69" t="s">
        <v>855</v>
      </c>
      <c r="B15" s="80" t="s">
        <v>218</v>
      </c>
      <c r="C15" s="78" t="s">
        <v>217</v>
      </c>
      <c r="D15" s="9" t="str">
        <f>IF(OR($B15="N/A",$C15="N/A"),"N/A",IF(C15&gt;100,"No",IF(C15&lt;95,"No","Yes")))</f>
        <v>N/A</v>
      </c>
      <c r="E15" s="78">
        <v>71.049132135999997</v>
      </c>
      <c r="F15" s="9" t="str">
        <f>IF(OR($B15="N/A",$E15="N/A"),"N/A",IF(E15&gt;100,"No",IF(E15&lt;95,"No","Yes")))</f>
        <v>No</v>
      </c>
      <c r="G15" s="78">
        <v>65.621640907</v>
      </c>
      <c r="H15" s="9" t="str">
        <f>IF($B15="N/A","N/A",IF(G15&gt;100,"No",IF(G15&lt;95,"No","Yes")))</f>
        <v>No</v>
      </c>
      <c r="I15" s="81" t="s">
        <v>217</v>
      </c>
      <c r="J15" s="81">
        <v>-7.64</v>
      </c>
      <c r="K15" s="9" t="str">
        <f t="shared" si="0"/>
        <v>Yes</v>
      </c>
    </row>
    <row r="16" spans="1:11" x14ac:dyDescent="0.25">
      <c r="A16" s="69" t="s">
        <v>335</v>
      </c>
      <c r="B16" s="33" t="s">
        <v>217</v>
      </c>
      <c r="C16" s="67">
        <v>4998410</v>
      </c>
      <c r="D16" s="9" t="str">
        <f>IF($B16="N/A","N/A",IF(C16&gt;15,"No",IF(C16&lt;-15,"No","Yes")))</f>
        <v>N/A</v>
      </c>
      <c r="E16" s="34">
        <v>5295911</v>
      </c>
      <c r="F16" s="9" t="str">
        <f>IF($B16="N/A","N/A",IF(E16&gt;15,"No",IF(E16&lt;-15,"No","Yes")))</f>
        <v>N/A</v>
      </c>
      <c r="G16" s="34">
        <v>4977560</v>
      </c>
      <c r="H16" s="9" t="str">
        <f>IF($B16="N/A","N/A",IF(G16&gt;15,"No",IF(G16&lt;-15,"No","Yes")))</f>
        <v>N/A</v>
      </c>
      <c r="I16" s="10">
        <v>5.952</v>
      </c>
      <c r="J16" s="10">
        <v>-6.01</v>
      </c>
      <c r="K16" s="9" t="str">
        <f t="shared" si="0"/>
        <v>Yes</v>
      </c>
    </row>
    <row r="17" spans="1:11" x14ac:dyDescent="0.25">
      <c r="A17" s="69" t="s">
        <v>442</v>
      </c>
      <c r="B17" s="33" t="s">
        <v>219</v>
      </c>
      <c r="C17" s="78">
        <v>6.7062325820000002</v>
      </c>
      <c r="D17" s="9" t="str">
        <f>IF($B17="N/A","N/A",IF(C17&gt;20,"No",IF(C17&lt;5,"No","Yes")))</f>
        <v>Yes</v>
      </c>
      <c r="E17" s="9">
        <v>5.8374470417</v>
      </c>
      <c r="F17" s="9" t="str">
        <f>IF($B17="N/A","N/A",IF(E17&gt;20,"No",IF(E17&lt;5,"No","Yes")))</f>
        <v>Yes</v>
      </c>
      <c r="G17" s="9">
        <v>8.3596782359000006</v>
      </c>
      <c r="H17" s="9" t="str">
        <f>IF($B17="N/A","N/A",IF(G17&gt;20,"No",IF(G17&lt;5,"No","Yes")))</f>
        <v>Yes</v>
      </c>
      <c r="I17" s="10">
        <v>-13</v>
      </c>
      <c r="J17" s="10">
        <v>43.21</v>
      </c>
      <c r="K17" s="9" t="str">
        <f t="shared" si="0"/>
        <v>No</v>
      </c>
    </row>
    <row r="18" spans="1:11" x14ac:dyDescent="0.25">
      <c r="A18" s="69" t="s">
        <v>443</v>
      </c>
      <c r="B18" s="28" t="s">
        <v>217</v>
      </c>
      <c r="C18" s="78" t="s">
        <v>217</v>
      </c>
      <c r="D18" s="9" t="str">
        <f>IF($B18="N/A","N/A",IF(C18&gt;15,"No",IF(C18&lt;-15,"No","Yes")))</f>
        <v>N/A</v>
      </c>
      <c r="E18" s="9" t="s">
        <v>217</v>
      </c>
      <c r="F18" s="9" t="str">
        <f>IF($B18="N/A","N/A",IF(E18&gt;15,"No",IF(E18&lt;-15,"No","Yes")))</f>
        <v>N/A</v>
      </c>
      <c r="G18" s="9">
        <v>91.640321764000007</v>
      </c>
      <c r="H18" s="9" t="str">
        <f>IF($B18="N/A","N/A",IF(G18&gt;15,"No",IF(G18&lt;-15,"No","Yes")))</f>
        <v>N/A</v>
      </c>
      <c r="I18" s="10" t="s">
        <v>217</v>
      </c>
      <c r="J18" s="10" t="s">
        <v>217</v>
      </c>
      <c r="K18" s="9" t="str">
        <f t="shared" si="0"/>
        <v>N/A</v>
      </c>
    </row>
    <row r="19" spans="1:11" x14ac:dyDescent="0.25">
      <c r="A19" s="69" t="s">
        <v>444</v>
      </c>
      <c r="B19" s="33" t="s">
        <v>220</v>
      </c>
      <c r="C19" s="78">
        <v>3.6425383272</v>
      </c>
      <c r="D19" s="9" t="str">
        <f>IF($B19="N/A","N/A",IF(C19&gt;1,"Yes","No"))</f>
        <v>Yes</v>
      </c>
      <c r="E19" s="9">
        <v>4.3444083557999997</v>
      </c>
      <c r="F19" s="9" t="str">
        <f>IF($B19="N/A","N/A",IF(E19&gt;1,"Yes","No"))</f>
        <v>Yes</v>
      </c>
      <c r="G19" s="9">
        <v>9.1661778060000003</v>
      </c>
      <c r="H19" s="9" t="str">
        <f>IF($B19="N/A","N/A",IF(G19&gt;1,"Yes","No"))</f>
        <v>Yes</v>
      </c>
      <c r="I19" s="10">
        <v>19.27</v>
      </c>
      <c r="J19" s="10">
        <v>111</v>
      </c>
      <c r="K19" s="9" t="str">
        <f t="shared" si="0"/>
        <v>No</v>
      </c>
    </row>
    <row r="20" spans="1:11" x14ac:dyDescent="0.25">
      <c r="A20" s="69" t="s">
        <v>856</v>
      </c>
      <c r="B20" s="33" t="s">
        <v>217</v>
      </c>
      <c r="C20" s="71">
        <v>156.56851523</v>
      </c>
      <c r="D20" s="9" t="str">
        <f>IF($B20="N/A","N/A",IF(C20&gt;15,"No",IF(C20&lt;-15,"No","Yes")))</f>
        <v>N/A</v>
      </c>
      <c r="E20" s="35">
        <v>139.73240580999999</v>
      </c>
      <c r="F20" s="9" t="str">
        <f>IF($B20="N/A","N/A",IF(E20&gt;15,"No",IF(E20&lt;-15,"No","Yes")))</f>
        <v>N/A</v>
      </c>
      <c r="G20" s="35">
        <v>71.822808448000004</v>
      </c>
      <c r="H20" s="9" t="str">
        <f>IF($B20="N/A","N/A",IF(G20&gt;15,"No",IF(G20&lt;-15,"No","Yes")))</f>
        <v>N/A</v>
      </c>
      <c r="I20" s="10">
        <v>-10.8</v>
      </c>
      <c r="J20" s="10">
        <v>-48.6</v>
      </c>
      <c r="K20" s="9" t="str">
        <f t="shared" si="0"/>
        <v>No</v>
      </c>
    </row>
    <row r="21" spans="1:11" x14ac:dyDescent="0.25">
      <c r="A21" s="69" t="s">
        <v>34</v>
      </c>
      <c r="B21" s="33" t="s">
        <v>217</v>
      </c>
      <c r="C21" s="82">
        <v>20.503741382000001</v>
      </c>
      <c r="D21" s="9" t="str">
        <f>IF($B21="N/A","N/A",IF(C21&gt;15,"No",IF(C21&lt;-15,"No","Yes")))</f>
        <v>N/A</v>
      </c>
      <c r="E21" s="83">
        <v>21.071905021999999</v>
      </c>
      <c r="F21" s="9" t="str">
        <f>IF($B21="N/A","N/A",IF(E21&gt;15,"No",IF(E21&lt;-15,"No","Yes")))</f>
        <v>N/A</v>
      </c>
      <c r="G21" s="83">
        <v>23.555046000000001</v>
      </c>
      <c r="H21" s="9" t="str">
        <f>IF($B21="N/A","N/A",IF(G21&gt;15,"No",IF(G21&lt;-15,"No","Yes")))</f>
        <v>N/A</v>
      </c>
      <c r="I21" s="10">
        <v>2.7709999999999999</v>
      </c>
      <c r="J21" s="10">
        <v>11.78</v>
      </c>
      <c r="K21" s="9" t="str">
        <f t="shared" si="0"/>
        <v>Yes</v>
      </c>
    </row>
    <row r="22" spans="1:11" x14ac:dyDescent="0.25">
      <c r="A22" s="69" t="s">
        <v>1721</v>
      </c>
      <c r="B22" s="33" t="s">
        <v>217</v>
      </c>
      <c r="C22" s="82">
        <v>47.394116844999999</v>
      </c>
      <c r="D22" s="9" t="str">
        <f>IF($B22="N/A","N/A",IF(C22&gt;15,"No",IF(C22&lt;-15,"No","Yes")))</f>
        <v>N/A</v>
      </c>
      <c r="E22" s="83">
        <v>49.535721137000003</v>
      </c>
      <c r="F22" s="9" t="str">
        <f>IF($B22="N/A","N/A",IF(E22&gt;15,"No",IF(E22&lt;-15,"No","Yes")))</f>
        <v>N/A</v>
      </c>
      <c r="G22" s="83">
        <v>52.426839575999999</v>
      </c>
      <c r="H22" s="9" t="str">
        <f>IF($B22="N/A","N/A",IF(G22&gt;15,"No",IF(G22&lt;-15,"No","Yes")))</f>
        <v>N/A</v>
      </c>
      <c r="I22" s="10">
        <v>4.5190000000000001</v>
      </c>
      <c r="J22" s="10">
        <v>5.8360000000000003</v>
      </c>
      <c r="K22" s="9" t="str">
        <f t="shared" si="0"/>
        <v>Yes</v>
      </c>
    </row>
    <row r="23" spans="1:11" x14ac:dyDescent="0.25">
      <c r="A23" s="69" t="s">
        <v>35</v>
      </c>
      <c r="B23" s="33" t="s">
        <v>217</v>
      </c>
      <c r="C23" s="82">
        <v>0.30856912199999997</v>
      </c>
      <c r="D23" s="9" t="str">
        <f>IF($B23="N/A","N/A",IF(C23&gt;15,"No",IF(C23&lt;-15,"No","Yes")))</f>
        <v>N/A</v>
      </c>
      <c r="E23" s="83">
        <v>0.2315832968</v>
      </c>
      <c r="F23" s="9" t="str">
        <f>IF($B23="N/A","N/A",IF(E23&gt;15,"No",IF(E23&lt;-15,"No","Yes")))</f>
        <v>N/A</v>
      </c>
      <c r="G23" s="83">
        <v>0.15239832089999999</v>
      </c>
      <c r="H23" s="9" t="str">
        <f>IF($B23="N/A","N/A",IF(G23&gt;15,"No",IF(G23&lt;-15,"No","Yes")))</f>
        <v>N/A</v>
      </c>
      <c r="I23" s="10">
        <v>-24.9</v>
      </c>
      <c r="J23" s="10">
        <v>-34.200000000000003</v>
      </c>
      <c r="K23" s="9" t="str">
        <f t="shared" si="0"/>
        <v>No</v>
      </c>
    </row>
    <row r="24" spans="1:11" x14ac:dyDescent="0.25">
      <c r="A24" s="69" t="s">
        <v>857</v>
      </c>
      <c r="B24" s="33" t="s">
        <v>247</v>
      </c>
      <c r="C24" s="71">
        <v>289.99289098999998</v>
      </c>
      <c r="D24" s="9" t="str">
        <f>IF($B24="N/A","N/A",IF(C24&gt;300,"No",IF(C24&lt;75,"No","Yes")))</f>
        <v>Yes</v>
      </c>
      <c r="E24" s="35">
        <v>287.38289071999998</v>
      </c>
      <c r="F24" s="9" t="str">
        <f>IF($B24="N/A","N/A",IF(E24&gt;300,"No",IF(E24&lt;75,"No","Yes")))</f>
        <v>Yes</v>
      </c>
      <c r="G24" s="35">
        <v>287.37480726000001</v>
      </c>
      <c r="H24" s="9" t="str">
        <f>IF($B24="N/A","N/A",IF(G24&gt;300,"No",IF(G24&lt;75,"No","Yes")))</f>
        <v>Yes</v>
      </c>
      <c r="I24" s="10">
        <v>-0.9</v>
      </c>
      <c r="J24" s="10">
        <v>-3.0000000000000001E-3</v>
      </c>
      <c r="K24" s="9" t="str">
        <f t="shared" si="0"/>
        <v>Yes</v>
      </c>
    </row>
    <row r="25" spans="1:11" x14ac:dyDescent="0.25">
      <c r="A25" s="69" t="s">
        <v>858</v>
      </c>
      <c r="B25" s="33" t="s">
        <v>248</v>
      </c>
      <c r="C25" s="71">
        <v>34.612499636000003</v>
      </c>
      <c r="D25" s="9" t="str">
        <f>IF($B25="N/A","N/A",IF(C25&gt;250,"No",IF(C25&lt;20,"No","Yes")))</f>
        <v>Yes</v>
      </c>
      <c r="E25" s="35">
        <v>35.200775303999997</v>
      </c>
      <c r="F25" s="9" t="str">
        <f>IF($B25="N/A","N/A",IF(E25&gt;250,"No",IF(E25&lt;20,"No","Yes")))</f>
        <v>Yes</v>
      </c>
      <c r="G25" s="35">
        <v>34.202045759999997</v>
      </c>
      <c r="H25" s="9" t="str">
        <f>IF($B25="N/A","N/A",IF(G25&gt;250,"No",IF(G25&lt;20,"No","Yes")))</f>
        <v>Yes</v>
      </c>
      <c r="I25" s="10">
        <v>1.7</v>
      </c>
      <c r="J25" s="10">
        <v>-2.84</v>
      </c>
      <c r="K25" s="9" t="str">
        <f t="shared" si="0"/>
        <v>Yes</v>
      </c>
    </row>
    <row r="26" spans="1:11" x14ac:dyDescent="0.25">
      <c r="A26" s="69" t="s">
        <v>859</v>
      </c>
      <c r="B26" s="33" t="s">
        <v>249</v>
      </c>
      <c r="C26" s="71">
        <v>6</v>
      </c>
      <c r="D26" s="9" t="str">
        <f>IF($B26="N/A","N/A",IF(C26&gt;5,"No",IF(C26&lt;3,"No","Yes")))</f>
        <v>No</v>
      </c>
      <c r="E26" s="35">
        <v>6</v>
      </c>
      <c r="F26" s="9" t="str">
        <f>IF($B26="N/A","N/A",IF(E26&gt;5,"No",IF(E26&lt;3,"No","Yes")))</f>
        <v>No</v>
      </c>
      <c r="G26" s="35">
        <v>6</v>
      </c>
      <c r="H26" s="9" t="str">
        <f>IF($B26="N/A","N/A",IF(G26&gt;5,"No",IF(G26&lt;3,"No","Yes")))</f>
        <v>No</v>
      </c>
      <c r="I26" s="10">
        <v>0</v>
      </c>
      <c r="J26" s="10">
        <v>0</v>
      </c>
      <c r="K26" s="9" t="str">
        <f t="shared" si="0"/>
        <v>Yes</v>
      </c>
    </row>
    <row r="27" spans="1:11" x14ac:dyDescent="0.25">
      <c r="A27" s="69" t="s">
        <v>131</v>
      </c>
      <c r="B27" s="33" t="s">
        <v>217</v>
      </c>
      <c r="C27" s="67">
        <v>12104</v>
      </c>
      <c r="D27" s="33" t="s">
        <v>217</v>
      </c>
      <c r="E27" s="34">
        <v>23008</v>
      </c>
      <c r="F27" s="33" t="s">
        <v>217</v>
      </c>
      <c r="G27" s="34">
        <v>16105</v>
      </c>
      <c r="H27" s="9" t="str">
        <f>IF($B27="N/A","N/A",IF(G27&gt;15,"No",IF(G27&lt;-15,"No","Yes")))</f>
        <v>N/A</v>
      </c>
      <c r="I27" s="10">
        <v>90.09</v>
      </c>
      <c r="J27" s="10">
        <v>-30</v>
      </c>
      <c r="K27" s="9" t="str">
        <f t="shared" si="0"/>
        <v>Yes</v>
      </c>
    </row>
    <row r="28" spans="1:11" x14ac:dyDescent="0.25">
      <c r="A28" s="69" t="s">
        <v>350</v>
      </c>
      <c r="B28" s="33" t="s">
        <v>217</v>
      </c>
      <c r="C28" s="67" t="s">
        <v>217</v>
      </c>
      <c r="D28" s="33" t="s">
        <v>217</v>
      </c>
      <c r="E28" s="34" t="s">
        <v>217</v>
      </c>
      <c r="F28" s="33" t="s">
        <v>217</v>
      </c>
      <c r="G28" s="8">
        <v>4.82313615E-2</v>
      </c>
      <c r="H28" s="9" t="str">
        <f>IF($B28="N/A","N/A",IF(G28&gt;15,"No",IF(G28&lt;-15,"No","Yes")))</f>
        <v>N/A</v>
      </c>
      <c r="I28" s="10" t="s">
        <v>217</v>
      </c>
      <c r="J28" s="10" t="s">
        <v>217</v>
      </c>
      <c r="K28" s="9" t="str">
        <f t="shared" si="0"/>
        <v>N/A</v>
      </c>
    </row>
    <row r="29" spans="1:11" ht="25" x14ac:dyDescent="0.25">
      <c r="A29" s="69" t="s">
        <v>835</v>
      </c>
      <c r="B29" s="33" t="s">
        <v>217</v>
      </c>
      <c r="C29" s="35">
        <v>139.37979179999999</v>
      </c>
      <c r="D29" s="33" t="s">
        <v>217</v>
      </c>
      <c r="E29" s="35">
        <v>144.83631779999999</v>
      </c>
      <c r="F29" s="33" t="s">
        <v>217</v>
      </c>
      <c r="G29" s="35">
        <v>164.78671220000001</v>
      </c>
      <c r="H29" s="33" t="s">
        <v>217</v>
      </c>
      <c r="I29" s="10">
        <v>3.915</v>
      </c>
      <c r="J29" s="10">
        <v>13.77</v>
      </c>
      <c r="K29" s="9" t="str">
        <f t="shared" si="0"/>
        <v>Yes</v>
      </c>
    </row>
    <row r="30" spans="1:11" x14ac:dyDescent="0.25">
      <c r="A30" s="69" t="s">
        <v>27</v>
      </c>
      <c r="B30" s="33" t="s">
        <v>221</v>
      </c>
      <c r="C30" s="34">
        <v>0</v>
      </c>
      <c r="D30" s="9" t="str">
        <f>IF($B30="N/A","N/A",IF(C30="N/A","N/A",IF(C30=0,"Yes","No")))</f>
        <v>Yes</v>
      </c>
      <c r="E30" s="34">
        <v>0</v>
      </c>
      <c r="F30" s="9" t="str">
        <f>IF($B30="N/A","N/A",IF(E30="N/A","N/A",IF(E30=0,"Yes","No")))</f>
        <v>Yes</v>
      </c>
      <c r="G30" s="34">
        <v>0</v>
      </c>
      <c r="H30" s="9" t="str">
        <f>IF($B30="N/A","N/A",IF(G30=0,"Yes","No"))</f>
        <v>Yes</v>
      </c>
      <c r="I30" s="10" t="s">
        <v>1742</v>
      </c>
      <c r="J30" s="10" t="s">
        <v>1742</v>
      </c>
      <c r="K30" s="9" t="str">
        <f t="shared" si="0"/>
        <v>N/A</v>
      </c>
    </row>
    <row r="31" spans="1:11" x14ac:dyDescent="0.25">
      <c r="A31" s="69" t="s">
        <v>210</v>
      </c>
      <c r="B31" s="84" t="s">
        <v>217</v>
      </c>
      <c r="C31" s="67" t="s">
        <v>217</v>
      </c>
      <c r="D31" s="9" t="str">
        <f t="shared" ref="D31:F50" si="4">IF($B31="N/A","N/A",IF(C31&lt;0,"No","Yes"))</f>
        <v>N/A</v>
      </c>
      <c r="E31" s="67">
        <v>3826883</v>
      </c>
      <c r="F31" s="9" t="str">
        <f t="shared" si="4"/>
        <v>N/A</v>
      </c>
      <c r="G31" s="67">
        <v>4912765</v>
      </c>
      <c r="H31" s="9" t="str">
        <f t="shared" ref="H31:H50" si="5">IF($B31="N/A","N/A",IF(G31&lt;0,"No","Yes"))</f>
        <v>N/A</v>
      </c>
      <c r="I31" s="10" t="s">
        <v>217</v>
      </c>
      <c r="J31" s="10">
        <v>28.38</v>
      </c>
      <c r="K31" s="9" t="str">
        <f t="shared" si="0"/>
        <v>Yes</v>
      </c>
    </row>
    <row r="32" spans="1:11" x14ac:dyDescent="0.25">
      <c r="A32" s="2" t="s">
        <v>659</v>
      </c>
      <c r="B32" s="84" t="s">
        <v>217</v>
      </c>
      <c r="C32" s="68" t="s">
        <v>217</v>
      </c>
      <c r="D32" s="9" t="str">
        <f t="shared" si="4"/>
        <v>N/A</v>
      </c>
      <c r="E32" s="68">
        <v>0</v>
      </c>
      <c r="F32" s="9" t="str">
        <f t="shared" si="4"/>
        <v>N/A</v>
      </c>
      <c r="G32" s="68">
        <v>0</v>
      </c>
      <c r="H32" s="9" t="str">
        <f t="shared" si="5"/>
        <v>N/A</v>
      </c>
      <c r="I32" s="10" t="s">
        <v>217</v>
      </c>
      <c r="J32" s="10" t="s">
        <v>1742</v>
      </c>
      <c r="K32" s="9" t="str">
        <f t="shared" si="0"/>
        <v>N/A</v>
      </c>
    </row>
    <row r="33" spans="1:11" x14ac:dyDescent="0.25">
      <c r="A33" s="2" t="s">
        <v>660</v>
      </c>
      <c r="B33" s="84" t="s">
        <v>217</v>
      </c>
      <c r="C33" s="68" t="s">
        <v>217</v>
      </c>
      <c r="D33" s="9" t="str">
        <f t="shared" si="4"/>
        <v>N/A</v>
      </c>
      <c r="E33" s="68">
        <v>0</v>
      </c>
      <c r="F33" s="9" t="str">
        <f t="shared" si="4"/>
        <v>N/A</v>
      </c>
      <c r="G33" s="68">
        <v>0</v>
      </c>
      <c r="H33" s="9" t="str">
        <f t="shared" si="5"/>
        <v>N/A</v>
      </c>
      <c r="I33" s="10" t="s">
        <v>217</v>
      </c>
      <c r="J33" s="10" t="s">
        <v>1742</v>
      </c>
      <c r="K33" s="9" t="str">
        <f t="shared" si="0"/>
        <v>N/A</v>
      </c>
    </row>
    <row r="34" spans="1:11" x14ac:dyDescent="0.25">
      <c r="A34" s="2" t="s">
        <v>661</v>
      </c>
      <c r="B34" s="84" t="s">
        <v>217</v>
      </c>
      <c r="C34" s="68" t="s">
        <v>217</v>
      </c>
      <c r="D34" s="9" t="str">
        <f t="shared" si="4"/>
        <v>N/A</v>
      </c>
      <c r="E34" s="68">
        <v>0</v>
      </c>
      <c r="F34" s="9" t="str">
        <f t="shared" si="4"/>
        <v>N/A</v>
      </c>
      <c r="G34" s="68">
        <v>0</v>
      </c>
      <c r="H34" s="9" t="str">
        <f t="shared" si="5"/>
        <v>N/A</v>
      </c>
      <c r="I34" s="10" t="s">
        <v>217</v>
      </c>
      <c r="J34" s="10" t="s">
        <v>1742</v>
      </c>
      <c r="K34" s="9" t="str">
        <f t="shared" si="0"/>
        <v>N/A</v>
      </c>
    </row>
    <row r="35" spans="1:11" x14ac:dyDescent="0.25">
      <c r="A35" s="2" t="s">
        <v>662</v>
      </c>
      <c r="B35" s="84" t="s">
        <v>217</v>
      </c>
      <c r="C35" s="68" t="s">
        <v>217</v>
      </c>
      <c r="D35" s="9" t="str">
        <f t="shared" si="4"/>
        <v>N/A</v>
      </c>
      <c r="E35" s="68">
        <v>100</v>
      </c>
      <c r="F35" s="9" t="str">
        <f t="shared" si="4"/>
        <v>N/A</v>
      </c>
      <c r="G35" s="68">
        <v>100</v>
      </c>
      <c r="H35" s="9" t="str">
        <f t="shared" si="5"/>
        <v>N/A</v>
      </c>
      <c r="I35" s="10" t="s">
        <v>217</v>
      </c>
      <c r="J35" s="10">
        <v>0</v>
      </c>
      <c r="K35" s="9" t="str">
        <f t="shared" si="0"/>
        <v>Yes</v>
      </c>
    </row>
    <row r="36" spans="1:11" x14ac:dyDescent="0.25">
      <c r="A36" s="2" t="s">
        <v>353</v>
      </c>
      <c r="B36" s="84" t="s">
        <v>217</v>
      </c>
      <c r="C36" s="67" t="s">
        <v>217</v>
      </c>
      <c r="D36" s="9" t="str">
        <f t="shared" si="4"/>
        <v>N/A</v>
      </c>
      <c r="E36" s="67">
        <v>8996216</v>
      </c>
      <c r="F36" s="9" t="str">
        <f t="shared" si="4"/>
        <v>N/A</v>
      </c>
      <c r="G36" s="67">
        <v>10934419</v>
      </c>
      <c r="H36" s="9" t="str">
        <f t="shared" si="5"/>
        <v>N/A</v>
      </c>
      <c r="I36" s="10" t="s">
        <v>217</v>
      </c>
      <c r="J36" s="10">
        <v>21.54</v>
      </c>
      <c r="K36" s="9" t="str">
        <f t="shared" si="0"/>
        <v>Yes</v>
      </c>
    </row>
    <row r="37" spans="1:11" x14ac:dyDescent="0.25">
      <c r="A37" s="2" t="s">
        <v>663</v>
      </c>
      <c r="B37" s="84" t="s">
        <v>217</v>
      </c>
      <c r="C37" s="68" t="s">
        <v>217</v>
      </c>
      <c r="D37" s="9" t="str">
        <f t="shared" si="4"/>
        <v>N/A</v>
      </c>
      <c r="E37" s="68">
        <v>0</v>
      </c>
      <c r="F37" s="9" t="str">
        <f t="shared" si="4"/>
        <v>N/A</v>
      </c>
      <c r="G37" s="68">
        <v>0</v>
      </c>
      <c r="H37" s="9" t="str">
        <f t="shared" si="5"/>
        <v>N/A</v>
      </c>
      <c r="I37" s="10" t="s">
        <v>217</v>
      </c>
      <c r="J37" s="10" t="s">
        <v>1742</v>
      </c>
      <c r="K37" s="9" t="str">
        <f t="shared" si="0"/>
        <v>N/A</v>
      </c>
    </row>
    <row r="38" spans="1:11" x14ac:dyDescent="0.25">
      <c r="A38" s="2" t="s">
        <v>664</v>
      </c>
      <c r="B38" s="84" t="s">
        <v>217</v>
      </c>
      <c r="C38" s="68" t="s">
        <v>217</v>
      </c>
      <c r="D38" s="9" t="str">
        <f t="shared" si="4"/>
        <v>N/A</v>
      </c>
      <c r="E38" s="68">
        <v>0</v>
      </c>
      <c r="F38" s="9" t="str">
        <f t="shared" si="4"/>
        <v>N/A</v>
      </c>
      <c r="G38" s="68">
        <v>0</v>
      </c>
      <c r="H38" s="9" t="str">
        <f t="shared" si="5"/>
        <v>N/A</v>
      </c>
      <c r="I38" s="10" t="s">
        <v>217</v>
      </c>
      <c r="J38" s="10" t="s">
        <v>1742</v>
      </c>
      <c r="K38" s="9" t="str">
        <f t="shared" si="0"/>
        <v>N/A</v>
      </c>
    </row>
    <row r="39" spans="1:11" x14ac:dyDescent="0.25">
      <c r="A39" s="2" t="s">
        <v>665</v>
      </c>
      <c r="B39" s="84" t="s">
        <v>217</v>
      </c>
      <c r="C39" s="68" t="s">
        <v>217</v>
      </c>
      <c r="D39" s="9" t="str">
        <f t="shared" si="4"/>
        <v>N/A</v>
      </c>
      <c r="E39" s="68">
        <v>0</v>
      </c>
      <c r="F39" s="9" t="str">
        <f t="shared" si="4"/>
        <v>N/A</v>
      </c>
      <c r="G39" s="68">
        <v>0</v>
      </c>
      <c r="H39" s="9" t="str">
        <f t="shared" si="5"/>
        <v>N/A</v>
      </c>
      <c r="I39" s="10" t="s">
        <v>217</v>
      </c>
      <c r="J39" s="10" t="s">
        <v>1742</v>
      </c>
      <c r="K39" s="9" t="str">
        <f t="shared" si="0"/>
        <v>N/A</v>
      </c>
    </row>
    <row r="40" spans="1:11" x14ac:dyDescent="0.25">
      <c r="A40" s="2" t="s">
        <v>666</v>
      </c>
      <c r="B40" s="84" t="s">
        <v>217</v>
      </c>
      <c r="C40" s="68" t="s">
        <v>217</v>
      </c>
      <c r="D40" s="9" t="str">
        <f t="shared" si="4"/>
        <v>N/A</v>
      </c>
      <c r="E40" s="68">
        <v>0</v>
      </c>
      <c r="F40" s="9" t="str">
        <f t="shared" si="4"/>
        <v>N/A</v>
      </c>
      <c r="G40" s="68">
        <v>0</v>
      </c>
      <c r="H40" s="9" t="str">
        <f t="shared" si="5"/>
        <v>N/A</v>
      </c>
      <c r="I40" s="10" t="s">
        <v>217</v>
      </c>
      <c r="J40" s="10" t="s">
        <v>1742</v>
      </c>
      <c r="K40" s="9" t="str">
        <f t="shared" si="0"/>
        <v>N/A</v>
      </c>
    </row>
    <row r="41" spans="1:11" x14ac:dyDescent="0.25">
      <c r="A41" s="2" t="s">
        <v>667</v>
      </c>
      <c r="B41" s="84" t="s">
        <v>217</v>
      </c>
      <c r="C41" s="68" t="s">
        <v>217</v>
      </c>
      <c r="D41" s="9" t="str">
        <f t="shared" si="4"/>
        <v>N/A</v>
      </c>
      <c r="E41" s="68">
        <v>0</v>
      </c>
      <c r="F41" s="9" t="str">
        <f t="shared" si="4"/>
        <v>N/A</v>
      </c>
      <c r="G41" s="68">
        <v>0</v>
      </c>
      <c r="H41" s="9" t="str">
        <f t="shared" si="5"/>
        <v>N/A</v>
      </c>
      <c r="I41" s="10" t="s">
        <v>217</v>
      </c>
      <c r="J41" s="10" t="s">
        <v>1742</v>
      </c>
      <c r="K41" s="9" t="str">
        <f t="shared" si="0"/>
        <v>N/A</v>
      </c>
    </row>
    <row r="42" spans="1:11" x14ac:dyDescent="0.25">
      <c r="A42" s="2" t="s">
        <v>668</v>
      </c>
      <c r="B42" s="84" t="s">
        <v>217</v>
      </c>
      <c r="C42" s="68" t="s">
        <v>217</v>
      </c>
      <c r="D42" s="9" t="str">
        <f t="shared" si="4"/>
        <v>N/A</v>
      </c>
      <c r="E42" s="68">
        <v>0</v>
      </c>
      <c r="F42" s="9" t="str">
        <f t="shared" si="4"/>
        <v>N/A</v>
      </c>
      <c r="G42" s="68">
        <v>0</v>
      </c>
      <c r="H42" s="9" t="str">
        <f t="shared" si="5"/>
        <v>N/A</v>
      </c>
      <c r="I42" s="10" t="s">
        <v>217</v>
      </c>
      <c r="J42" s="10" t="s">
        <v>1742</v>
      </c>
      <c r="K42" s="9" t="str">
        <f t="shared" si="0"/>
        <v>N/A</v>
      </c>
    </row>
    <row r="43" spans="1:11" x14ac:dyDescent="0.25">
      <c r="A43" s="2" t="s">
        <v>669</v>
      </c>
      <c r="B43" s="84" t="s">
        <v>217</v>
      </c>
      <c r="C43" s="68" t="s">
        <v>217</v>
      </c>
      <c r="D43" s="9" t="str">
        <f t="shared" si="4"/>
        <v>N/A</v>
      </c>
      <c r="E43" s="68">
        <v>0</v>
      </c>
      <c r="F43" s="9" t="str">
        <f t="shared" si="4"/>
        <v>N/A</v>
      </c>
      <c r="G43" s="68">
        <v>0</v>
      </c>
      <c r="H43" s="9" t="str">
        <f t="shared" si="5"/>
        <v>N/A</v>
      </c>
      <c r="I43" s="10" t="s">
        <v>217</v>
      </c>
      <c r="J43" s="10" t="s">
        <v>1742</v>
      </c>
      <c r="K43" s="9" t="str">
        <f t="shared" si="0"/>
        <v>N/A</v>
      </c>
    </row>
    <row r="44" spans="1:11" x14ac:dyDescent="0.25">
      <c r="A44" s="2" t="s">
        <v>670</v>
      </c>
      <c r="B44" s="84" t="s">
        <v>217</v>
      </c>
      <c r="C44" s="68" t="s">
        <v>217</v>
      </c>
      <c r="D44" s="9" t="str">
        <f t="shared" si="4"/>
        <v>N/A</v>
      </c>
      <c r="E44" s="68">
        <v>0</v>
      </c>
      <c r="F44" s="9" t="str">
        <f t="shared" si="4"/>
        <v>N/A</v>
      </c>
      <c r="G44" s="68">
        <v>0</v>
      </c>
      <c r="H44" s="9" t="str">
        <f t="shared" si="5"/>
        <v>N/A</v>
      </c>
      <c r="I44" s="10" t="s">
        <v>217</v>
      </c>
      <c r="J44" s="10" t="s">
        <v>1742</v>
      </c>
      <c r="K44" s="9" t="str">
        <f t="shared" si="0"/>
        <v>N/A</v>
      </c>
    </row>
    <row r="45" spans="1:11" x14ac:dyDescent="0.25">
      <c r="A45" s="2" t="s">
        <v>671</v>
      </c>
      <c r="B45" s="84" t="s">
        <v>217</v>
      </c>
      <c r="C45" s="68" t="s">
        <v>217</v>
      </c>
      <c r="D45" s="9" t="str">
        <f t="shared" si="4"/>
        <v>N/A</v>
      </c>
      <c r="E45" s="68">
        <v>100</v>
      </c>
      <c r="F45" s="9" t="str">
        <f t="shared" si="4"/>
        <v>N/A</v>
      </c>
      <c r="G45" s="68">
        <v>100</v>
      </c>
      <c r="H45" s="9" t="str">
        <f t="shared" si="5"/>
        <v>N/A</v>
      </c>
      <c r="I45" s="10" t="s">
        <v>217</v>
      </c>
      <c r="J45" s="10">
        <v>0</v>
      </c>
      <c r="K45" s="9" t="str">
        <f t="shared" si="0"/>
        <v>Yes</v>
      </c>
    </row>
    <row r="46" spans="1:11" x14ac:dyDescent="0.25">
      <c r="A46" s="2" t="s">
        <v>354</v>
      </c>
      <c r="B46" s="84" t="s">
        <v>217</v>
      </c>
      <c r="C46" s="67" t="s">
        <v>217</v>
      </c>
      <c r="D46" s="9" t="str">
        <f t="shared" si="4"/>
        <v>N/A</v>
      </c>
      <c r="E46" s="67">
        <v>42058</v>
      </c>
      <c r="F46" s="9" t="str">
        <f t="shared" si="4"/>
        <v>N/A</v>
      </c>
      <c r="G46" s="67">
        <v>31785</v>
      </c>
      <c r="H46" s="9" t="str">
        <f t="shared" si="5"/>
        <v>N/A</v>
      </c>
      <c r="I46" s="10" t="s">
        <v>217</v>
      </c>
      <c r="J46" s="10">
        <v>-24.4</v>
      </c>
      <c r="K46" s="9" t="str">
        <f t="shared" si="0"/>
        <v>Yes</v>
      </c>
    </row>
    <row r="47" spans="1:11" x14ac:dyDescent="0.25">
      <c r="A47" s="2" t="s">
        <v>672</v>
      </c>
      <c r="B47" s="84" t="s">
        <v>217</v>
      </c>
      <c r="C47" s="68" t="s">
        <v>217</v>
      </c>
      <c r="D47" s="9" t="str">
        <f t="shared" si="4"/>
        <v>N/A</v>
      </c>
      <c r="E47" s="68">
        <v>0</v>
      </c>
      <c r="F47" s="9" t="str">
        <f t="shared" si="4"/>
        <v>N/A</v>
      </c>
      <c r="G47" s="68">
        <v>0</v>
      </c>
      <c r="H47" s="9" t="str">
        <f t="shared" si="5"/>
        <v>N/A</v>
      </c>
      <c r="I47" s="10" t="s">
        <v>217</v>
      </c>
      <c r="J47" s="10" t="s">
        <v>1742</v>
      </c>
      <c r="K47" s="9" t="str">
        <f t="shared" si="0"/>
        <v>N/A</v>
      </c>
    </row>
    <row r="48" spans="1:11" x14ac:dyDescent="0.25">
      <c r="A48" s="2" t="s">
        <v>673</v>
      </c>
      <c r="B48" s="84" t="s">
        <v>217</v>
      </c>
      <c r="C48" s="68" t="s">
        <v>217</v>
      </c>
      <c r="D48" s="9" t="str">
        <f t="shared" si="4"/>
        <v>N/A</v>
      </c>
      <c r="E48" s="68">
        <v>0</v>
      </c>
      <c r="F48" s="9" t="str">
        <f t="shared" si="4"/>
        <v>N/A</v>
      </c>
      <c r="G48" s="68">
        <v>0</v>
      </c>
      <c r="H48" s="9" t="str">
        <f t="shared" si="5"/>
        <v>N/A</v>
      </c>
      <c r="I48" s="10" t="s">
        <v>217</v>
      </c>
      <c r="J48" s="10" t="s">
        <v>1742</v>
      </c>
      <c r="K48" s="9" t="str">
        <f t="shared" si="0"/>
        <v>N/A</v>
      </c>
    </row>
    <row r="49" spans="1:11" x14ac:dyDescent="0.25">
      <c r="A49" s="2" t="s">
        <v>674</v>
      </c>
      <c r="B49" s="84" t="s">
        <v>217</v>
      </c>
      <c r="C49" s="68" t="s">
        <v>217</v>
      </c>
      <c r="D49" s="9" t="str">
        <f t="shared" si="4"/>
        <v>N/A</v>
      </c>
      <c r="E49" s="68">
        <v>0</v>
      </c>
      <c r="F49" s="9" t="str">
        <f t="shared" si="4"/>
        <v>N/A</v>
      </c>
      <c r="G49" s="68">
        <v>0</v>
      </c>
      <c r="H49" s="9" t="str">
        <f t="shared" si="5"/>
        <v>N/A</v>
      </c>
      <c r="I49" s="10" t="s">
        <v>217</v>
      </c>
      <c r="J49" s="10" t="s">
        <v>1742</v>
      </c>
      <c r="K49" s="9" t="str">
        <f t="shared" si="0"/>
        <v>N/A</v>
      </c>
    </row>
    <row r="50" spans="1:11" x14ac:dyDescent="0.25">
      <c r="A50" s="2" t="s">
        <v>675</v>
      </c>
      <c r="B50" s="84" t="s">
        <v>217</v>
      </c>
      <c r="C50" s="68" t="s">
        <v>217</v>
      </c>
      <c r="D50" s="9" t="str">
        <f t="shared" si="4"/>
        <v>N/A</v>
      </c>
      <c r="E50" s="68">
        <v>100</v>
      </c>
      <c r="F50" s="9" t="str">
        <f t="shared" si="4"/>
        <v>N/A</v>
      </c>
      <c r="G50" s="68">
        <v>100</v>
      </c>
      <c r="H50" s="9" t="str">
        <f t="shared" si="5"/>
        <v>N/A</v>
      </c>
      <c r="I50" s="10" t="s">
        <v>217</v>
      </c>
      <c r="J50" s="10">
        <v>0</v>
      </c>
      <c r="K50" s="9" t="str">
        <f t="shared" si="0"/>
        <v>Yes</v>
      </c>
    </row>
    <row r="51" spans="1:11" x14ac:dyDescent="0.25">
      <c r="A51" s="2" t="s">
        <v>355</v>
      </c>
      <c r="B51" s="33" t="s">
        <v>217</v>
      </c>
      <c r="C51" s="67">
        <v>6344315</v>
      </c>
      <c r="D51" s="33" t="s">
        <v>217</v>
      </c>
      <c r="E51" s="34">
        <v>10268220</v>
      </c>
      <c r="F51" s="33" t="s">
        <v>217</v>
      </c>
      <c r="G51" s="34">
        <v>12534608</v>
      </c>
      <c r="H51" s="33" t="s">
        <v>217</v>
      </c>
      <c r="I51" s="10">
        <v>61.85</v>
      </c>
      <c r="J51" s="10">
        <v>22.07</v>
      </c>
      <c r="K51" s="9" t="str">
        <f t="shared" si="0"/>
        <v>Yes</v>
      </c>
    </row>
    <row r="52" spans="1:11" x14ac:dyDescent="0.25">
      <c r="A52" s="2" t="s">
        <v>356</v>
      </c>
      <c r="B52" s="33" t="s">
        <v>217</v>
      </c>
      <c r="C52" s="68">
        <v>0</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1742</v>
      </c>
      <c r="J52" s="10" t="s">
        <v>1742</v>
      </c>
      <c r="K52" s="9" t="str">
        <f t="shared" si="0"/>
        <v>N/A</v>
      </c>
    </row>
    <row r="53" spans="1:11" x14ac:dyDescent="0.25">
      <c r="A53" s="2" t="s">
        <v>357</v>
      </c>
      <c r="B53" s="33" t="s">
        <v>217</v>
      </c>
      <c r="C53" s="68">
        <v>0</v>
      </c>
      <c r="D53" s="9" t="str">
        <f t="shared" si="6"/>
        <v>N/A</v>
      </c>
      <c r="E53" s="8">
        <v>0</v>
      </c>
      <c r="F53" s="9" t="str">
        <f t="shared" si="7"/>
        <v>N/A</v>
      </c>
      <c r="G53" s="8">
        <v>0</v>
      </c>
      <c r="H53" s="9" t="str">
        <f t="shared" si="8"/>
        <v>N/A</v>
      </c>
      <c r="I53" s="10" t="s">
        <v>1742</v>
      </c>
      <c r="J53" s="10" t="s">
        <v>1742</v>
      </c>
      <c r="K53" s="9" t="str">
        <f t="shared" si="0"/>
        <v>N/A</v>
      </c>
    </row>
    <row r="54" spans="1:11" x14ac:dyDescent="0.25">
      <c r="A54" s="2" t="s">
        <v>358</v>
      </c>
      <c r="B54" s="33" t="s">
        <v>217</v>
      </c>
      <c r="C54" s="68" t="s">
        <v>217</v>
      </c>
      <c r="D54" s="9" t="str">
        <f t="shared" si="6"/>
        <v>N/A</v>
      </c>
      <c r="E54" s="8" t="s">
        <v>217</v>
      </c>
      <c r="F54" s="9" t="str">
        <f t="shared" si="7"/>
        <v>N/A</v>
      </c>
      <c r="G54" s="8">
        <v>99.917069604000005</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4663205</v>
      </c>
      <c r="D6" s="9" t="str">
        <f>IF($B6="N/A","N/A",IF(C6&gt;15,"No",IF(C6&lt;-15,"No","Yes")))</f>
        <v>N/A</v>
      </c>
      <c r="E6" s="34">
        <v>4986765</v>
      </c>
      <c r="F6" s="9" t="str">
        <f>IF($B6="N/A","N/A",IF(E6&gt;15,"No",IF(E6&lt;-15,"No","Yes")))</f>
        <v>N/A</v>
      </c>
      <c r="G6" s="34">
        <v>4561452</v>
      </c>
      <c r="H6" s="9" t="str">
        <f>IF($B6="N/A","N/A",IF(G6&gt;15,"No",IF(G6&lt;-15,"No","Yes")))</f>
        <v>N/A</v>
      </c>
      <c r="I6" s="10">
        <v>6.9390000000000001</v>
      </c>
      <c r="J6" s="10">
        <v>-8.5299999999999994</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21.394813224</v>
      </c>
      <c r="D9" s="9" t="str">
        <f t="shared" ref="D9:D15" si="1">IF($B9="N/A","N/A",IF(C9&gt;15,"No",IF(C9&lt;-15,"No","Yes")))</f>
        <v>N/A</v>
      </c>
      <c r="E9" s="8">
        <v>21.125499196</v>
      </c>
      <c r="F9" s="9" t="str">
        <f t="shared" ref="F9:F15" si="2">IF($B9="N/A","N/A",IF(E9&gt;15,"No",IF(E9&lt;-15,"No","Yes")))</f>
        <v>N/A</v>
      </c>
      <c r="G9" s="8">
        <v>16.580422199000001</v>
      </c>
      <c r="H9" s="9" t="str">
        <f t="shared" ref="H9:H15" si="3">IF($B9="N/A","N/A",IF(G9&gt;15,"No",IF(G9&lt;-15,"No","Yes")))</f>
        <v>N/A</v>
      </c>
      <c r="I9" s="10">
        <v>-1.26</v>
      </c>
      <c r="J9" s="10">
        <v>-21.5</v>
      </c>
      <c r="K9" s="9" t="str">
        <f t="shared" si="0"/>
        <v>Yes</v>
      </c>
    </row>
    <row r="10" spans="1:11" x14ac:dyDescent="0.25">
      <c r="A10" s="69" t="s">
        <v>36</v>
      </c>
      <c r="B10" s="33" t="s">
        <v>217</v>
      </c>
      <c r="C10" s="68">
        <v>0.81546480929999998</v>
      </c>
      <c r="D10" s="9" t="str">
        <f t="shared" si="1"/>
        <v>N/A</v>
      </c>
      <c r="E10" s="8">
        <v>0.32946031260000003</v>
      </c>
      <c r="F10" s="9" t="str">
        <f t="shared" si="2"/>
        <v>N/A</v>
      </c>
      <c r="G10" s="8">
        <v>0.27337479240000001</v>
      </c>
      <c r="H10" s="9" t="str">
        <f t="shared" si="3"/>
        <v>N/A</v>
      </c>
      <c r="I10" s="10">
        <v>-59.6</v>
      </c>
      <c r="J10" s="10">
        <v>-17</v>
      </c>
      <c r="K10" s="9" t="str">
        <f t="shared" si="0"/>
        <v>Yes</v>
      </c>
    </row>
    <row r="11" spans="1:11" x14ac:dyDescent="0.25">
      <c r="A11" s="69" t="s">
        <v>37</v>
      </c>
      <c r="B11" s="33" t="s">
        <v>217</v>
      </c>
      <c r="C11" s="68">
        <v>1.9265601844</v>
      </c>
      <c r="D11" s="9" t="str">
        <f t="shared" si="1"/>
        <v>N/A</v>
      </c>
      <c r="E11" s="8">
        <v>1.1416626467</v>
      </c>
      <c r="F11" s="9" t="str">
        <f t="shared" si="2"/>
        <v>N/A</v>
      </c>
      <c r="G11" s="8">
        <v>0.56803511490000003</v>
      </c>
      <c r="H11" s="9" t="str">
        <f t="shared" si="3"/>
        <v>N/A</v>
      </c>
      <c r="I11" s="10">
        <v>-40.700000000000003</v>
      </c>
      <c r="J11" s="10">
        <v>-50.2</v>
      </c>
      <c r="K11" s="9" t="str">
        <f t="shared" si="0"/>
        <v>No</v>
      </c>
    </row>
    <row r="12" spans="1:11" x14ac:dyDescent="0.25">
      <c r="A12" s="69" t="s">
        <v>38</v>
      </c>
      <c r="B12" s="33" t="s">
        <v>217</v>
      </c>
      <c r="C12" s="68">
        <v>23.102086641</v>
      </c>
      <c r="D12" s="9" t="str">
        <f t="shared" si="1"/>
        <v>N/A</v>
      </c>
      <c r="E12" s="8">
        <v>23.071376345000001</v>
      </c>
      <c r="F12" s="9" t="str">
        <f t="shared" si="2"/>
        <v>N/A</v>
      </c>
      <c r="G12" s="8">
        <v>17.996607974</v>
      </c>
      <c r="H12" s="9" t="str">
        <f t="shared" si="3"/>
        <v>N/A</v>
      </c>
      <c r="I12" s="10">
        <v>-0.13300000000000001</v>
      </c>
      <c r="J12" s="10">
        <v>-22</v>
      </c>
      <c r="K12" s="9" t="str">
        <f t="shared" si="0"/>
        <v>Yes</v>
      </c>
    </row>
    <row r="13" spans="1:11" x14ac:dyDescent="0.25">
      <c r="A13" s="69" t="s">
        <v>860</v>
      </c>
      <c r="B13" s="33" t="s">
        <v>217</v>
      </c>
      <c r="C13" s="68">
        <v>98.975566547</v>
      </c>
      <c r="D13" s="9" t="str">
        <f t="shared" si="1"/>
        <v>N/A</v>
      </c>
      <c r="E13" s="8">
        <v>98.932399864000004</v>
      </c>
      <c r="F13" s="9" t="str">
        <f t="shared" si="2"/>
        <v>N/A</v>
      </c>
      <c r="G13" s="8">
        <v>99.393350841</v>
      </c>
      <c r="H13" s="9" t="str">
        <f t="shared" si="3"/>
        <v>N/A</v>
      </c>
      <c r="I13" s="10">
        <v>-4.3999999999999997E-2</v>
      </c>
      <c r="J13" s="10">
        <v>0.46589999999999998</v>
      </c>
      <c r="K13" s="9" t="str">
        <f t="shared" si="0"/>
        <v>Yes</v>
      </c>
    </row>
    <row r="14" spans="1:11" x14ac:dyDescent="0.25">
      <c r="A14" s="69" t="s">
        <v>861</v>
      </c>
      <c r="B14" s="33" t="s">
        <v>217</v>
      </c>
      <c r="C14" s="68">
        <v>95.652409938000005</v>
      </c>
      <c r="D14" s="9" t="str">
        <f t="shared" si="1"/>
        <v>N/A</v>
      </c>
      <c r="E14" s="8">
        <v>99.006727122000001</v>
      </c>
      <c r="F14" s="9" t="str">
        <f t="shared" si="2"/>
        <v>N/A</v>
      </c>
      <c r="G14" s="8">
        <v>98.691400176000002</v>
      </c>
      <c r="H14" s="9" t="str">
        <f t="shared" si="3"/>
        <v>N/A</v>
      </c>
      <c r="I14" s="10">
        <v>3.5070000000000001</v>
      </c>
      <c r="J14" s="10">
        <v>-0.318</v>
      </c>
      <c r="K14" s="9" t="str">
        <f t="shared" si="0"/>
        <v>Yes</v>
      </c>
    </row>
    <row r="15" spans="1:11" x14ac:dyDescent="0.25">
      <c r="A15" s="69" t="s">
        <v>165</v>
      </c>
      <c r="B15" s="33" t="s">
        <v>217</v>
      </c>
      <c r="C15" s="68">
        <v>73.408246044999999</v>
      </c>
      <c r="D15" s="9" t="str">
        <f t="shared" si="1"/>
        <v>N/A</v>
      </c>
      <c r="E15" s="8">
        <v>45.024299319999997</v>
      </c>
      <c r="F15" s="9" t="str">
        <f t="shared" si="2"/>
        <v>N/A</v>
      </c>
      <c r="G15" s="8">
        <v>51.578576294999998</v>
      </c>
      <c r="H15" s="9" t="str">
        <f t="shared" si="3"/>
        <v>N/A</v>
      </c>
      <c r="I15" s="10">
        <v>-38.700000000000003</v>
      </c>
      <c r="J15" s="10">
        <v>14.56</v>
      </c>
      <c r="K15" s="9" t="str">
        <f t="shared" si="0"/>
        <v>Yes</v>
      </c>
    </row>
    <row r="16" spans="1:11" x14ac:dyDescent="0.25">
      <c r="A16" s="69" t="s">
        <v>166</v>
      </c>
      <c r="B16" s="33" t="s">
        <v>250</v>
      </c>
      <c r="C16" s="68">
        <v>86.780851366999997</v>
      </c>
      <c r="D16" s="9" t="str">
        <f>IF($B16="N/A","N/A",IF(C16&gt;95,"Yes","No"))</f>
        <v>No</v>
      </c>
      <c r="E16" s="8">
        <v>97.274565776000003</v>
      </c>
      <c r="F16" s="9" t="str">
        <f>IF($B16="N/A","N/A",IF(E16&gt;95,"Yes","No"))</f>
        <v>Yes</v>
      </c>
      <c r="G16" s="8">
        <v>96.711244577000002</v>
      </c>
      <c r="H16" s="9" t="str">
        <f>IF($B16="N/A","N/A",IF(G16&gt;95,"Yes","No"))</f>
        <v>Yes</v>
      </c>
      <c r="I16" s="10">
        <v>12.09</v>
      </c>
      <c r="J16" s="10">
        <v>-0.57899999999999996</v>
      </c>
      <c r="K16" s="9" t="str">
        <f t="shared" ref="K16:K26" si="4">IF(J16="Div by 0", "N/A", IF(J16="N/A","N/A", IF(J16&gt;30, "No", IF(J16&lt;-30, "No", "Yes"))))</f>
        <v>Yes</v>
      </c>
    </row>
    <row r="17" spans="1:11" x14ac:dyDescent="0.25">
      <c r="A17" s="69" t="s">
        <v>862</v>
      </c>
      <c r="B17" s="49" t="s">
        <v>251</v>
      </c>
      <c r="C17" s="68">
        <v>15.823151674</v>
      </c>
      <c r="D17" s="9" t="str">
        <f>IF($B17="N/A","N/A",IF(C17&gt;90,"No",IF(C17&lt;50,"No","Yes")))</f>
        <v>No</v>
      </c>
      <c r="E17" s="8">
        <v>36.616463779999997</v>
      </c>
      <c r="F17" s="9" t="str">
        <f>IF($B17="N/A","N/A",IF(E17&gt;90,"No",IF(E17&lt;50,"No","Yes")))</f>
        <v>No</v>
      </c>
      <c r="G17" s="8">
        <v>39.491284792999998</v>
      </c>
      <c r="H17" s="9" t="str">
        <f>IF($B17="N/A","N/A",IF(G17&gt;90,"No",IF(G17&lt;50,"No","Yes")))</f>
        <v>No</v>
      </c>
      <c r="I17" s="10">
        <v>131.4</v>
      </c>
      <c r="J17" s="10">
        <v>7.851</v>
      </c>
      <c r="K17" s="9" t="str">
        <f t="shared" si="4"/>
        <v>Yes</v>
      </c>
    </row>
    <row r="18" spans="1:11" x14ac:dyDescent="0.25">
      <c r="A18" s="69" t="s">
        <v>863</v>
      </c>
      <c r="B18" s="49" t="s">
        <v>228</v>
      </c>
      <c r="C18" s="68">
        <v>4.9072472688</v>
      </c>
      <c r="D18" s="9" t="str">
        <f t="shared" ref="D18:D23" si="5">IF($B18="N/A","N/A",IF(C18&gt;5,"No",IF(C18&lt;=0,"No","Yes")))</f>
        <v>Yes</v>
      </c>
      <c r="E18" s="8">
        <v>19.424657066999998</v>
      </c>
      <c r="F18" s="9" t="str">
        <f t="shared" ref="F18:F23" si="6">IF($B18="N/A","N/A",IF(E18&gt;5,"No",IF(E18&lt;=0,"No","Yes")))</f>
        <v>No</v>
      </c>
      <c r="G18" s="8">
        <v>16.636478911000001</v>
      </c>
      <c r="H18" s="9" t="str">
        <f t="shared" ref="H18:H23" si="7">IF($B18="N/A","N/A",IF(G18&gt;5,"No",IF(G18&lt;=0,"No","Yes")))</f>
        <v>No</v>
      </c>
      <c r="I18" s="10">
        <v>295.8</v>
      </c>
      <c r="J18" s="10">
        <v>-14.4</v>
      </c>
      <c r="K18" s="9" t="str">
        <f t="shared" si="4"/>
        <v>Yes</v>
      </c>
    </row>
    <row r="19" spans="1:11" x14ac:dyDescent="0.25">
      <c r="A19" s="69" t="s">
        <v>864</v>
      </c>
      <c r="B19" s="49" t="s">
        <v>228</v>
      </c>
      <c r="C19" s="68">
        <v>3.1310654368000002</v>
      </c>
      <c r="D19" s="9" t="str">
        <f t="shared" si="5"/>
        <v>Yes</v>
      </c>
      <c r="E19" s="8">
        <v>3.3029228367000001</v>
      </c>
      <c r="F19" s="9" t="str">
        <f t="shared" si="6"/>
        <v>Yes</v>
      </c>
      <c r="G19" s="8">
        <v>3.3753068102000001</v>
      </c>
      <c r="H19" s="9" t="str">
        <f t="shared" si="7"/>
        <v>Yes</v>
      </c>
      <c r="I19" s="10">
        <v>5.4889999999999999</v>
      </c>
      <c r="J19" s="10">
        <v>2.1920000000000002</v>
      </c>
      <c r="K19" s="9" t="str">
        <f t="shared" si="4"/>
        <v>Yes</v>
      </c>
    </row>
    <row r="20" spans="1:11" x14ac:dyDescent="0.25">
      <c r="A20" s="69" t="s">
        <v>865</v>
      </c>
      <c r="B20" s="49" t="s">
        <v>228</v>
      </c>
      <c r="C20" s="68">
        <v>2.3353037199999999E-2</v>
      </c>
      <c r="D20" s="9" t="str">
        <f t="shared" si="5"/>
        <v>Yes</v>
      </c>
      <c r="E20" s="8">
        <v>4.8688879499999997E-2</v>
      </c>
      <c r="F20" s="9" t="str">
        <f t="shared" si="6"/>
        <v>Yes</v>
      </c>
      <c r="G20" s="8">
        <v>0.1213867865</v>
      </c>
      <c r="H20" s="9" t="str">
        <f t="shared" si="7"/>
        <v>Yes</v>
      </c>
      <c r="I20" s="10">
        <v>108.5</v>
      </c>
      <c r="J20" s="10">
        <v>149.30000000000001</v>
      </c>
      <c r="K20" s="9" t="str">
        <f t="shared" si="4"/>
        <v>No</v>
      </c>
    </row>
    <row r="21" spans="1:11" x14ac:dyDescent="0.25">
      <c r="A21" s="69" t="s">
        <v>866</v>
      </c>
      <c r="B21" s="33" t="s">
        <v>217</v>
      </c>
      <c r="C21" s="68">
        <v>9.4355709999999996E-4</v>
      </c>
      <c r="D21" s="9" t="str">
        <f t="shared" si="5"/>
        <v>N/A</v>
      </c>
      <c r="E21" s="8">
        <v>2.26800341E-2</v>
      </c>
      <c r="F21" s="9" t="str">
        <f t="shared" si="6"/>
        <v>N/A</v>
      </c>
      <c r="G21" s="8">
        <v>4.6498351799999997E-2</v>
      </c>
      <c r="H21" s="9" t="str">
        <f t="shared" si="7"/>
        <v>N/A</v>
      </c>
      <c r="I21" s="10">
        <v>2304</v>
      </c>
      <c r="J21" s="10">
        <v>105</v>
      </c>
      <c r="K21" s="9" t="str">
        <f t="shared" si="4"/>
        <v>No</v>
      </c>
    </row>
    <row r="22" spans="1:11" x14ac:dyDescent="0.25">
      <c r="A22" s="66" t="s">
        <v>1728</v>
      </c>
      <c r="B22" s="33" t="s">
        <v>217</v>
      </c>
      <c r="C22" s="68">
        <v>0</v>
      </c>
      <c r="D22" s="9" t="str">
        <f t="shared" si="5"/>
        <v>N/A</v>
      </c>
      <c r="E22" s="8">
        <v>1.002654E-4</v>
      </c>
      <c r="F22" s="9" t="str">
        <f t="shared" si="6"/>
        <v>N/A</v>
      </c>
      <c r="G22" s="8">
        <v>4.3845688000000004E-3</v>
      </c>
      <c r="H22" s="9" t="str">
        <f t="shared" si="7"/>
        <v>N/A</v>
      </c>
      <c r="I22" s="10" t="s">
        <v>1742</v>
      </c>
      <c r="J22" s="10">
        <v>4273</v>
      </c>
      <c r="K22" s="9" t="str">
        <f t="shared" si="4"/>
        <v>No</v>
      </c>
    </row>
    <row r="23" spans="1:11" x14ac:dyDescent="0.25">
      <c r="A23" s="69" t="s">
        <v>867</v>
      </c>
      <c r="B23" s="33" t="s">
        <v>217</v>
      </c>
      <c r="C23" s="68">
        <v>0.2392989371</v>
      </c>
      <c r="D23" s="9" t="str">
        <f t="shared" si="5"/>
        <v>N/A</v>
      </c>
      <c r="E23" s="8">
        <v>1.0422388061000001</v>
      </c>
      <c r="F23" s="9" t="str">
        <f t="shared" si="6"/>
        <v>N/A</v>
      </c>
      <c r="G23" s="8">
        <v>1.8472407470000001</v>
      </c>
      <c r="H23" s="9" t="str">
        <f t="shared" si="7"/>
        <v>N/A</v>
      </c>
      <c r="I23" s="10">
        <v>335.5</v>
      </c>
      <c r="J23" s="10">
        <v>77.239999999999995</v>
      </c>
      <c r="K23" s="9" t="str">
        <f t="shared" si="4"/>
        <v>No</v>
      </c>
    </row>
    <row r="24" spans="1:11" x14ac:dyDescent="0.25">
      <c r="A24" s="69" t="s">
        <v>868</v>
      </c>
      <c r="B24" s="33" t="s">
        <v>236</v>
      </c>
      <c r="C24" s="68">
        <v>0.47971298709999999</v>
      </c>
      <c r="D24" s="9" t="str">
        <f>IF($B24="N/A","N/A",IF(C24&gt;10,"No",IF(C24&lt;1,"No","Yes")))</f>
        <v>No</v>
      </c>
      <c r="E24" s="8">
        <v>1.0666032989000001</v>
      </c>
      <c r="F24" s="9" t="str">
        <f>IF($B24="N/A","N/A",IF(E24&gt;10,"No",IF(E24&lt;1,"No","Yes")))</f>
        <v>Yes</v>
      </c>
      <c r="G24" s="8">
        <v>1.0341443909000001</v>
      </c>
      <c r="H24" s="9" t="str">
        <f>IF($B24="N/A","N/A",IF(G24&gt;10,"No",IF(G24&lt;1,"No","Yes")))</f>
        <v>Yes</v>
      </c>
      <c r="I24" s="10">
        <v>122.3</v>
      </c>
      <c r="J24" s="10">
        <v>-3.04</v>
      </c>
      <c r="K24" s="9" t="str">
        <f t="shared" si="4"/>
        <v>Yes</v>
      </c>
    </row>
    <row r="25" spans="1:11" x14ac:dyDescent="0.25">
      <c r="A25" s="69" t="s">
        <v>869</v>
      </c>
      <c r="B25" s="72" t="s">
        <v>243</v>
      </c>
      <c r="C25" s="68">
        <v>17.333143192000001</v>
      </c>
      <c r="D25" s="9" t="str">
        <f>IF($B25="N/A","N/A",IF(C25&gt;10,"No",IF(C25&lt;=0,"No","Yes")))</f>
        <v>No</v>
      </c>
      <c r="E25" s="8">
        <v>18.163939949</v>
      </c>
      <c r="F25" s="9" t="str">
        <f>IF($B25="N/A","N/A",IF(E25&gt;10,"No",IF(E25&lt;=0,"No","Yes")))</f>
        <v>No</v>
      </c>
      <c r="G25" s="8">
        <v>16.882672447000001</v>
      </c>
      <c r="H25" s="9" t="str">
        <f>IF($B25="N/A","N/A",IF(G25&gt;10,"No",IF(G25&lt;=0,"No","Yes")))</f>
        <v>No</v>
      </c>
      <c r="I25" s="10">
        <v>4.7930000000000001</v>
      </c>
      <c r="J25" s="10">
        <v>-7.05</v>
      </c>
      <c r="K25" s="9" t="str">
        <f t="shared" si="4"/>
        <v>Yes</v>
      </c>
    </row>
    <row r="26" spans="1:11" x14ac:dyDescent="0.25">
      <c r="A26" s="69" t="s">
        <v>870</v>
      </c>
      <c r="B26" s="49" t="s">
        <v>252</v>
      </c>
      <c r="C26" s="68">
        <v>13.219127188</v>
      </c>
      <c r="D26" s="9" t="str">
        <f>IF($B26="N/A","N/A",IF(C26&gt;=5,"No",IF(C26&lt;0,"No","Yes")))</f>
        <v>No</v>
      </c>
      <c r="E26" s="8">
        <v>2.7253941182000001</v>
      </c>
      <c r="F26" s="9" t="str">
        <f>IF($B26="N/A","N/A",IF(E26&gt;=5,"No",IF(E26&lt;0,"No","Yes")))</f>
        <v>Yes</v>
      </c>
      <c r="G26" s="8">
        <v>3.2887334998000002</v>
      </c>
      <c r="H26" s="9" t="str">
        <f>IF($B26="N/A","N/A",IF(G26&gt;=5,"No",IF(G26&lt;0,"No","Yes")))</f>
        <v>Yes</v>
      </c>
      <c r="I26" s="10">
        <v>-79.400000000000006</v>
      </c>
      <c r="J26" s="10">
        <v>20.67</v>
      </c>
      <c r="K26" s="9" t="str">
        <f t="shared" si="4"/>
        <v>Yes</v>
      </c>
    </row>
    <row r="27" spans="1:11" x14ac:dyDescent="0.25">
      <c r="A27" s="69" t="s">
        <v>14</v>
      </c>
      <c r="B27" s="49" t="s">
        <v>253</v>
      </c>
      <c r="C27" s="68">
        <v>0.66143349910000004</v>
      </c>
      <c r="D27" s="9" t="str">
        <f>IF($B27="N/A","N/A",IF(C27&gt;15,"No",IF(C27&lt;=0,"No","Yes")))</f>
        <v>Yes</v>
      </c>
      <c r="E27" s="8">
        <v>0.41207075129999998</v>
      </c>
      <c r="F27" s="9" t="str">
        <f>IF($B27="N/A","N/A",IF(E27&gt;15,"No",IF(E27&lt;=0,"No","Yes")))</f>
        <v>Yes</v>
      </c>
      <c r="G27" s="8">
        <v>0.37268834569999998</v>
      </c>
      <c r="H27" s="9" t="str">
        <f>IF($B27="N/A","N/A",IF(G27&gt;15,"No",IF(G27&lt;=0,"No","Yes")))</f>
        <v>Yes</v>
      </c>
      <c r="I27" s="10">
        <v>-37.700000000000003</v>
      </c>
      <c r="J27" s="10">
        <v>-9.56</v>
      </c>
      <c r="K27" s="9" t="str">
        <f>IF(J27="Div by 0", "N/A", IF(J27="N/A","N/A", IF(J27&gt;30, "No", IF(J27&lt;-30, "No", "Yes"))))</f>
        <v>Yes</v>
      </c>
    </row>
    <row r="28" spans="1:11" x14ac:dyDescent="0.25">
      <c r="A28" s="69" t="s">
        <v>871</v>
      </c>
      <c r="B28" s="33" t="s">
        <v>217</v>
      </c>
      <c r="C28" s="71">
        <v>86.317014654000005</v>
      </c>
      <c r="D28" s="9" t="str">
        <f>IF($B28="N/A","N/A",IF(C28&gt;15,"No",IF(C28&lt;-15,"No","Yes")))</f>
        <v>N/A</v>
      </c>
      <c r="E28" s="35">
        <v>115.88101611</v>
      </c>
      <c r="F28" s="9" t="str">
        <f>IF($B28="N/A","N/A",IF(E28&gt;15,"No",IF(E28&lt;-15,"No","Yes")))</f>
        <v>N/A</v>
      </c>
      <c r="G28" s="35">
        <v>126.69688235</v>
      </c>
      <c r="H28" s="9" t="str">
        <f>IF($B28="N/A","N/A",IF(G28&gt;15,"No",IF(G28&lt;-15,"No","Yes")))</f>
        <v>N/A</v>
      </c>
      <c r="I28" s="10">
        <v>34.25</v>
      </c>
      <c r="J28" s="10">
        <v>9.3339999999999996</v>
      </c>
      <c r="K28" s="9" t="str">
        <f>IF(J28="Div by 0", "N/A", IF(J28="N/A","N/A", IF(J28&gt;30, "No", IF(J28&lt;-30, "No", "Yes"))))</f>
        <v>Yes</v>
      </c>
    </row>
    <row r="29" spans="1:11" x14ac:dyDescent="0.25">
      <c r="A29" s="69" t="s">
        <v>377</v>
      </c>
      <c r="B29" s="33" t="s">
        <v>254</v>
      </c>
      <c r="C29" s="68">
        <v>8.8388565374999999</v>
      </c>
      <c r="D29" s="9" t="str">
        <f>IF($B29="N/A","N/A",IF(C29&gt;35,"No",IF(C29&lt;10,"No","Yes")))</f>
        <v>No</v>
      </c>
      <c r="E29" s="8">
        <v>8.6056391267999999</v>
      </c>
      <c r="F29" s="9" t="str">
        <f>IF($B29="N/A","N/A",IF(E29&gt;35,"No",IF(E29&lt;10,"No","Yes")))</f>
        <v>No</v>
      </c>
      <c r="G29" s="8">
        <v>7.8865676982000004</v>
      </c>
      <c r="H29" s="9" t="str">
        <f>IF($B29="N/A","N/A",IF(G29&gt;35,"No",IF(G29&lt;10,"No","Yes")))</f>
        <v>No</v>
      </c>
      <c r="I29" s="10">
        <v>-2.64</v>
      </c>
      <c r="J29" s="10">
        <v>-8.36</v>
      </c>
      <c r="K29" s="9" t="str">
        <f t="shared" ref="K29:K54" si="8">IF(J29="Div by 0", "N/A", IF(J29="N/A","N/A", IF(J29&gt;30, "No", IF(J29&lt;-30, "No", "Yes"))))</f>
        <v>Yes</v>
      </c>
    </row>
    <row r="30" spans="1:11" x14ac:dyDescent="0.25">
      <c r="A30" s="69" t="s">
        <v>378</v>
      </c>
      <c r="B30" s="33" t="s">
        <v>255</v>
      </c>
      <c r="C30" s="68">
        <v>0.28167322690000002</v>
      </c>
      <c r="D30" s="9" t="str">
        <f>IF($B30="N/A","N/A",IF(C30&gt;20,"No",IF(C30&lt;2,"No","Yes")))</f>
        <v>No</v>
      </c>
      <c r="E30" s="8">
        <v>0.31489352320000003</v>
      </c>
      <c r="F30" s="9" t="str">
        <f>IF($B30="N/A","N/A",IF(E30&gt;20,"No",IF(E30&lt;2,"No","Yes")))</f>
        <v>No</v>
      </c>
      <c r="G30" s="8">
        <v>0.23402635829999999</v>
      </c>
      <c r="H30" s="9" t="str">
        <f>IF($B30="N/A","N/A",IF(G30&gt;20,"No",IF(G30&lt;2,"No","Yes")))</f>
        <v>No</v>
      </c>
      <c r="I30" s="10">
        <v>11.79</v>
      </c>
      <c r="J30" s="10">
        <v>-25.7</v>
      </c>
      <c r="K30" s="9" t="str">
        <f t="shared" si="8"/>
        <v>Yes</v>
      </c>
    </row>
    <row r="31" spans="1:11" x14ac:dyDescent="0.25">
      <c r="A31" s="69" t="s">
        <v>379</v>
      </c>
      <c r="B31" s="33" t="s">
        <v>256</v>
      </c>
      <c r="C31" s="68">
        <v>2.8943398371</v>
      </c>
      <c r="D31" s="9" t="str">
        <f>IF($B31="N/A","N/A",IF(C31&gt;8,"No",IF(C31&lt;0.5,"No","Yes")))</f>
        <v>Yes</v>
      </c>
      <c r="E31" s="8">
        <v>4.3276954097000004</v>
      </c>
      <c r="F31" s="9" t="str">
        <f>IF($B31="N/A","N/A",IF(E31&gt;8,"No",IF(E31&lt;0.5,"No","Yes")))</f>
        <v>Yes</v>
      </c>
      <c r="G31" s="8">
        <v>4.4532968887999997</v>
      </c>
      <c r="H31" s="9" t="str">
        <f>IF($B31="N/A","N/A",IF(G31&gt;8,"No",IF(G31&lt;0.5,"No","Yes")))</f>
        <v>Yes</v>
      </c>
      <c r="I31" s="10">
        <v>49.52</v>
      </c>
      <c r="J31" s="10">
        <v>2.9020000000000001</v>
      </c>
      <c r="K31" s="9" t="str">
        <f t="shared" si="8"/>
        <v>Yes</v>
      </c>
    </row>
    <row r="32" spans="1:11" x14ac:dyDescent="0.25">
      <c r="A32" s="69" t="s">
        <v>380</v>
      </c>
      <c r="B32" s="33" t="s">
        <v>257</v>
      </c>
      <c r="C32" s="68">
        <v>7.5367906836999996</v>
      </c>
      <c r="D32" s="9" t="str">
        <f>IF($B32="N/A","N/A",IF(C32&gt;25,"No",IF(C32&lt;3,"No","Yes")))</f>
        <v>Yes</v>
      </c>
      <c r="E32" s="8">
        <v>8.4360903311000008</v>
      </c>
      <c r="F32" s="9" t="str">
        <f>IF($B32="N/A","N/A",IF(E32&gt;25,"No",IF(E32&lt;3,"No","Yes")))</f>
        <v>Yes</v>
      </c>
      <c r="G32" s="8">
        <v>7.9070655572000001</v>
      </c>
      <c r="H32" s="9" t="str">
        <f>IF($B32="N/A","N/A",IF(G32&gt;25,"No",IF(G32&lt;3,"No","Yes")))</f>
        <v>Yes</v>
      </c>
      <c r="I32" s="10">
        <v>11.93</v>
      </c>
      <c r="J32" s="10">
        <v>-6.27</v>
      </c>
      <c r="K32" s="9" t="str">
        <f t="shared" si="8"/>
        <v>Yes</v>
      </c>
    </row>
    <row r="33" spans="1:11" x14ac:dyDescent="0.25">
      <c r="A33" s="69" t="s">
        <v>381</v>
      </c>
      <c r="B33" s="33" t="s">
        <v>258</v>
      </c>
      <c r="C33" s="68">
        <v>2.7813703236</v>
      </c>
      <c r="D33" s="9" t="str">
        <f>IF($B33="N/A","N/A",IF(C33&gt;25,"No",IF(C33&lt;2,"No","Yes")))</f>
        <v>Yes</v>
      </c>
      <c r="E33" s="8">
        <v>3.2039809374999999</v>
      </c>
      <c r="F33" s="9" t="str">
        <f>IF($B33="N/A","N/A",IF(E33&gt;25,"No",IF(E33&lt;2,"No","Yes")))</f>
        <v>Yes</v>
      </c>
      <c r="G33" s="8">
        <v>3.0774192077000002</v>
      </c>
      <c r="H33" s="9" t="str">
        <f>IF($B33="N/A","N/A",IF(G33&gt;25,"No",IF(G33&lt;2,"No","Yes")))</f>
        <v>Yes</v>
      </c>
      <c r="I33" s="10">
        <v>15.19</v>
      </c>
      <c r="J33" s="10">
        <v>-3.95</v>
      </c>
      <c r="K33" s="9" t="str">
        <f t="shared" si="8"/>
        <v>Yes</v>
      </c>
    </row>
    <row r="34" spans="1:11" x14ac:dyDescent="0.25">
      <c r="A34" s="69" t="s">
        <v>382</v>
      </c>
      <c r="B34" s="33" t="s">
        <v>259</v>
      </c>
      <c r="C34" s="68">
        <v>0.1302323188</v>
      </c>
      <c r="D34" s="9" t="str">
        <f>IF($B34="N/A","N/A",IF(C34&gt;25,"No",IF(C34&lt;=0,"No","Yes")))</f>
        <v>Yes</v>
      </c>
      <c r="E34" s="8">
        <v>0.1247101077</v>
      </c>
      <c r="F34" s="9" t="str">
        <f>IF($B34="N/A","N/A",IF(E34&gt;25,"No",IF(E34&lt;=0,"No","Yes")))</f>
        <v>Yes</v>
      </c>
      <c r="G34" s="8">
        <v>8.4907174299999999E-2</v>
      </c>
      <c r="H34" s="9" t="str">
        <f>IF($B34="N/A","N/A",IF(G34&gt;25,"No",IF(G34&lt;=0,"No","Yes")))</f>
        <v>Yes</v>
      </c>
      <c r="I34" s="10">
        <v>-4.24</v>
      </c>
      <c r="J34" s="10">
        <v>-31.9</v>
      </c>
      <c r="K34" s="9" t="str">
        <f t="shared" si="8"/>
        <v>No</v>
      </c>
    </row>
    <row r="35" spans="1:11" x14ac:dyDescent="0.25">
      <c r="A35" s="69" t="s">
        <v>383</v>
      </c>
      <c r="B35" s="33" t="s">
        <v>260</v>
      </c>
      <c r="C35" s="68">
        <v>13.136523057</v>
      </c>
      <c r="D35" s="9" t="str">
        <f>IF($B35="N/A","N/A",IF(C35&gt;20,"No",IF(C35&lt;4,"No","Yes")))</f>
        <v>Yes</v>
      </c>
      <c r="E35" s="8">
        <v>14.495950782</v>
      </c>
      <c r="F35" s="9" t="str">
        <f>IF($B35="N/A","N/A",IF(E35&gt;20,"No",IF(E35&lt;4,"No","Yes")))</f>
        <v>Yes</v>
      </c>
      <c r="G35" s="8">
        <v>13.841316318000001</v>
      </c>
      <c r="H35" s="9" t="str">
        <f>IF($B35="N/A","N/A",IF(G35&gt;20,"No",IF(G35&lt;4,"No","Yes")))</f>
        <v>Yes</v>
      </c>
      <c r="I35" s="10">
        <v>10.35</v>
      </c>
      <c r="J35" s="10">
        <v>-4.5199999999999996</v>
      </c>
      <c r="K35" s="9" t="str">
        <f t="shared" si="8"/>
        <v>Yes</v>
      </c>
    </row>
    <row r="36" spans="1:11" x14ac:dyDescent="0.25">
      <c r="A36" s="69" t="s">
        <v>384</v>
      </c>
      <c r="B36" s="33" t="s">
        <v>261</v>
      </c>
      <c r="C36" s="68">
        <v>0.97969100649999996</v>
      </c>
      <c r="D36" s="9" t="str">
        <f>IF($B36="N/A","N/A",IF(C36&gt;=3,"No",IF(C36&lt;0,"No","Yes")))</f>
        <v>Yes</v>
      </c>
      <c r="E36" s="8">
        <v>0</v>
      </c>
      <c r="F36" s="9" t="str">
        <f>IF($B36="N/A","N/A",IF(E36&gt;=3,"No",IF(E36&lt;0,"No","Yes")))</f>
        <v>Yes</v>
      </c>
      <c r="G36" s="8">
        <v>0</v>
      </c>
      <c r="H36" s="9" t="str">
        <f>IF($B36="N/A","N/A",IF(G36&gt;=3,"No",IF(G36&lt;0,"No","Yes")))</f>
        <v>Yes</v>
      </c>
      <c r="I36" s="10">
        <v>-100</v>
      </c>
      <c r="J36" s="10" t="s">
        <v>1742</v>
      </c>
      <c r="K36" s="9" t="str">
        <f t="shared" si="8"/>
        <v>N/A</v>
      </c>
    </row>
    <row r="37" spans="1:11" x14ac:dyDescent="0.25">
      <c r="A37" s="69" t="s">
        <v>385</v>
      </c>
      <c r="B37" s="33" t="s">
        <v>262</v>
      </c>
      <c r="C37" s="68">
        <v>18.124230009000001</v>
      </c>
      <c r="D37" s="9" t="str">
        <f>IF($B37="N/A","N/A",IF(C37&gt;=25,"No",IF(C37&lt;0,"No","Yes")))</f>
        <v>Yes</v>
      </c>
      <c r="E37" s="8">
        <v>17.789007503000001</v>
      </c>
      <c r="F37" s="9" t="str">
        <f>IF($B37="N/A","N/A",IF(E37&gt;=25,"No",IF(E37&lt;0,"No","Yes")))</f>
        <v>Yes</v>
      </c>
      <c r="G37" s="8">
        <v>13.489125831000001</v>
      </c>
      <c r="H37" s="9" t="str">
        <f>IF($B37="N/A","N/A",IF(G37&gt;=25,"No",IF(G37&lt;0,"No","Yes")))</f>
        <v>Yes</v>
      </c>
      <c r="I37" s="10">
        <v>-1.85</v>
      </c>
      <c r="J37" s="10">
        <v>-24.2</v>
      </c>
      <c r="K37" s="9" t="str">
        <f t="shared" si="8"/>
        <v>Yes</v>
      </c>
    </row>
    <row r="38" spans="1:11" x14ac:dyDescent="0.25">
      <c r="A38" s="69" t="s">
        <v>386</v>
      </c>
      <c r="B38" s="33" t="s">
        <v>225</v>
      </c>
      <c r="C38" s="68">
        <v>4.1174471205999996</v>
      </c>
      <c r="D38" s="9" t="str">
        <f>IF($B38="N/A","N/A",IF(C38&gt;3,"Yes","No"))</f>
        <v>Yes</v>
      </c>
      <c r="E38" s="8">
        <v>4.6287122011999999</v>
      </c>
      <c r="F38" s="9" t="str">
        <f>IF($B38="N/A","N/A",IF(E38&gt;3,"Yes","No"))</f>
        <v>Yes</v>
      </c>
      <c r="G38" s="8">
        <v>5.1290685509999996</v>
      </c>
      <c r="H38" s="9" t="str">
        <f>IF($B38="N/A","N/A",IF(G38&gt;3,"Yes","No"))</f>
        <v>Yes</v>
      </c>
      <c r="I38" s="10">
        <v>12.42</v>
      </c>
      <c r="J38" s="10">
        <v>10.81</v>
      </c>
      <c r="K38" s="9" t="str">
        <f t="shared" si="8"/>
        <v>Yes</v>
      </c>
    </row>
    <row r="39" spans="1:11" x14ac:dyDescent="0.25">
      <c r="A39" s="69" t="s">
        <v>387</v>
      </c>
      <c r="B39" s="33" t="s">
        <v>224</v>
      </c>
      <c r="C39" s="68">
        <v>27.408166700999999</v>
      </c>
      <c r="D39" s="9" t="str">
        <f>IF($B39="N/A","N/A",IF(C39&gt;1,"Yes","No"))</f>
        <v>Yes</v>
      </c>
      <c r="E39" s="8">
        <v>26.356445511</v>
      </c>
      <c r="F39" s="9" t="str">
        <f>IF($B39="N/A","N/A",IF(E39&gt;1,"Yes","No"))</f>
        <v>Yes</v>
      </c>
      <c r="G39" s="8">
        <v>30.705770881999999</v>
      </c>
      <c r="H39" s="9" t="str">
        <f>IF($B39="N/A","N/A",IF(G39&gt;1,"Yes","No"))</f>
        <v>Yes</v>
      </c>
      <c r="I39" s="10">
        <v>-3.84</v>
      </c>
      <c r="J39" s="10">
        <v>16.5</v>
      </c>
      <c r="K39" s="9" t="str">
        <f t="shared" si="8"/>
        <v>Yes</v>
      </c>
    </row>
    <row r="40" spans="1:11" x14ac:dyDescent="0.25">
      <c r="A40" s="69" t="s">
        <v>388</v>
      </c>
      <c r="B40" s="33" t="s">
        <v>217</v>
      </c>
      <c r="C40" s="68">
        <v>5.7685647999999997E-3</v>
      </c>
      <c r="D40" s="9" t="str">
        <f>IF($B40="N/A","N/A",IF(C40&gt;15,"No",IF(C40&lt;-15,"No","Yes")))</f>
        <v>N/A</v>
      </c>
      <c r="E40" s="8">
        <v>8.0412852999999992E-3</v>
      </c>
      <c r="F40" s="9" t="str">
        <f>IF($B40="N/A","N/A",IF(E40&gt;15,"No",IF(E40&lt;-15,"No","Yes")))</f>
        <v>N/A</v>
      </c>
      <c r="G40" s="8">
        <v>1.24083296E-2</v>
      </c>
      <c r="H40" s="9" t="str">
        <f>IF($B40="N/A","N/A",IF(G40&gt;15,"No",IF(G40&lt;-15,"No","Yes")))</f>
        <v>N/A</v>
      </c>
      <c r="I40" s="10">
        <v>39.4</v>
      </c>
      <c r="J40" s="10">
        <v>54.31</v>
      </c>
      <c r="K40" s="9" t="str">
        <f t="shared" si="8"/>
        <v>No</v>
      </c>
    </row>
    <row r="41" spans="1:11" x14ac:dyDescent="0.25">
      <c r="A41" s="69" t="s">
        <v>389</v>
      </c>
      <c r="B41" s="33" t="s">
        <v>217</v>
      </c>
      <c r="C41" s="68">
        <v>0.1075440604</v>
      </c>
      <c r="D41" s="9" t="str">
        <f>IF($B41="N/A","N/A",IF(C41&gt;15,"No",IF(C41&lt;-15,"No","Yes")))</f>
        <v>N/A</v>
      </c>
      <c r="E41" s="8">
        <v>1.5240341000000001E-3</v>
      </c>
      <c r="F41" s="9" t="str">
        <f>IF($B41="N/A","N/A",IF(E41&gt;15,"No",IF(E41&lt;-15,"No","Yes")))</f>
        <v>N/A</v>
      </c>
      <c r="G41" s="8">
        <v>0</v>
      </c>
      <c r="H41" s="9" t="str">
        <f>IF($B41="N/A","N/A",IF(G41&gt;15,"No",IF(G41&lt;-15,"No","Yes")))</f>
        <v>N/A</v>
      </c>
      <c r="I41" s="10">
        <v>-98.6</v>
      </c>
      <c r="J41" s="10">
        <v>-100</v>
      </c>
      <c r="K41" s="9" t="str">
        <f t="shared" si="8"/>
        <v>No</v>
      </c>
    </row>
    <row r="42" spans="1:11" x14ac:dyDescent="0.25">
      <c r="A42" s="69" t="s">
        <v>390</v>
      </c>
      <c r="B42" s="33" t="s">
        <v>263</v>
      </c>
      <c r="C42" s="68">
        <v>1.3836620951</v>
      </c>
      <c r="D42" s="9" t="str">
        <f>IF($B42="N/A","N/A",IF(C42&gt;0,"Yes","No"))</f>
        <v>Yes</v>
      </c>
      <c r="E42" s="8">
        <v>0.90417334680000006</v>
      </c>
      <c r="F42" s="9" t="str">
        <f>IF($B42="N/A","N/A",IF(E42&gt;0,"Yes","No"))</f>
        <v>Yes</v>
      </c>
      <c r="G42" s="8">
        <v>0.55684023419999995</v>
      </c>
      <c r="H42" s="9" t="str">
        <f>IF($B42="N/A","N/A",IF(G42&gt;0,"Yes","No"))</f>
        <v>Yes</v>
      </c>
      <c r="I42" s="10">
        <v>-34.700000000000003</v>
      </c>
      <c r="J42" s="10">
        <v>-38.4</v>
      </c>
      <c r="K42" s="9" t="str">
        <f t="shared" si="8"/>
        <v>No</v>
      </c>
    </row>
    <row r="43" spans="1:11" x14ac:dyDescent="0.25">
      <c r="A43" s="69" t="s">
        <v>391</v>
      </c>
      <c r="B43" s="33" t="s">
        <v>263</v>
      </c>
      <c r="C43" s="68">
        <v>3.1561769212000002</v>
      </c>
      <c r="D43" s="9" t="str">
        <f>IF($B43="N/A","N/A",IF(C43&gt;0,"Yes","No"))</f>
        <v>Yes</v>
      </c>
      <c r="E43" s="8">
        <v>0.58982125689999998</v>
      </c>
      <c r="F43" s="9" t="str">
        <f>IF($B43="N/A","N/A",IF(E43&gt;0,"Yes","No"))</f>
        <v>Yes</v>
      </c>
      <c r="G43" s="8">
        <v>0.73752831340000002</v>
      </c>
      <c r="H43" s="9" t="str">
        <f>IF($B43="N/A","N/A",IF(G43&gt;0,"Yes","No"))</f>
        <v>Yes</v>
      </c>
      <c r="I43" s="10">
        <v>-81.3</v>
      </c>
      <c r="J43" s="10">
        <v>25.04</v>
      </c>
      <c r="K43" s="9" t="str">
        <f t="shared" si="8"/>
        <v>Yes</v>
      </c>
    </row>
    <row r="44" spans="1:11" x14ac:dyDescent="0.25">
      <c r="A44" s="69" t="s">
        <v>392</v>
      </c>
      <c r="B44" s="33" t="s">
        <v>263</v>
      </c>
      <c r="C44" s="68">
        <v>0.70170622989999998</v>
      </c>
      <c r="D44" s="9" t="str">
        <f>IF($B44="N/A","N/A",IF(C44&gt;0,"Yes","No"))</f>
        <v>Yes</v>
      </c>
      <c r="E44" s="8">
        <v>1.3612432108000001</v>
      </c>
      <c r="F44" s="9" t="str">
        <f>IF($B44="N/A","N/A",IF(E44&gt;0,"Yes","No"))</f>
        <v>Yes</v>
      </c>
      <c r="G44" s="8">
        <v>1.7782714801999999</v>
      </c>
      <c r="H44" s="9" t="str">
        <f>IF($B44="N/A","N/A",IF(G44&gt;0,"Yes","No"))</f>
        <v>Yes</v>
      </c>
      <c r="I44" s="10">
        <v>93.99</v>
      </c>
      <c r="J44" s="10">
        <v>30.64</v>
      </c>
      <c r="K44" s="9" t="str">
        <f t="shared" si="8"/>
        <v>No</v>
      </c>
    </row>
    <row r="45" spans="1:11" x14ac:dyDescent="0.25">
      <c r="A45" s="69" t="s">
        <v>393</v>
      </c>
      <c r="B45" s="33" t="s">
        <v>224</v>
      </c>
      <c r="C45" s="68">
        <v>0.10031727109999999</v>
      </c>
      <c r="D45" s="9" t="str">
        <f>IF($B45="N/A","N/A",IF(C45&gt;1,"Yes","No"))</f>
        <v>No</v>
      </c>
      <c r="E45" s="8">
        <v>0.1152049475</v>
      </c>
      <c r="F45" s="9" t="str">
        <f>IF($B45="N/A","N/A",IF(E45&gt;1,"Yes","No"))</f>
        <v>No</v>
      </c>
      <c r="G45" s="8">
        <v>9.7425118099999999E-2</v>
      </c>
      <c r="H45" s="9" t="str">
        <f>IF($B45="N/A","N/A",IF(G45&gt;1,"Yes","No"))</f>
        <v>No</v>
      </c>
      <c r="I45" s="10">
        <v>14.84</v>
      </c>
      <c r="J45" s="10">
        <v>-15.4</v>
      </c>
      <c r="K45" s="9" t="str">
        <f t="shared" si="8"/>
        <v>Yes</v>
      </c>
    </row>
    <row r="46" spans="1:11" x14ac:dyDescent="0.25">
      <c r="A46" s="69" t="s">
        <v>394</v>
      </c>
      <c r="B46" s="33" t="s">
        <v>263</v>
      </c>
      <c r="C46" s="68">
        <v>5.1059303600000001E-2</v>
      </c>
      <c r="D46" s="9" t="str">
        <f>IF($B46="N/A","N/A",IF(C46&gt;0,"Yes","No"))</f>
        <v>Yes</v>
      </c>
      <c r="E46" s="8">
        <v>3.6055438699999998E-2</v>
      </c>
      <c r="F46" s="9" t="str">
        <f>IF($B46="N/A","N/A",IF(E46&gt;0,"Yes","No"))</f>
        <v>Yes</v>
      </c>
      <c r="G46" s="8">
        <v>4.3122233900000001E-2</v>
      </c>
      <c r="H46" s="9" t="str">
        <f>IF($B46="N/A","N/A",IF(G46&gt;0,"Yes","No"))</f>
        <v>Yes</v>
      </c>
      <c r="I46" s="10">
        <v>-29.4</v>
      </c>
      <c r="J46" s="10">
        <v>19.600000000000001</v>
      </c>
      <c r="K46" s="9" t="str">
        <f t="shared" si="8"/>
        <v>Yes</v>
      </c>
    </row>
    <row r="47" spans="1:11" x14ac:dyDescent="0.25">
      <c r="A47" s="69" t="s">
        <v>395</v>
      </c>
      <c r="B47" s="33" t="s">
        <v>217</v>
      </c>
      <c r="C47" s="68">
        <v>6.7164107099999995E-2</v>
      </c>
      <c r="D47" s="9" t="str">
        <f>IF($B47="N/A","N/A",IF(C47&gt;15,"No",IF(C47&lt;-15,"No","Yes")))</f>
        <v>N/A</v>
      </c>
      <c r="E47" s="8">
        <v>0.17343909330000001</v>
      </c>
      <c r="F47" s="9" t="str">
        <f>IF($B47="N/A","N/A",IF(E47&gt;15,"No",IF(E47&lt;-15,"No","Yes")))</f>
        <v>N/A</v>
      </c>
      <c r="G47" s="8">
        <v>0.162601733</v>
      </c>
      <c r="H47" s="9" t="str">
        <f>IF($B47="N/A","N/A",IF(G47&gt;15,"No",IF(G47&lt;-15,"No","Yes")))</f>
        <v>N/A</v>
      </c>
      <c r="I47" s="10">
        <v>158.19999999999999</v>
      </c>
      <c r="J47" s="10">
        <v>-6.25</v>
      </c>
      <c r="K47" s="9" t="str">
        <f t="shared" si="8"/>
        <v>Yes</v>
      </c>
    </row>
    <row r="48" spans="1:11" x14ac:dyDescent="0.25">
      <c r="A48" s="69" t="s">
        <v>396</v>
      </c>
      <c r="B48" s="33" t="s">
        <v>217</v>
      </c>
      <c r="C48" s="68">
        <v>0.32404751669999998</v>
      </c>
      <c r="D48" s="9" t="str">
        <f>IF($B48="N/A","N/A",IF(C48&gt;15,"No",IF(C48&lt;-15,"No","Yes")))</f>
        <v>N/A</v>
      </c>
      <c r="E48" s="8">
        <v>0.27189971860000001</v>
      </c>
      <c r="F48" s="9" t="str">
        <f>IF($B48="N/A","N/A",IF(E48&gt;15,"No",IF(E48&lt;-15,"No","Yes")))</f>
        <v>N/A</v>
      </c>
      <c r="G48" s="8">
        <v>0.29707645719999998</v>
      </c>
      <c r="H48" s="9" t="str">
        <f>IF($B48="N/A","N/A",IF(G48&gt;15,"No",IF(G48&lt;-15,"No","Yes")))</f>
        <v>N/A</v>
      </c>
      <c r="I48" s="10">
        <v>-16.100000000000001</v>
      </c>
      <c r="J48" s="10">
        <v>9.26</v>
      </c>
      <c r="K48" s="9" t="str">
        <f t="shared" si="8"/>
        <v>Yes</v>
      </c>
    </row>
    <row r="49" spans="1:11" x14ac:dyDescent="0.25">
      <c r="A49" s="69" t="s">
        <v>397</v>
      </c>
      <c r="B49" s="33" t="s">
        <v>217</v>
      </c>
      <c r="C49" s="68">
        <v>1.286669E-4</v>
      </c>
      <c r="D49" s="9" t="str">
        <f>IF($B49="N/A","N/A",IF(C49&gt;15,"No",IF(C49&lt;-15,"No","Yes")))</f>
        <v>N/A</v>
      </c>
      <c r="E49" s="8">
        <v>2.8675905099999999E-2</v>
      </c>
      <c r="F49" s="9" t="str">
        <f>IF($B49="N/A","N/A",IF(E49&gt;15,"No",IF(E49&lt;-15,"No","Yes")))</f>
        <v>N/A</v>
      </c>
      <c r="G49" s="8">
        <v>4.4656833E-2</v>
      </c>
      <c r="H49" s="9" t="str">
        <f>IF($B49="N/A","N/A",IF(G49&gt;15,"No",IF(G49&lt;-15,"No","Yes")))</f>
        <v>N/A</v>
      </c>
      <c r="I49" s="10">
        <v>22187</v>
      </c>
      <c r="J49" s="10">
        <v>55.73</v>
      </c>
      <c r="K49" s="9" t="str">
        <f t="shared" si="8"/>
        <v>No</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1.5915663153999999</v>
      </c>
      <c r="D51" s="9" t="str">
        <f>IF($B51="N/A","N/A",IF(C51&gt;15,"No",IF(C51&lt;-15,"No","Yes")))</f>
        <v>N/A</v>
      </c>
      <c r="E51" s="8">
        <v>1.5937987854</v>
      </c>
      <c r="F51" s="9" t="str">
        <f>IF($B51="N/A","N/A",IF(E51&gt;15,"No",IF(E51&lt;-15,"No","Yes")))</f>
        <v>N/A</v>
      </c>
      <c r="G51" s="8">
        <v>1.6660265195999999</v>
      </c>
      <c r="H51" s="9" t="str">
        <f>IF($B51="N/A","N/A",IF(G51&gt;15,"No",IF(G51&lt;-15,"No","Yes")))</f>
        <v>N/A</v>
      </c>
      <c r="I51" s="10">
        <v>0.14030000000000001</v>
      </c>
      <c r="J51" s="10">
        <v>4.532</v>
      </c>
      <c r="K51" s="9" t="str">
        <f t="shared" si="8"/>
        <v>Yes</v>
      </c>
    </row>
    <row r="52" spans="1:11" x14ac:dyDescent="0.25">
      <c r="A52" s="69" t="s">
        <v>400</v>
      </c>
      <c r="B52" s="33" t="s">
        <v>224</v>
      </c>
      <c r="C52" s="68">
        <v>6.1016832844</v>
      </c>
      <c r="D52" s="9" t="str">
        <f>IF($B52="N/A","N/A",IF(C52&gt;1,"Yes","No"))</f>
        <v>Yes</v>
      </c>
      <c r="E52" s="8">
        <v>6.6124631900999997</v>
      </c>
      <c r="F52" s="9" t="str">
        <f>IF($B52="N/A","N/A",IF(E52&gt;1,"Yes","No"))</f>
        <v>Yes</v>
      </c>
      <c r="G52" s="8">
        <v>7.7813818932999999</v>
      </c>
      <c r="H52" s="9" t="str">
        <f>IF($B52="N/A","N/A",IF(G52&gt;1,"Yes","No"))</f>
        <v>Yes</v>
      </c>
      <c r="I52" s="10">
        <v>8.3710000000000004</v>
      </c>
      <c r="J52" s="10">
        <v>17.68</v>
      </c>
      <c r="K52" s="9" t="str">
        <f t="shared" si="8"/>
        <v>Yes</v>
      </c>
    </row>
    <row r="53" spans="1:11" x14ac:dyDescent="0.25">
      <c r="A53" s="69" t="s">
        <v>401</v>
      </c>
      <c r="B53" s="33" t="s">
        <v>263</v>
      </c>
      <c r="C53" s="68">
        <v>2.2495258099999998E-2</v>
      </c>
      <c r="D53" s="9" t="str">
        <f>IF($B53="N/A","N/A",IF(C53&gt;0,"Yes","No"))</f>
        <v>Yes</v>
      </c>
      <c r="E53" s="8">
        <v>2.05343544E-2</v>
      </c>
      <c r="F53" s="9" t="str">
        <f>IF($B53="N/A","N/A",IF(E53&gt;0,"Yes","No"))</f>
        <v>Yes</v>
      </c>
      <c r="G53" s="8">
        <v>1.4096388600000001E-2</v>
      </c>
      <c r="H53" s="9" t="str">
        <f>IF($B53="N/A","N/A",IF(G53&gt;0,"Yes","No"))</f>
        <v>Yes</v>
      </c>
      <c r="I53" s="10">
        <v>-8.7200000000000006</v>
      </c>
      <c r="J53" s="10">
        <v>-31.4</v>
      </c>
      <c r="K53" s="9" t="str">
        <f t="shared" si="8"/>
        <v>No</v>
      </c>
    </row>
    <row r="54" spans="1:11" x14ac:dyDescent="0.25">
      <c r="A54" s="69" t="s">
        <v>402</v>
      </c>
      <c r="B54" s="33" t="s">
        <v>264</v>
      </c>
      <c r="C54" s="68">
        <v>0.15735958420000001</v>
      </c>
      <c r="D54" s="9" t="str">
        <f>IF($B54="N/A","N/A",IF(C54&gt;=1,"No",IF(C54&lt;0,"No","Yes")))</f>
        <v>Yes</v>
      </c>
      <c r="E54" s="8">
        <v>0</v>
      </c>
      <c r="F54" s="9" t="str">
        <f>IF($B54="N/A","N/A",IF(E54&gt;=1,"No",IF(E54&lt;0,"No","Yes")))</f>
        <v>Yes</v>
      </c>
      <c r="G54" s="8">
        <v>0</v>
      </c>
      <c r="H54" s="9" t="str">
        <f>IF($B54="N/A","N/A",IF(G54&gt;=1,"No",IF(G54&lt;0,"No","Yes")))</f>
        <v>Yes</v>
      </c>
      <c r="I54" s="10">
        <v>-100</v>
      </c>
      <c r="J54" s="10" t="s">
        <v>1742</v>
      </c>
      <c r="K54" s="9" t="str">
        <f t="shared" si="8"/>
        <v>N/A</v>
      </c>
    </row>
    <row r="55" spans="1:11" x14ac:dyDescent="0.25">
      <c r="A55" s="69" t="s">
        <v>872</v>
      </c>
      <c r="B55" s="33" t="s">
        <v>217</v>
      </c>
      <c r="C55" s="71">
        <v>154.82193104999999</v>
      </c>
      <c r="D55" s="9" t="str">
        <f>IF($B55="N/A","N/A",IF(C55&gt;15,"No",IF(C55&lt;-15,"No","Yes")))</f>
        <v>N/A</v>
      </c>
      <c r="E55" s="35">
        <v>157.14201571999999</v>
      </c>
      <c r="F55" s="9" t="str">
        <f>IF($B55="N/A","N/A",IF(E55&gt;15,"No",IF(E55&lt;-15,"No","Yes")))</f>
        <v>N/A</v>
      </c>
      <c r="G55" s="35">
        <v>160.81576239</v>
      </c>
      <c r="H55" s="9" t="str">
        <f>IF($B55="N/A","N/A",IF(G55&gt;15,"No",IF(G55&lt;-15,"No","Yes")))</f>
        <v>N/A</v>
      </c>
      <c r="I55" s="10">
        <v>1.4990000000000001</v>
      </c>
      <c r="J55" s="10">
        <v>2.3380000000000001</v>
      </c>
      <c r="K55" s="9" t="str">
        <f t="shared" ref="K55:K74" si="9">IF(J55="Div by 0", "N/A", IF(J55="N/A","N/A", IF(J55&gt;30, "No", IF(J55&lt;-30, "No", "Yes"))))</f>
        <v>Yes</v>
      </c>
    </row>
    <row r="56" spans="1:11" x14ac:dyDescent="0.25">
      <c r="A56" s="69" t="s">
        <v>873</v>
      </c>
      <c r="B56" s="33" t="s">
        <v>265</v>
      </c>
      <c r="C56" s="71">
        <v>133.24266208</v>
      </c>
      <c r="D56" s="9" t="str">
        <f>IF($B56="N/A","N/A",IF(C56&gt;90,"No",IF(C56&lt;20,"No","Yes")))</f>
        <v>No</v>
      </c>
      <c r="E56" s="35">
        <v>99.521877322999998</v>
      </c>
      <c r="F56" s="9" t="str">
        <f>IF($B56="N/A","N/A",IF(E56&gt;90,"No",IF(E56&lt;20,"No","Yes")))</f>
        <v>No</v>
      </c>
      <c r="G56" s="35">
        <v>107.37664215</v>
      </c>
      <c r="H56" s="9" t="str">
        <f>IF($B56="N/A","N/A",IF(G56&gt;90,"No",IF(G56&lt;20,"No","Yes")))</f>
        <v>No</v>
      </c>
      <c r="I56" s="10">
        <v>-25.3</v>
      </c>
      <c r="J56" s="10">
        <v>7.8929999999999998</v>
      </c>
      <c r="K56" s="9" t="str">
        <f t="shared" si="9"/>
        <v>Yes</v>
      </c>
    </row>
    <row r="57" spans="1:11" x14ac:dyDescent="0.25">
      <c r="A57" s="69" t="s">
        <v>874</v>
      </c>
      <c r="B57" s="33" t="s">
        <v>266</v>
      </c>
      <c r="C57" s="71">
        <v>39.015835553999999</v>
      </c>
      <c r="D57" s="9" t="str">
        <f>IF($B57="N/A","N/A",IF(C57&gt;60,"No",IF(C57&lt;10,"No","Yes")))</f>
        <v>Yes</v>
      </c>
      <c r="E57" s="35">
        <v>81.669489905999995</v>
      </c>
      <c r="F57" s="9" t="str">
        <f>IF($B57="N/A","N/A",IF(E57&gt;60,"No",IF(E57&lt;10,"No","Yes")))</f>
        <v>No</v>
      </c>
      <c r="G57" s="35">
        <v>129.49423888000001</v>
      </c>
      <c r="H57" s="9" t="str">
        <f>IF($B57="N/A","N/A",IF(G57&gt;60,"No",IF(G57&lt;10,"No","Yes")))</f>
        <v>No</v>
      </c>
      <c r="I57" s="10">
        <v>109.3</v>
      </c>
      <c r="J57" s="10">
        <v>58.56</v>
      </c>
      <c r="K57" s="9" t="str">
        <f t="shared" si="9"/>
        <v>No</v>
      </c>
    </row>
    <row r="58" spans="1:11" ht="25" x14ac:dyDescent="0.25">
      <c r="A58" s="69" t="s">
        <v>875</v>
      </c>
      <c r="B58" s="33" t="s">
        <v>267</v>
      </c>
      <c r="C58" s="71">
        <v>69.765079388999993</v>
      </c>
      <c r="D58" s="9" t="str">
        <f>IF($B58="N/A","N/A",IF(C58&gt;100,"No",IF(C58&lt;10,"No","Yes")))</f>
        <v>Yes</v>
      </c>
      <c r="E58" s="35">
        <v>61.280934332000001</v>
      </c>
      <c r="F58" s="9" t="str">
        <f>IF($B58="N/A","N/A",IF(E58&gt;100,"No",IF(E58&lt;10,"No","Yes")))</f>
        <v>Yes</v>
      </c>
      <c r="G58" s="35">
        <v>60.505535727000002</v>
      </c>
      <c r="H58" s="9" t="str">
        <f>IF($B58="N/A","N/A",IF(G58&gt;100,"No",IF(G58&lt;10,"No","Yes")))</f>
        <v>Yes</v>
      </c>
      <c r="I58" s="10">
        <v>-12.2</v>
      </c>
      <c r="J58" s="10">
        <v>-1.27</v>
      </c>
      <c r="K58" s="9" t="str">
        <f t="shared" si="9"/>
        <v>Yes</v>
      </c>
    </row>
    <row r="59" spans="1:11" x14ac:dyDescent="0.25">
      <c r="A59" s="69" t="s">
        <v>876</v>
      </c>
      <c r="B59" s="33" t="s">
        <v>268</v>
      </c>
      <c r="C59" s="71">
        <v>124.29033222</v>
      </c>
      <c r="D59" s="9" t="str">
        <f>IF($B59="N/A","N/A",IF(C59&gt;100,"No",IF(C59&lt;20,"No","Yes")))</f>
        <v>No</v>
      </c>
      <c r="E59" s="35">
        <v>134.57899916</v>
      </c>
      <c r="F59" s="9" t="str">
        <f>IF($B59="N/A","N/A",IF(E59&gt;100,"No",IF(E59&lt;20,"No","Yes")))</f>
        <v>No</v>
      </c>
      <c r="G59" s="35">
        <v>144.30100894</v>
      </c>
      <c r="H59" s="9" t="str">
        <f>IF($B59="N/A","N/A",IF(G59&gt;100,"No",IF(G59&lt;20,"No","Yes")))</f>
        <v>No</v>
      </c>
      <c r="I59" s="10">
        <v>8.2780000000000005</v>
      </c>
      <c r="J59" s="10">
        <v>7.2240000000000002</v>
      </c>
      <c r="K59" s="9" t="str">
        <f t="shared" si="9"/>
        <v>Yes</v>
      </c>
    </row>
    <row r="60" spans="1:11" x14ac:dyDescent="0.25">
      <c r="A60" s="69" t="s">
        <v>877</v>
      </c>
      <c r="B60" s="33" t="s">
        <v>268</v>
      </c>
      <c r="C60" s="71">
        <v>150.15023785</v>
      </c>
      <c r="D60" s="9" t="str">
        <f>IF($B60="N/A","N/A",IF(C60&gt;100,"No",IF(C60&lt;20,"No","Yes")))</f>
        <v>No</v>
      </c>
      <c r="E60" s="35">
        <v>153.21538412999999</v>
      </c>
      <c r="F60" s="9" t="str">
        <f>IF($B60="N/A","N/A",IF(E60&gt;100,"No",IF(E60&lt;20,"No","Yes")))</f>
        <v>No</v>
      </c>
      <c r="G60" s="35">
        <v>160.44467320000001</v>
      </c>
      <c r="H60" s="9" t="str">
        <f>IF($B60="N/A","N/A",IF(G60&gt;100,"No",IF(G60&lt;20,"No","Yes")))</f>
        <v>No</v>
      </c>
      <c r="I60" s="10">
        <v>2.0409999999999999</v>
      </c>
      <c r="J60" s="10">
        <v>4.718</v>
      </c>
      <c r="K60" s="9" t="str">
        <f t="shared" si="9"/>
        <v>Yes</v>
      </c>
    </row>
    <row r="61" spans="1:11" x14ac:dyDescent="0.25">
      <c r="A61" s="69" t="s">
        <v>878</v>
      </c>
      <c r="B61" s="33" t="s">
        <v>217</v>
      </c>
      <c r="C61" s="71">
        <v>165.28486745000001</v>
      </c>
      <c r="D61" s="9" t="str">
        <f>IF($B61="N/A","N/A",IF(C61&gt;15,"No",IF(C61&lt;-15,"No","Yes")))</f>
        <v>N/A</v>
      </c>
      <c r="E61" s="35">
        <v>154.55008844</v>
      </c>
      <c r="F61" s="9" t="str">
        <f>IF($B61="N/A","N/A",IF(E61&gt;15,"No",IF(E61&lt;-15,"No","Yes")))</f>
        <v>N/A</v>
      </c>
      <c r="G61" s="35">
        <v>154.52078492000001</v>
      </c>
      <c r="H61" s="9" t="str">
        <f>IF($B61="N/A","N/A",IF(G61&gt;15,"No",IF(G61&lt;-15,"No","Yes")))</f>
        <v>N/A</v>
      </c>
      <c r="I61" s="10">
        <v>-6.49</v>
      </c>
      <c r="J61" s="10">
        <v>-1.9E-2</v>
      </c>
      <c r="K61" s="9" t="str">
        <f t="shared" si="9"/>
        <v>Yes</v>
      </c>
    </row>
    <row r="62" spans="1:11" x14ac:dyDescent="0.25">
      <c r="A62" s="69" t="s">
        <v>879</v>
      </c>
      <c r="B62" s="33" t="s">
        <v>269</v>
      </c>
      <c r="C62" s="71">
        <v>40.717479916999999</v>
      </c>
      <c r="D62" s="9" t="str">
        <f>IF($B62="N/A","N/A",IF(C62&gt;60,"No",IF(C62&lt;10,"No","Yes")))</f>
        <v>Yes</v>
      </c>
      <c r="E62" s="35">
        <v>43.535688544999999</v>
      </c>
      <c r="F62" s="9" t="str">
        <f>IF($B62="N/A","N/A",IF(E62&gt;60,"No",IF(E62&lt;10,"No","Yes")))</f>
        <v>Yes</v>
      </c>
      <c r="G62" s="35">
        <v>46.494309946999998</v>
      </c>
      <c r="H62" s="9" t="str">
        <f>IF($B62="N/A","N/A",IF(G62&gt;60,"No",IF(G62&lt;10,"No","Yes")))</f>
        <v>Yes</v>
      </c>
      <c r="I62" s="10">
        <v>6.9210000000000003</v>
      </c>
      <c r="J62" s="10">
        <v>6.7960000000000003</v>
      </c>
      <c r="K62" s="9" t="str">
        <f t="shared" si="9"/>
        <v>Yes</v>
      </c>
    </row>
    <row r="63" spans="1:11" x14ac:dyDescent="0.25">
      <c r="A63" s="69" t="s">
        <v>880</v>
      </c>
      <c r="B63" s="33" t="s">
        <v>269</v>
      </c>
      <c r="C63" s="71">
        <v>18.239838021000001</v>
      </c>
      <c r="D63" s="9" t="str">
        <f>IF($B63="N/A","N/A",IF(C63&gt;60,"No",IF(C63&lt;10,"No","Yes")))</f>
        <v>Yes</v>
      </c>
      <c r="E63" s="35" t="s">
        <v>1742</v>
      </c>
      <c r="F63" s="9" t="str">
        <f>IF($B63="N/A","N/A",IF(E63&gt;60,"No",IF(E63&lt;10,"No","Yes")))</f>
        <v>No</v>
      </c>
      <c r="G63" s="35" t="s">
        <v>1742</v>
      </c>
      <c r="H63" s="9" t="str">
        <f>IF($B63="N/A","N/A",IF(G63&gt;60,"No",IF(G63&lt;10,"No","Yes")))</f>
        <v>No</v>
      </c>
      <c r="I63" s="10" t="s">
        <v>1742</v>
      </c>
      <c r="J63" s="10" t="s">
        <v>1742</v>
      </c>
      <c r="K63" s="9" t="str">
        <f t="shared" si="9"/>
        <v>N/A</v>
      </c>
    </row>
    <row r="64" spans="1:11" x14ac:dyDescent="0.25">
      <c r="A64" s="69" t="s">
        <v>881</v>
      </c>
      <c r="B64" s="33" t="s">
        <v>217</v>
      </c>
      <c r="C64" s="71">
        <v>192.42473939999999</v>
      </c>
      <c r="D64" s="9" t="str">
        <f t="shared" ref="D64:D74" si="10">IF($B64="N/A","N/A",IF(C64&gt;15,"No",IF(C64&lt;-15,"No","Yes")))</f>
        <v>N/A</v>
      </c>
      <c r="E64" s="35">
        <v>209.22975416</v>
      </c>
      <c r="F64" s="9" t="str">
        <f>IF($B64="N/A","N/A",IF(E64&gt;15,"No",IF(E64&lt;-15,"No","Yes")))</f>
        <v>N/A</v>
      </c>
      <c r="G64" s="35">
        <v>244.42378352</v>
      </c>
      <c r="H64" s="9" t="str">
        <f>IF($B64="N/A","N/A",IF(G64&gt;15,"No",IF(G64&lt;-15,"No","Yes")))</f>
        <v>N/A</v>
      </c>
      <c r="I64" s="10">
        <v>8.7330000000000005</v>
      </c>
      <c r="J64" s="10">
        <v>16.82</v>
      </c>
      <c r="K64" s="9" t="str">
        <f t="shared" si="9"/>
        <v>Yes</v>
      </c>
    </row>
    <row r="65" spans="1:11" ht="15.75" customHeight="1" x14ac:dyDescent="0.25">
      <c r="A65" s="69" t="s">
        <v>882</v>
      </c>
      <c r="B65" s="33" t="s">
        <v>217</v>
      </c>
      <c r="C65" s="71">
        <v>68.629931511999999</v>
      </c>
      <c r="D65" s="9" t="str">
        <f t="shared" si="10"/>
        <v>N/A</v>
      </c>
      <c r="E65" s="35">
        <v>76.547904672000001</v>
      </c>
      <c r="F65" s="9" t="str">
        <f t="shared" ref="F65:F73" si="11">IF($B65="N/A","N/A",IF(E65&gt;15,"No",IF(E65&lt;-15,"No","Yes")))</f>
        <v>N/A</v>
      </c>
      <c r="G65" s="35">
        <v>77.163151821</v>
      </c>
      <c r="H65" s="9" t="str">
        <f t="shared" ref="H65:H86" si="12">IF($B65="N/A","N/A",IF(G65&gt;15,"No",IF(G65&lt;-15,"No","Yes")))</f>
        <v>N/A</v>
      </c>
      <c r="I65" s="10">
        <v>11.54</v>
      </c>
      <c r="J65" s="10">
        <v>0.80369999999999997</v>
      </c>
      <c r="K65" s="9" t="str">
        <f t="shared" si="9"/>
        <v>Yes</v>
      </c>
    </row>
    <row r="66" spans="1:11" x14ac:dyDescent="0.25">
      <c r="A66" s="69" t="s">
        <v>883</v>
      </c>
      <c r="B66" s="33" t="s">
        <v>217</v>
      </c>
      <c r="C66" s="71">
        <v>34.035076312999998</v>
      </c>
      <c r="D66" s="9" t="str">
        <f t="shared" si="10"/>
        <v>N/A</v>
      </c>
      <c r="E66" s="35">
        <v>34.008462840999997</v>
      </c>
      <c r="F66" s="9" t="str">
        <f t="shared" si="11"/>
        <v>N/A</v>
      </c>
      <c r="G66" s="35">
        <v>32.525325406999997</v>
      </c>
      <c r="H66" s="9" t="str">
        <f t="shared" si="12"/>
        <v>N/A</v>
      </c>
      <c r="I66" s="10">
        <v>-7.8E-2</v>
      </c>
      <c r="J66" s="10">
        <v>-4.3600000000000003</v>
      </c>
      <c r="K66" s="9" t="str">
        <f t="shared" si="9"/>
        <v>Yes</v>
      </c>
    </row>
    <row r="67" spans="1:11" x14ac:dyDescent="0.25">
      <c r="A67" s="69" t="s">
        <v>884</v>
      </c>
      <c r="B67" s="33" t="s">
        <v>217</v>
      </c>
      <c r="C67" s="71">
        <v>135.24183624</v>
      </c>
      <c r="D67" s="9" t="str">
        <f t="shared" si="10"/>
        <v>N/A</v>
      </c>
      <c r="E67" s="35">
        <v>198.40919070999999</v>
      </c>
      <c r="F67" s="9" t="str">
        <f t="shared" si="11"/>
        <v>N/A</v>
      </c>
      <c r="G67" s="35">
        <v>199.23153543000001</v>
      </c>
      <c r="H67" s="9" t="str">
        <f t="shared" si="12"/>
        <v>N/A</v>
      </c>
      <c r="I67" s="10">
        <v>46.71</v>
      </c>
      <c r="J67" s="10">
        <v>0.41449999999999998</v>
      </c>
      <c r="K67" s="9" t="str">
        <f t="shared" si="9"/>
        <v>Yes</v>
      </c>
    </row>
    <row r="68" spans="1:11" ht="25" x14ac:dyDescent="0.25">
      <c r="A68" s="69" t="s">
        <v>885</v>
      </c>
      <c r="B68" s="33" t="s">
        <v>217</v>
      </c>
      <c r="C68" s="71">
        <v>333.84744426999998</v>
      </c>
      <c r="D68" s="9" t="str">
        <f t="shared" si="10"/>
        <v>N/A</v>
      </c>
      <c r="E68" s="35">
        <v>236.48668956</v>
      </c>
      <c r="F68" s="9" t="str">
        <f t="shared" si="11"/>
        <v>N/A</v>
      </c>
      <c r="G68" s="35">
        <v>266.5003567</v>
      </c>
      <c r="H68" s="9" t="str">
        <f t="shared" si="12"/>
        <v>N/A</v>
      </c>
      <c r="I68" s="10">
        <v>-29.2</v>
      </c>
      <c r="J68" s="10">
        <v>12.69</v>
      </c>
      <c r="K68" s="9" t="str">
        <f t="shared" si="9"/>
        <v>Yes</v>
      </c>
    </row>
    <row r="69" spans="1:11" x14ac:dyDescent="0.25">
      <c r="A69" s="69" t="s">
        <v>886</v>
      </c>
      <c r="B69" s="33" t="s">
        <v>217</v>
      </c>
      <c r="C69" s="71">
        <v>108.14974635</v>
      </c>
      <c r="D69" s="9" t="str">
        <f t="shared" si="10"/>
        <v>N/A</v>
      </c>
      <c r="E69" s="35">
        <v>388.51483457</v>
      </c>
      <c r="F69" s="9" t="str">
        <f t="shared" si="11"/>
        <v>N/A</v>
      </c>
      <c r="G69" s="35">
        <v>367.26738581000001</v>
      </c>
      <c r="H69" s="9" t="str">
        <f t="shared" si="12"/>
        <v>N/A</v>
      </c>
      <c r="I69" s="10">
        <v>259.2</v>
      </c>
      <c r="J69" s="10">
        <v>-5.47</v>
      </c>
      <c r="K69" s="9" t="str">
        <f t="shared" si="9"/>
        <v>Yes</v>
      </c>
    </row>
    <row r="70" spans="1:11" ht="25" x14ac:dyDescent="0.25">
      <c r="A70" s="69" t="s">
        <v>887</v>
      </c>
      <c r="B70" s="33" t="s">
        <v>217</v>
      </c>
      <c r="C70" s="71">
        <v>46.700513039999997</v>
      </c>
      <c r="D70" s="9" t="str">
        <f t="shared" si="10"/>
        <v>N/A</v>
      </c>
      <c r="E70" s="35">
        <v>59.362402089</v>
      </c>
      <c r="F70" s="9" t="str">
        <f t="shared" si="11"/>
        <v>N/A</v>
      </c>
      <c r="G70" s="35">
        <v>49.168766877000003</v>
      </c>
      <c r="H70" s="9" t="str">
        <f t="shared" si="12"/>
        <v>N/A</v>
      </c>
      <c r="I70" s="10">
        <v>27.11</v>
      </c>
      <c r="J70" s="10">
        <v>-17.2</v>
      </c>
      <c r="K70" s="9" t="str">
        <f t="shared" si="9"/>
        <v>Yes</v>
      </c>
    </row>
    <row r="71" spans="1:11" x14ac:dyDescent="0.25">
      <c r="A71" s="69" t="s">
        <v>888</v>
      </c>
      <c r="B71" s="33" t="s">
        <v>217</v>
      </c>
      <c r="C71" s="71">
        <v>849.11717766000004</v>
      </c>
      <c r="D71" s="9" t="str">
        <f t="shared" si="10"/>
        <v>N/A</v>
      </c>
      <c r="E71" s="35">
        <v>1011.8109009999999</v>
      </c>
      <c r="F71" s="9" t="str">
        <f t="shared" si="11"/>
        <v>N/A</v>
      </c>
      <c r="G71" s="35">
        <v>880.38027452999995</v>
      </c>
      <c r="H71" s="9" t="str">
        <f t="shared" si="12"/>
        <v>N/A</v>
      </c>
      <c r="I71" s="10">
        <v>19.16</v>
      </c>
      <c r="J71" s="10">
        <v>-13</v>
      </c>
      <c r="K71" s="9" t="str">
        <f t="shared" si="9"/>
        <v>Yes</v>
      </c>
    </row>
    <row r="72" spans="1:11" ht="25" x14ac:dyDescent="0.25">
      <c r="A72" s="69" t="s">
        <v>889</v>
      </c>
      <c r="B72" s="33" t="s">
        <v>217</v>
      </c>
      <c r="C72" s="71">
        <v>1491.0486808999999</v>
      </c>
      <c r="D72" s="9" t="str">
        <f t="shared" si="10"/>
        <v>N/A</v>
      </c>
      <c r="E72" s="35">
        <v>1738.9804351</v>
      </c>
      <c r="F72" s="9" t="str">
        <f t="shared" si="11"/>
        <v>N/A</v>
      </c>
      <c r="G72" s="35">
        <v>1759.4043555000001</v>
      </c>
      <c r="H72" s="9" t="str">
        <f t="shared" si="12"/>
        <v>N/A</v>
      </c>
      <c r="I72" s="10">
        <v>16.63</v>
      </c>
      <c r="J72" s="10">
        <v>1.1739999999999999</v>
      </c>
      <c r="K72" s="9" t="str">
        <f t="shared" si="9"/>
        <v>Yes</v>
      </c>
    </row>
    <row r="73" spans="1:11" x14ac:dyDescent="0.25">
      <c r="A73" s="69" t="s">
        <v>890</v>
      </c>
      <c r="B73" s="33" t="s">
        <v>217</v>
      </c>
      <c r="C73" s="71">
        <v>591.56134592000001</v>
      </c>
      <c r="D73" s="9" t="str">
        <f t="shared" si="10"/>
        <v>N/A</v>
      </c>
      <c r="E73" s="35">
        <v>530.37027063000005</v>
      </c>
      <c r="F73" s="9" t="str">
        <f t="shared" si="11"/>
        <v>N/A</v>
      </c>
      <c r="G73" s="35">
        <v>495.20675374000001</v>
      </c>
      <c r="H73" s="9" t="str">
        <f t="shared" si="12"/>
        <v>N/A</v>
      </c>
      <c r="I73" s="10">
        <v>-10.3</v>
      </c>
      <c r="J73" s="10">
        <v>-6.63</v>
      </c>
      <c r="K73" s="9" t="str">
        <f t="shared" si="9"/>
        <v>Yes</v>
      </c>
    </row>
    <row r="74" spans="1:11" x14ac:dyDescent="0.25">
      <c r="A74" s="69" t="s">
        <v>891</v>
      </c>
      <c r="B74" s="33" t="s">
        <v>217</v>
      </c>
      <c r="C74" s="71">
        <v>570.08579599999996</v>
      </c>
      <c r="D74" s="9" t="str">
        <f t="shared" si="10"/>
        <v>N/A</v>
      </c>
      <c r="E74" s="35">
        <v>612.25390625</v>
      </c>
      <c r="F74" s="9" t="str">
        <f>IF($B74="N/A","N/A",IF(E74&gt;15,"No",IF(E74&lt;-15,"No","Yes")))</f>
        <v>N/A</v>
      </c>
      <c r="G74" s="35">
        <v>600.48055987999999</v>
      </c>
      <c r="H74" s="9" t="str">
        <f t="shared" si="12"/>
        <v>N/A</v>
      </c>
      <c r="I74" s="10">
        <v>7.3970000000000002</v>
      </c>
      <c r="J74" s="10">
        <v>-1.92</v>
      </c>
      <c r="K74" s="9" t="str">
        <f t="shared" si="9"/>
        <v>Yes</v>
      </c>
    </row>
    <row r="75" spans="1:11" x14ac:dyDescent="0.25">
      <c r="A75" s="69" t="s">
        <v>892</v>
      </c>
      <c r="B75" s="33" t="s">
        <v>217</v>
      </c>
      <c r="C75" s="68">
        <v>0.42475078840000002</v>
      </c>
      <c r="D75" s="9" t="str">
        <f t="shared" ref="D75:D80" si="13">IF($B75="N/A","N/A",IF(C75&gt;15,"No",IF(C75&lt;-15,"No","Yes")))</f>
        <v>N/A</v>
      </c>
      <c r="E75" s="8">
        <v>0.91921315719999996</v>
      </c>
      <c r="F75" s="9" t="str">
        <f>IF($B75="N/A","N/A",IF(E75&gt;15,"No",IF(E75&lt;-15,"No","Yes")))</f>
        <v>N/A</v>
      </c>
      <c r="G75" s="8">
        <v>1.2132101796000001</v>
      </c>
      <c r="H75" s="9" t="str">
        <f t="shared" si="12"/>
        <v>N/A</v>
      </c>
      <c r="I75" s="10">
        <v>116.4</v>
      </c>
      <c r="J75" s="10">
        <v>31.98</v>
      </c>
      <c r="K75" s="9" t="str">
        <f t="shared" ref="K75:K80" si="14">IF(J75="Div by 0", "N/A", IF(J75="N/A","N/A", IF(J75&gt;30, "No", IF(J75&lt;-30, "No", "Yes"))))</f>
        <v>No</v>
      </c>
    </row>
    <row r="76" spans="1:11" x14ac:dyDescent="0.25">
      <c r="A76" s="69" t="s">
        <v>893</v>
      </c>
      <c r="B76" s="33" t="s">
        <v>217</v>
      </c>
      <c r="C76" s="68">
        <v>0.4677040791</v>
      </c>
      <c r="D76" s="9" t="str">
        <f t="shared" si="13"/>
        <v>N/A</v>
      </c>
      <c r="E76" s="8">
        <v>0.25613799729999998</v>
      </c>
      <c r="F76" s="9" t="str">
        <f t="shared" ref="F76:F86" si="15">IF($B76="N/A","N/A",IF(E76&gt;15,"No",IF(E76&lt;-15,"No","Yes")))</f>
        <v>N/A</v>
      </c>
      <c r="G76" s="8">
        <v>0.3034998505</v>
      </c>
      <c r="H76" s="9" t="str">
        <f t="shared" si="12"/>
        <v>N/A</v>
      </c>
      <c r="I76" s="10">
        <v>-45.2</v>
      </c>
      <c r="J76" s="10">
        <v>18.489999999999998</v>
      </c>
      <c r="K76" s="9" t="str">
        <f t="shared" si="14"/>
        <v>Yes</v>
      </c>
    </row>
    <row r="77" spans="1:11" x14ac:dyDescent="0.25">
      <c r="A77" s="69" t="s">
        <v>894</v>
      </c>
      <c r="B77" s="33" t="s">
        <v>217</v>
      </c>
      <c r="C77" s="68">
        <v>1.436394068</v>
      </c>
      <c r="D77" s="9" t="str">
        <f t="shared" si="13"/>
        <v>N/A</v>
      </c>
      <c r="E77" s="8">
        <v>1.5073499553</v>
      </c>
      <c r="F77" s="9" t="str">
        <f t="shared" si="15"/>
        <v>N/A</v>
      </c>
      <c r="G77" s="8">
        <v>1.4093757865000001</v>
      </c>
      <c r="H77" s="9" t="str">
        <f t="shared" si="12"/>
        <v>N/A</v>
      </c>
      <c r="I77" s="10">
        <v>4.9400000000000004</v>
      </c>
      <c r="J77" s="10">
        <v>-6.5</v>
      </c>
      <c r="K77" s="9" t="str">
        <f t="shared" si="14"/>
        <v>Yes</v>
      </c>
    </row>
    <row r="78" spans="1:11" x14ac:dyDescent="0.25">
      <c r="A78" s="69" t="s">
        <v>895</v>
      </c>
      <c r="B78" s="33" t="s">
        <v>217</v>
      </c>
      <c r="C78" s="68">
        <v>0.37761582430000001</v>
      </c>
      <c r="D78" s="9" t="str">
        <f t="shared" si="13"/>
        <v>N/A</v>
      </c>
      <c r="E78" s="8">
        <v>0.26656559909999999</v>
      </c>
      <c r="F78" s="9" t="str">
        <f t="shared" si="15"/>
        <v>N/A</v>
      </c>
      <c r="G78" s="8">
        <v>0.34070291650000001</v>
      </c>
      <c r="H78" s="9" t="str">
        <f t="shared" si="12"/>
        <v>N/A</v>
      </c>
      <c r="I78" s="10">
        <v>-29.4</v>
      </c>
      <c r="J78" s="10">
        <v>27.81</v>
      </c>
      <c r="K78" s="9" t="str">
        <f t="shared" si="14"/>
        <v>Yes</v>
      </c>
    </row>
    <row r="79" spans="1:11" ht="25" x14ac:dyDescent="0.25">
      <c r="A79" s="69" t="s">
        <v>896</v>
      </c>
      <c r="B79" s="33" t="s">
        <v>217</v>
      </c>
      <c r="C79" s="68">
        <v>20.554125328000001</v>
      </c>
      <c r="D79" s="9" t="str">
        <f t="shared" si="13"/>
        <v>N/A</v>
      </c>
      <c r="E79" s="8">
        <v>19.769449732999998</v>
      </c>
      <c r="F79" s="9" t="str">
        <f t="shared" si="15"/>
        <v>N/A</v>
      </c>
      <c r="G79" s="8">
        <v>12.980625468</v>
      </c>
      <c r="H79" s="9" t="str">
        <f t="shared" si="12"/>
        <v>N/A</v>
      </c>
      <c r="I79" s="10">
        <v>-3.82</v>
      </c>
      <c r="J79" s="10">
        <v>-34.299999999999997</v>
      </c>
      <c r="K79" s="9" t="str">
        <f t="shared" si="14"/>
        <v>No</v>
      </c>
    </row>
    <row r="80" spans="1:11" ht="25" x14ac:dyDescent="0.25">
      <c r="A80" s="69" t="s">
        <v>897</v>
      </c>
      <c r="B80" s="33" t="s">
        <v>217</v>
      </c>
      <c r="C80" s="73" t="s">
        <v>217</v>
      </c>
      <c r="D80" s="9" t="str">
        <f t="shared" si="13"/>
        <v>N/A</v>
      </c>
      <c r="E80" s="73" t="s">
        <v>217</v>
      </c>
      <c r="F80" s="9" t="str">
        <f t="shared" si="15"/>
        <v>N/A</v>
      </c>
      <c r="G80" s="73">
        <v>3.5546137502000001</v>
      </c>
      <c r="H80" s="9" t="str">
        <f t="shared" si="12"/>
        <v>N/A</v>
      </c>
      <c r="I80" s="10" t="s">
        <v>217</v>
      </c>
      <c r="J80" s="74" t="s">
        <v>217</v>
      </c>
      <c r="K80" s="9" t="str">
        <f t="shared" si="14"/>
        <v>N/A</v>
      </c>
    </row>
    <row r="81" spans="1:11" x14ac:dyDescent="0.25">
      <c r="A81" s="69" t="s">
        <v>898</v>
      </c>
      <c r="B81" s="33" t="s">
        <v>217</v>
      </c>
      <c r="C81" s="75">
        <v>77.260312010999996</v>
      </c>
      <c r="D81" s="9" t="str">
        <f t="shared" ref="D81:D86" si="16">IF($B81="N/A","N/A",IF(C81&gt;15,"No",IF(C81&lt;-15,"No","Yes")))</f>
        <v>N/A</v>
      </c>
      <c r="E81" s="76">
        <v>64.333144266000005</v>
      </c>
      <c r="F81" s="9" t="str">
        <f t="shared" si="15"/>
        <v>N/A</v>
      </c>
      <c r="G81" s="76">
        <v>58.178912179000001</v>
      </c>
      <c r="H81" s="9" t="str">
        <f>IF($B81="N/A","N/A",IF(G81&gt;15,"No",IF(G81&lt;-15,"No","Yes")))</f>
        <v>N/A</v>
      </c>
      <c r="I81" s="10">
        <v>-16.7</v>
      </c>
      <c r="J81" s="10">
        <v>-9.57</v>
      </c>
      <c r="K81" s="9" t="str">
        <f t="shared" ref="K81:K86" si="17">IF(J81="Div by 0", "N/A", IF(J81="N/A","N/A", IF(J81&gt;30, "No", IF(J81&lt;-30, "No", "Yes"))))</f>
        <v>Yes</v>
      </c>
    </row>
    <row r="82" spans="1:11" x14ac:dyDescent="0.25">
      <c r="A82" s="69" t="s">
        <v>899</v>
      </c>
      <c r="B82" s="33" t="s">
        <v>217</v>
      </c>
      <c r="C82" s="75">
        <v>103.41150847999999</v>
      </c>
      <c r="D82" s="9" t="str">
        <f t="shared" si="16"/>
        <v>N/A</v>
      </c>
      <c r="E82" s="76">
        <v>119.30204337000001</v>
      </c>
      <c r="F82" s="9" t="str">
        <f t="shared" si="15"/>
        <v>N/A</v>
      </c>
      <c r="G82" s="76">
        <v>140.76769719999999</v>
      </c>
      <c r="H82" s="9" t="str">
        <f t="shared" si="12"/>
        <v>N/A</v>
      </c>
      <c r="I82" s="10">
        <v>15.37</v>
      </c>
      <c r="J82" s="10">
        <v>17.989999999999998</v>
      </c>
      <c r="K82" s="9" t="str">
        <f t="shared" si="17"/>
        <v>Yes</v>
      </c>
    </row>
    <row r="83" spans="1:11" x14ac:dyDescent="0.25">
      <c r="A83" s="69" t="s">
        <v>900</v>
      </c>
      <c r="B83" s="33" t="s">
        <v>217</v>
      </c>
      <c r="C83" s="75">
        <v>167.92662207999999</v>
      </c>
      <c r="D83" s="9" t="str">
        <f t="shared" si="16"/>
        <v>N/A</v>
      </c>
      <c r="E83" s="76">
        <v>172.80568858999999</v>
      </c>
      <c r="F83" s="9" t="str">
        <f t="shared" si="15"/>
        <v>N/A</v>
      </c>
      <c r="G83" s="76">
        <v>183.67947362000001</v>
      </c>
      <c r="H83" s="9" t="str">
        <f t="shared" si="12"/>
        <v>N/A</v>
      </c>
      <c r="I83" s="10">
        <v>2.9049999999999998</v>
      </c>
      <c r="J83" s="10">
        <v>6.2919999999999998</v>
      </c>
      <c r="K83" s="9" t="str">
        <f t="shared" si="17"/>
        <v>Yes</v>
      </c>
    </row>
    <row r="84" spans="1:11" x14ac:dyDescent="0.25">
      <c r="A84" s="69" t="s">
        <v>901</v>
      </c>
      <c r="B84" s="33" t="s">
        <v>217</v>
      </c>
      <c r="C84" s="75">
        <v>233.30137998000001</v>
      </c>
      <c r="D84" s="9" t="str">
        <f t="shared" si="16"/>
        <v>N/A</v>
      </c>
      <c r="E84" s="76">
        <v>267.60851575999999</v>
      </c>
      <c r="F84" s="9" t="str">
        <f t="shared" si="15"/>
        <v>N/A</v>
      </c>
      <c r="G84" s="76">
        <v>276.76874075000001</v>
      </c>
      <c r="H84" s="9" t="str">
        <f t="shared" si="12"/>
        <v>N/A</v>
      </c>
      <c r="I84" s="10">
        <v>14.71</v>
      </c>
      <c r="J84" s="10">
        <v>3.423</v>
      </c>
      <c r="K84" s="9" t="str">
        <f t="shared" si="17"/>
        <v>Yes</v>
      </c>
    </row>
    <row r="85" spans="1:11" x14ac:dyDescent="0.25">
      <c r="A85" s="69" t="s">
        <v>902</v>
      </c>
      <c r="B85" s="33" t="s">
        <v>217</v>
      </c>
      <c r="C85" s="75">
        <v>408.10437869999998</v>
      </c>
      <c r="D85" s="9" t="str">
        <f t="shared" si="16"/>
        <v>N/A</v>
      </c>
      <c r="E85" s="76">
        <v>426.58249074999998</v>
      </c>
      <c r="F85" s="9" t="str">
        <f t="shared" si="15"/>
        <v>N/A</v>
      </c>
      <c r="G85" s="76">
        <v>591.11514850000003</v>
      </c>
      <c r="H85" s="9" t="str">
        <f t="shared" si="12"/>
        <v>N/A</v>
      </c>
      <c r="I85" s="10">
        <v>4.5279999999999996</v>
      </c>
      <c r="J85" s="10">
        <v>38.57</v>
      </c>
      <c r="K85" s="9" t="str">
        <f t="shared" si="17"/>
        <v>No</v>
      </c>
    </row>
    <row r="86" spans="1:11" ht="25" x14ac:dyDescent="0.25">
      <c r="A86" s="69" t="s">
        <v>903</v>
      </c>
      <c r="B86" s="33" t="s">
        <v>217</v>
      </c>
      <c r="C86" s="77" t="s">
        <v>217</v>
      </c>
      <c r="D86" s="9" t="str">
        <f t="shared" si="16"/>
        <v>N/A</v>
      </c>
      <c r="E86" s="77" t="s">
        <v>217</v>
      </c>
      <c r="F86" s="9" t="str">
        <f t="shared" si="15"/>
        <v>N/A</v>
      </c>
      <c r="G86" s="77">
        <v>884.09142602999998</v>
      </c>
      <c r="H86" s="9" t="str">
        <f t="shared" si="12"/>
        <v>N/A</v>
      </c>
      <c r="I86" s="10" t="s">
        <v>217</v>
      </c>
      <c r="J86" s="10" t="s">
        <v>217</v>
      </c>
      <c r="K86" s="9" t="str">
        <f t="shared" si="17"/>
        <v>N/A</v>
      </c>
    </row>
    <row r="87" spans="1:11" x14ac:dyDescent="0.25">
      <c r="A87" s="69" t="s">
        <v>32</v>
      </c>
      <c r="B87" s="33" t="s">
        <v>270</v>
      </c>
      <c r="C87" s="68">
        <v>50.635067513000003</v>
      </c>
      <c r="D87" s="9" t="str">
        <f>IF($B87="N/A","N/A",IF(C87&gt;60,"Yes","No"))</f>
        <v>No</v>
      </c>
      <c r="E87" s="8">
        <v>51.518770185000001</v>
      </c>
      <c r="F87" s="9" t="str">
        <f>IF($B87="N/A","N/A",IF(E87&gt;60,"Yes","No"))</f>
        <v>No</v>
      </c>
      <c r="G87" s="8">
        <v>51.586030061999999</v>
      </c>
      <c r="H87" s="9" t="str">
        <f>IF($B87="N/A","N/A",IF(G87&gt;60,"Yes","No"))</f>
        <v>No</v>
      </c>
      <c r="I87" s="10">
        <v>1.7450000000000001</v>
      </c>
      <c r="J87" s="10">
        <v>0.13059999999999999</v>
      </c>
      <c r="K87" s="9" t="str">
        <f t="shared" ref="K87:K105" si="18">IF(J87="Div by 0", "N/A", IF(J87="N/A","N/A", IF(J87&gt;30, "No", IF(J87&lt;-30, "No", "Yes"))))</f>
        <v>Yes</v>
      </c>
    </row>
    <row r="88" spans="1:11" x14ac:dyDescent="0.25">
      <c r="A88" s="69" t="s">
        <v>39</v>
      </c>
      <c r="B88" s="33" t="s">
        <v>271</v>
      </c>
      <c r="C88" s="68">
        <v>99.602051199000002</v>
      </c>
      <c r="D88" s="9" t="str">
        <f>IF($B88="N/A","N/A",IF(C88&gt;100,"No",IF(C88&lt;85,"No","Yes")))</f>
        <v>Yes</v>
      </c>
      <c r="E88" s="8">
        <v>99.250895893999996</v>
      </c>
      <c r="F88" s="9" t="str">
        <f>IF($B88="N/A","N/A",IF(E88&gt;100,"No",IF(E88&lt;85,"No","Yes")))</f>
        <v>Yes</v>
      </c>
      <c r="G88" s="8">
        <v>99.247090477</v>
      </c>
      <c r="H88" s="9" t="str">
        <f>IF($B88="N/A","N/A",IF(G88&gt;100,"No",IF(G88&lt;85,"No","Yes")))</f>
        <v>Yes</v>
      </c>
      <c r="I88" s="10">
        <v>-0.35299999999999998</v>
      </c>
      <c r="J88" s="10">
        <v>-4.0000000000000001E-3</v>
      </c>
      <c r="K88" s="9" t="str">
        <f t="shared" si="18"/>
        <v>Yes</v>
      </c>
    </row>
    <row r="89" spans="1:11" x14ac:dyDescent="0.25">
      <c r="A89" s="69" t="s">
        <v>904</v>
      </c>
      <c r="B89" s="33" t="s">
        <v>217</v>
      </c>
      <c r="C89" s="68">
        <v>39.079423873000003</v>
      </c>
      <c r="D89" s="9" t="str">
        <f>IF($B89="N/A","N/A",IF(C89&gt;15,"No",IF(C89&lt;-15,"No","Yes")))</f>
        <v>N/A</v>
      </c>
      <c r="E89" s="8">
        <v>43.335539017000002</v>
      </c>
      <c r="F89" s="9" t="str">
        <f>IF($B89="N/A","N/A",IF(E89&gt;15,"No",IF(E89&lt;-15,"No","Yes")))</f>
        <v>N/A</v>
      </c>
      <c r="G89" s="8">
        <v>43.615622471000002</v>
      </c>
      <c r="H89" s="9" t="str">
        <f>IF($B89="N/A","N/A",IF(G89&gt;15,"No",IF(G89&lt;-15,"No","Yes")))</f>
        <v>N/A</v>
      </c>
      <c r="I89" s="10">
        <v>10.89</v>
      </c>
      <c r="J89" s="10">
        <v>0.64629999999999999</v>
      </c>
      <c r="K89" s="9" t="str">
        <f t="shared" si="18"/>
        <v>Yes</v>
      </c>
    </row>
    <row r="90" spans="1:11" x14ac:dyDescent="0.25">
      <c r="A90" s="69" t="s">
        <v>845</v>
      </c>
      <c r="B90" s="33" t="s">
        <v>272</v>
      </c>
      <c r="C90" s="68">
        <v>3.2053809539999998</v>
      </c>
      <c r="D90" s="9" t="str">
        <f>IF($B90="N/A","N/A",IF(C90&gt;25,"No",IF(C90&lt;5,"No","Yes")))</f>
        <v>No</v>
      </c>
      <c r="E90" s="8">
        <v>3.2673055364999999</v>
      </c>
      <c r="F90" s="9" t="str">
        <f>IF($B90="N/A","N/A",IF(E90&gt;25,"No",IF(E90&lt;5,"No","Yes")))</f>
        <v>No</v>
      </c>
      <c r="G90" s="8">
        <v>3.0630596939000001</v>
      </c>
      <c r="H90" s="9" t="str">
        <f>IF($B90="N/A","N/A",IF(G90&gt;25,"No",IF(G90&lt;5,"No","Yes")))</f>
        <v>No</v>
      </c>
      <c r="I90" s="10">
        <v>1.9319999999999999</v>
      </c>
      <c r="J90" s="10">
        <v>-6.25</v>
      </c>
      <c r="K90" s="9" t="str">
        <f t="shared" si="18"/>
        <v>Yes</v>
      </c>
    </row>
    <row r="91" spans="1:11" x14ac:dyDescent="0.25">
      <c r="A91" s="69" t="s">
        <v>846</v>
      </c>
      <c r="B91" s="33" t="s">
        <v>273</v>
      </c>
      <c r="C91" s="68">
        <v>41.494788493000001</v>
      </c>
      <c r="D91" s="9" t="str">
        <f>IF($B91="N/A","N/A",IF(C91&gt;70,"No",IF(C91&lt;40,"No","Yes")))</f>
        <v>Yes</v>
      </c>
      <c r="E91" s="8">
        <v>38.887517905000003</v>
      </c>
      <c r="F91" s="9" t="str">
        <f>IF($B91="N/A","N/A",IF(E91&gt;70,"No",IF(E91&lt;40,"No","Yes")))</f>
        <v>No</v>
      </c>
      <c r="G91" s="8">
        <v>36.064727300999998</v>
      </c>
      <c r="H91" s="9" t="str">
        <f>IF($B91="N/A","N/A",IF(G91&gt;70,"No",IF(G91&lt;40,"No","Yes")))</f>
        <v>No</v>
      </c>
      <c r="I91" s="10">
        <v>-6.28</v>
      </c>
      <c r="J91" s="10">
        <v>-7.26</v>
      </c>
      <c r="K91" s="9" t="str">
        <f t="shared" si="18"/>
        <v>Yes</v>
      </c>
    </row>
    <row r="92" spans="1:11" x14ac:dyDescent="0.25">
      <c r="A92" s="69" t="s">
        <v>847</v>
      </c>
      <c r="B92" s="33" t="s">
        <v>274</v>
      </c>
      <c r="C92" s="68">
        <v>55.299364691999997</v>
      </c>
      <c r="D92" s="9" t="str">
        <f>IF($B92="N/A","N/A",IF(C92&gt;55,"No",IF(C92&lt;20,"No","Yes")))</f>
        <v>No</v>
      </c>
      <c r="E92" s="8">
        <v>57.845176559000002</v>
      </c>
      <c r="F92" s="9" t="str">
        <f>IF($B92="N/A","N/A",IF(E92&gt;55,"No",IF(E92&lt;20,"No","Yes")))</f>
        <v>No</v>
      </c>
      <c r="G92" s="8">
        <v>60.872213004999999</v>
      </c>
      <c r="H92" s="9" t="str">
        <f>IF($B92="N/A","N/A",IF(G92&gt;55,"No",IF(G92&lt;20,"No","Yes")))</f>
        <v>No</v>
      </c>
      <c r="I92" s="10">
        <v>4.6040000000000001</v>
      </c>
      <c r="J92" s="10">
        <v>5.2329999999999997</v>
      </c>
      <c r="K92" s="9" t="str">
        <f t="shared" si="18"/>
        <v>Yes</v>
      </c>
    </row>
    <row r="93" spans="1:11" x14ac:dyDescent="0.25">
      <c r="A93" s="69" t="s">
        <v>167</v>
      </c>
      <c r="B93" s="33" t="s">
        <v>250</v>
      </c>
      <c r="C93" s="68">
        <v>98.260359559999998</v>
      </c>
      <c r="D93" s="9" t="str">
        <f>IF($B93="N/A","N/A",IF(C93&gt;95,"Yes","No"))</f>
        <v>Yes</v>
      </c>
      <c r="E93" s="8">
        <v>98.197127796999993</v>
      </c>
      <c r="F93" s="9" t="str">
        <f>IF($B93="N/A","N/A",IF(E93&gt;95,"Yes","No"))</f>
        <v>Yes</v>
      </c>
      <c r="G93" s="8">
        <v>98.466562839999995</v>
      </c>
      <c r="H93" s="9" t="str">
        <f>IF($B93="N/A","N/A",IF(G93&gt;95,"Yes","No"))</f>
        <v>Yes</v>
      </c>
      <c r="I93" s="10">
        <v>-6.4000000000000001E-2</v>
      </c>
      <c r="J93" s="10">
        <v>0.27439999999999998</v>
      </c>
      <c r="K93" s="9" t="str">
        <f t="shared" si="18"/>
        <v>Yes</v>
      </c>
    </row>
    <row r="94" spans="1:11" x14ac:dyDescent="0.25">
      <c r="A94" s="69" t="s">
        <v>41</v>
      </c>
      <c r="B94" s="33" t="s">
        <v>217</v>
      </c>
      <c r="C94" s="6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69" t="s">
        <v>42</v>
      </c>
      <c r="B95" s="33" t="s">
        <v>217</v>
      </c>
      <c r="C95" s="68">
        <v>70.722871726999998</v>
      </c>
      <c r="D95" s="9" t="str">
        <f>IF($B95="N/A","N/A",IF(C95&gt;15,"No",IF(C95&lt;-15,"No","Yes")))</f>
        <v>N/A</v>
      </c>
      <c r="E95" s="8">
        <v>66.103875220999996</v>
      </c>
      <c r="F95" s="9" t="str">
        <f>IF($B95="N/A","N/A",IF(E95&gt;15,"No",IF(E95&lt;-15,"No","Yes")))</f>
        <v>N/A</v>
      </c>
      <c r="G95" s="8">
        <v>49.935450555000003</v>
      </c>
      <c r="H95" s="9" t="str">
        <f>IF($B95="N/A","N/A",IF(G95&gt;15,"No",IF(G95&lt;-15,"No","Yes")))</f>
        <v>N/A</v>
      </c>
      <c r="I95" s="10">
        <v>-6.53</v>
      </c>
      <c r="J95" s="10">
        <v>-24.5</v>
      </c>
      <c r="K95" s="9" t="str">
        <f t="shared" si="18"/>
        <v>Yes</v>
      </c>
    </row>
    <row r="96" spans="1:11" x14ac:dyDescent="0.25">
      <c r="A96" s="69" t="s">
        <v>905</v>
      </c>
      <c r="B96" s="33" t="s">
        <v>217</v>
      </c>
      <c r="C96" s="6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69" t="s">
        <v>906</v>
      </c>
      <c r="B97" s="33" t="s">
        <v>217</v>
      </c>
      <c r="C97" s="68">
        <v>99.658493879000005</v>
      </c>
      <c r="D97" s="9" t="str">
        <f>IF($B97="N/A","N/A",IF(C97&gt;15,"No",IF(C97&lt;-15,"No","Yes")))</f>
        <v>N/A</v>
      </c>
      <c r="E97" s="8">
        <v>99.795724953999994</v>
      </c>
      <c r="F97" s="9" t="str">
        <f>IF($B97="N/A","N/A",IF(E97&gt;15,"No",IF(E97&lt;-15,"No","Yes")))</f>
        <v>N/A</v>
      </c>
      <c r="G97" s="8">
        <v>99.692364808999997</v>
      </c>
      <c r="H97" s="9" t="str">
        <f>IF($B97="N/A","N/A",IF(G97&gt;15,"No",IF(G97&lt;-15,"No","Yes")))</f>
        <v>N/A</v>
      </c>
      <c r="I97" s="10">
        <v>0.13769999999999999</v>
      </c>
      <c r="J97" s="10">
        <v>-0.104</v>
      </c>
      <c r="K97" s="9" t="str">
        <f t="shared" si="18"/>
        <v>Yes</v>
      </c>
    </row>
    <row r="98" spans="1:11" x14ac:dyDescent="0.25">
      <c r="A98" s="69" t="s">
        <v>43</v>
      </c>
      <c r="B98" s="33" t="s">
        <v>227</v>
      </c>
      <c r="C98" s="68">
        <v>99.424016112999993</v>
      </c>
      <c r="D98" s="9" t="str">
        <f>IF($B98="N/A","N/A",IF(C98&gt;100,"No",IF(C98&lt;98,"No","Yes")))</f>
        <v>Yes</v>
      </c>
      <c r="E98" s="8">
        <v>99.395485561000001</v>
      </c>
      <c r="F98" s="9" t="str">
        <f>IF($B98="N/A","N/A",IF(E98&gt;100,"No",IF(E98&lt;98,"No","Yes")))</f>
        <v>Yes</v>
      </c>
      <c r="G98" s="8">
        <v>99.485596756999996</v>
      </c>
      <c r="H98" s="9" t="str">
        <f>IF($B98="N/A","N/A",IF(G98&gt;100,"No",IF(G98&lt;98,"No","Yes")))</f>
        <v>Yes</v>
      </c>
      <c r="I98" s="10">
        <v>-2.9000000000000001E-2</v>
      </c>
      <c r="J98" s="10">
        <v>9.0700000000000003E-2</v>
      </c>
      <c r="K98" s="9" t="str">
        <f t="shared" si="18"/>
        <v>Yes</v>
      </c>
    </row>
    <row r="99" spans="1:11" x14ac:dyDescent="0.25">
      <c r="A99" s="69" t="s">
        <v>44</v>
      </c>
      <c r="B99" s="33" t="s">
        <v>217</v>
      </c>
      <c r="C99" s="68">
        <v>33.820564537999999</v>
      </c>
      <c r="D99" s="9" t="str">
        <f>IF($B99="N/A","N/A",IF(C99&gt;15,"No",IF(C99&lt;-15,"No","Yes")))</f>
        <v>N/A</v>
      </c>
      <c r="E99" s="8">
        <v>36.697312154999999</v>
      </c>
      <c r="F99" s="9" t="str">
        <f>IF($B99="N/A","N/A",IF(E99&gt;15,"No",IF(E99&lt;-15,"No","Yes")))</f>
        <v>N/A</v>
      </c>
      <c r="G99" s="8">
        <v>34.833624810000003</v>
      </c>
      <c r="H99" s="9" t="str">
        <f>IF($B99="N/A","N/A",IF(G99&gt;15,"No",IF(G99&lt;-15,"No","Yes")))</f>
        <v>N/A</v>
      </c>
      <c r="I99" s="10">
        <v>8.5060000000000002</v>
      </c>
      <c r="J99" s="10">
        <v>-5.08</v>
      </c>
      <c r="K99" s="9" t="str">
        <f t="shared" si="18"/>
        <v>Yes</v>
      </c>
    </row>
    <row r="100" spans="1:11" x14ac:dyDescent="0.25">
      <c r="A100" s="69" t="s">
        <v>45</v>
      </c>
      <c r="B100" s="33" t="s">
        <v>217</v>
      </c>
      <c r="C100" s="68">
        <v>50.476508277000001</v>
      </c>
      <c r="D100" s="9" t="str">
        <f>IF($B100="N/A","N/A",IF(C100&gt;15,"No",IF(C100&lt;-15,"No","Yes")))</f>
        <v>N/A</v>
      </c>
      <c r="E100" s="8">
        <v>42.246643767999998</v>
      </c>
      <c r="F100" s="9" t="str">
        <f>IF($B100="N/A","N/A",IF(E100&gt;15,"No",IF(E100&lt;-15,"No","Yes")))</f>
        <v>N/A</v>
      </c>
      <c r="G100" s="8">
        <v>48.777525572999998</v>
      </c>
      <c r="H100" s="9" t="str">
        <f>IF($B100="N/A","N/A",IF(G100&gt;15,"No",IF(G100&lt;-15,"No","Yes")))</f>
        <v>N/A</v>
      </c>
      <c r="I100" s="10">
        <v>-16.3</v>
      </c>
      <c r="J100" s="10">
        <v>15.46</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83.611150382999995</v>
      </c>
      <c r="H101" s="9" t="str">
        <f>IF($B101="N/A","N/A",IF(G101&gt;15,"No",IF(G101&lt;-15,"No","Yes")))</f>
        <v>N/A</v>
      </c>
      <c r="I101" s="10" t="s">
        <v>217</v>
      </c>
      <c r="J101" s="10" t="s">
        <v>217</v>
      </c>
      <c r="K101" s="9" t="str">
        <f t="shared" si="18"/>
        <v>N/A</v>
      </c>
    </row>
    <row r="102" spans="1:11" x14ac:dyDescent="0.25">
      <c r="A102" s="69" t="s">
        <v>46</v>
      </c>
      <c r="B102" s="33" t="s">
        <v>217</v>
      </c>
      <c r="C102" s="68">
        <v>0</v>
      </c>
      <c r="D102" s="9" t="str">
        <f>IF($B102="N/A","N/A",IF(C102&gt;15,"No",IF(C102&lt;-15,"No","Yes")))</f>
        <v>N/A</v>
      </c>
      <c r="E102" s="8">
        <v>0</v>
      </c>
      <c r="F102" s="9" t="str">
        <f>IF($B102="N/A","N/A",IF(E102&gt;15,"No",IF(E102&lt;-15,"No","Yes")))</f>
        <v>N/A</v>
      </c>
      <c r="G102" s="8">
        <v>0</v>
      </c>
      <c r="H102" s="9" t="str">
        <f>IF($B102="N/A","N/A",IF(G102&gt;15,"No",IF(G102&lt;-15,"No","Yes")))</f>
        <v>N/A</v>
      </c>
      <c r="I102" s="10" t="s">
        <v>1742</v>
      </c>
      <c r="J102" s="10" t="s">
        <v>1742</v>
      </c>
      <c r="K102" s="9" t="str">
        <f t="shared" si="18"/>
        <v>N/A</v>
      </c>
    </row>
    <row r="103" spans="1:11" x14ac:dyDescent="0.25">
      <c r="A103" s="69" t="s">
        <v>47</v>
      </c>
      <c r="B103" s="33" t="s">
        <v>217</v>
      </c>
      <c r="C103" s="68">
        <v>15.702927185</v>
      </c>
      <c r="D103" s="9" t="str">
        <f>IF($B103="N/A","N/A",IF(C103&gt;15,"No",IF(C103&lt;-15,"No","Yes")))</f>
        <v>N/A</v>
      </c>
      <c r="E103" s="8">
        <v>21.056044076999999</v>
      </c>
      <c r="F103" s="9" t="str">
        <f>IF($B103="N/A","N/A",IF(E103&gt;15,"No",IF(E103&lt;-15,"No","Yes")))</f>
        <v>N/A</v>
      </c>
      <c r="G103" s="8">
        <v>16.388849617000002</v>
      </c>
      <c r="H103" s="9" t="str">
        <f>IF($B103="N/A","N/A",IF(G103&gt;15,"No",IF(G103&lt;-15,"No","Yes")))</f>
        <v>N/A</v>
      </c>
      <c r="I103" s="10">
        <v>34.090000000000003</v>
      </c>
      <c r="J103" s="10">
        <v>-22.2</v>
      </c>
      <c r="K103" s="9" t="str">
        <f t="shared" si="18"/>
        <v>Yes</v>
      </c>
    </row>
    <row r="104" spans="1:11" x14ac:dyDescent="0.25">
      <c r="A104" s="69" t="s">
        <v>33</v>
      </c>
      <c r="B104" s="33" t="s">
        <v>227</v>
      </c>
      <c r="C104" s="68">
        <v>99.999548296</v>
      </c>
      <c r="D104" s="9" t="str">
        <f>IF($B104="N/A","N/A",IF(C104&gt;100,"No",IF(C104&lt;98,"No","Yes")))</f>
        <v>Yes</v>
      </c>
      <c r="E104" s="8">
        <v>100</v>
      </c>
      <c r="F104" s="9" t="str">
        <f>IF($B104="N/A","N/A",IF(E104&gt;100,"No",IF(E104&lt;98,"No","Yes")))</f>
        <v>Yes</v>
      </c>
      <c r="G104" s="8">
        <v>100</v>
      </c>
      <c r="H104" s="9" t="str">
        <f>IF($B104="N/A","N/A",IF(G104&gt;100,"No",IF(G104&lt;98,"No","Yes")))</f>
        <v>Yes</v>
      </c>
      <c r="I104" s="10">
        <v>5.0000000000000001E-4</v>
      </c>
      <c r="J104" s="10">
        <v>0</v>
      </c>
      <c r="K104" s="9" t="str">
        <f t="shared" si="18"/>
        <v>Yes</v>
      </c>
    </row>
    <row r="105" spans="1:11" ht="25" x14ac:dyDescent="0.25">
      <c r="A105" s="69" t="s">
        <v>48</v>
      </c>
      <c r="B105" s="49" t="s">
        <v>227</v>
      </c>
      <c r="C105" s="68">
        <v>99.413068151000004</v>
      </c>
      <c r="D105" s="9" t="str">
        <f>IF($B105="N/A","N/A",IF(C105&gt;100,"No",IF(C105&lt;98,"No","Yes")))</f>
        <v>Yes</v>
      </c>
      <c r="E105" s="8">
        <v>100</v>
      </c>
      <c r="F105" s="9" t="str">
        <f>IF($B105="N/A","N/A",IF(E105&gt;100,"No",IF(E105&lt;98,"No","Yes")))</f>
        <v>Yes</v>
      </c>
      <c r="G105" s="8">
        <v>100</v>
      </c>
      <c r="H105" s="9" t="str">
        <f>IF($B105="N/A","N/A",IF(G105&gt;100,"No",IF(G105&lt;98,"No","Yes")))</f>
        <v>Yes</v>
      </c>
      <c r="I105" s="10">
        <v>0.59040000000000004</v>
      </c>
      <c r="J105" s="10">
        <v>0</v>
      </c>
      <c r="K105" s="9" t="str">
        <f t="shared" si="18"/>
        <v>Yes</v>
      </c>
    </row>
    <row r="106" spans="1:11" x14ac:dyDescent="0.25">
      <c r="A106" s="69" t="s">
        <v>49</v>
      </c>
      <c r="B106" s="49" t="s">
        <v>217</v>
      </c>
      <c r="C106" s="68">
        <v>57.684861247999997</v>
      </c>
      <c r="D106" s="9" t="str">
        <f>IF($B106="N/A","N/A",IF(C106&gt;15,"No",IF(C106&lt;-15,"No","Yes")))</f>
        <v>N/A</v>
      </c>
      <c r="E106" s="8">
        <v>100</v>
      </c>
      <c r="F106" s="9" t="str">
        <f>IF($B106="N/A","N/A",IF(E106&gt;15,"No",IF(E106&lt;-15,"No","Yes")))</f>
        <v>N/A</v>
      </c>
      <c r="G106" s="8">
        <v>100</v>
      </c>
      <c r="H106" s="9" t="str">
        <f>IF($B106="N/A","N/A",IF(G106&gt;15,"No",IF(G106&lt;-15,"No","Yes")))</f>
        <v>N/A</v>
      </c>
      <c r="I106" s="10">
        <v>73.36</v>
      </c>
      <c r="J106" s="10">
        <v>0</v>
      </c>
      <c r="K106" s="9" t="str">
        <f>IF(J106="Div by 0", "N/A", IF(J106="N/A","N/A", IF(J106&gt;30, "No", IF(J106&lt;-30, "No", "Yes"))))</f>
        <v>Yes</v>
      </c>
    </row>
    <row r="107" spans="1:11" x14ac:dyDescent="0.25">
      <c r="A107" s="69" t="s">
        <v>907</v>
      </c>
      <c r="B107" s="33" t="s">
        <v>217</v>
      </c>
      <c r="C107" s="78">
        <v>50.702531841999999</v>
      </c>
      <c r="D107" s="9" t="str">
        <f t="shared" ref="D107:D130" si="19">IF($B107="N/A","N/A",IF(C107&gt;15,"No",IF(C107&lt;-15,"No","Yes")))</f>
        <v>N/A</v>
      </c>
      <c r="E107" s="9">
        <v>51.859612394000003</v>
      </c>
      <c r="F107" s="9" t="str">
        <f t="shared" ref="F107:F130" si="20">IF($B107="N/A","N/A",IF(E107&gt;15,"No",IF(E107&lt;-15,"No","Yes")))</f>
        <v>N/A</v>
      </c>
      <c r="G107" s="8">
        <v>54.305997300999998</v>
      </c>
      <c r="H107" s="9" t="str">
        <f t="shared" ref="H107:H130" si="21">IF($B107="N/A","N/A",IF(G107&gt;15,"No",IF(G107&lt;-15,"No","Yes")))</f>
        <v>N/A</v>
      </c>
      <c r="I107" s="10">
        <v>2.282</v>
      </c>
      <c r="J107" s="10">
        <v>4.7169999999999996</v>
      </c>
      <c r="K107" s="9" t="str">
        <f t="shared" ref="K107:K130" si="22">IF(J107="Div by 0", "N/A", IF(J107="N/A","N/A", IF(J107&gt;30, "No", IF(J107&lt;-30, "No", "Yes"))))</f>
        <v>Yes</v>
      </c>
    </row>
    <row r="108" spans="1:11" x14ac:dyDescent="0.25">
      <c r="A108" s="69" t="s">
        <v>908</v>
      </c>
      <c r="B108" s="33" t="s">
        <v>217</v>
      </c>
      <c r="C108" s="78">
        <v>28.876877598</v>
      </c>
      <c r="D108" s="33" t="s">
        <v>217</v>
      </c>
      <c r="E108" s="9">
        <v>28.509404393000001</v>
      </c>
      <c r="F108" s="33" t="s">
        <v>217</v>
      </c>
      <c r="G108" s="8">
        <v>32.713925303000003</v>
      </c>
      <c r="H108" s="33" t="s">
        <v>217</v>
      </c>
      <c r="I108" s="10">
        <v>-1.27</v>
      </c>
      <c r="J108" s="10">
        <v>14.75</v>
      </c>
      <c r="K108" s="9" t="str">
        <f t="shared" si="22"/>
        <v>Yes</v>
      </c>
    </row>
    <row r="109" spans="1:11" x14ac:dyDescent="0.25">
      <c r="A109" s="69" t="s">
        <v>909</v>
      </c>
      <c r="B109" s="33" t="s">
        <v>217</v>
      </c>
      <c r="C109" s="78">
        <v>1.16237652</v>
      </c>
      <c r="D109" s="9" t="str">
        <f t="shared" si="19"/>
        <v>N/A</v>
      </c>
      <c r="E109" s="9">
        <v>0.90413324070000001</v>
      </c>
      <c r="F109" s="9" t="str">
        <f t="shared" si="20"/>
        <v>N/A</v>
      </c>
      <c r="G109" s="8">
        <v>0.5567744657</v>
      </c>
      <c r="H109" s="9" t="str">
        <f t="shared" si="21"/>
        <v>N/A</v>
      </c>
      <c r="I109" s="10">
        <v>-22.2</v>
      </c>
      <c r="J109" s="10">
        <v>-38.4</v>
      </c>
      <c r="K109" s="9" t="str">
        <f t="shared" si="22"/>
        <v>No</v>
      </c>
    </row>
    <row r="110" spans="1:11" x14ac:dyDescent="0.25">
      <c r="A110" s="69" t="s">
        <v>910</v>
      </c>
      <c r="B110" s="33" t="s">
        <v>217</v>
      </c>
      <c r="C110" s="78">
        <v>1.286669E-4</v>
      </c>
      <c r="D110" s="9" t="str">
        <f t="shared" si="19"/>
        <v>N/A</v>
      </c>
      <c r="E110" s="9">
        <v>2.8675905099999999E-2</v>
      </c>
      <c r="F110" s="9" t="str">
        <f t="shared" si="20"/>
        <v>N/A</v>
      </c>
      <c r="G110" s="8">
        <v>4.4656833E-2</v>
      </c>
      <c r="H110" s="9" t="str">
        <f t="shared" si="21"/>
        <v>N/A</v>
      </c>
      <c r="I110" s="10">
        <v>22187</v>
      </c>
      <c r="J110" s="10">
        <v>55.73</v>
      </c>
      <c r="K110" s="9" t="str">
        <f t="shared" si="22"/>
        <v>No</v>
      </c>
    </row>
    <row r="111" spans="1:11" x14ac:dyDescent="0.25">
      <c r="A111" s="69" t="s">
        <v>911</v>
      </c>
      <c r="B111" s="33" t="s">
        <v>217</v>
      </c>
      <c r="C111" s="78">
        <v>4.3746736000000001E-3</v>
      </c>
      <c r="D111" s="9" t="str">
        <f t="shared" si="19"/>
        <v>N/A</v>
      </c>
      <c r="E111" s="9">
        <v>0</v>
      </c>
      <c r="F111" s="9" t="str">
        <f t="shared" si="20"/>
        <v>N/A</v>
      </c>
      <c r="G111" s="8">
        <v>1.5565219E-3</v>
      </c>
      <c r="H111" s="9" t="str">
        <f t="shared" si="21"/>
        <v>N/A</v>
      </c>
      <c r="I111" s="10">
        <v>-100</v>
      </c>
      <c r="J111" s="10" t="s">
        <v>1742</v>
      </c>
      <c r="K111" s="9" t="str">
        <f t="shared" si="22"/>
        <v>N/A</v>
      </c>
    </row>
    <row r="112" spans="1:11" x14ac:dyDescent="0.25">
      <c r="A112" s="69" t="s">
        <v>912</v>
      </c>
      <c r="B112" s="33" t="s">
        <v>217</v>
      </c>
      <c r="C112" s="78">
        <v>0.1302323188</v>
      </c>
      <c r="D112" s="9" t="str">
        <f t="shared" si="19"/>
        <v>N/A</v>
      </c>
      <c r="E112" s="9">
        <v>0.1247101077</v>
      </c>
      <c r="F112" s="9" t="str">
        <f t="shared" si="20"/>
        <v>N/A</v>
      </c>
      <c r="G112" s="8">
        <v>8.4907174299999999E-2</v>
      </c>
      <c r="H112" s="9" t="str">
        <f t="shared" si="21"/>
        <v>N/A</v>
      </c>
      <c r="I112" s="10">
        <v>-4.24</v>
      </c>
      <c r="J112" s="10">
        <v>-31.9</v>
      </c>
      <c r="K112" s="9" t="str">
        <f t="shared" si="22"/>
        <v>No</v>
      </c>
    </row>
    <row r="113" spans="1:11" x14ac:dyDescent="0.25">
      <c r="A113" s="69" t="s">
        <v>913</v>
      </c>
      <c r="B113" s="33" t="s">
        <v>217</v>
      </c>
      <c r="C113" s="78">
        <v>8.9637920999999995E-3</v>
      </c>
      <c r="D113" s="9" t="str">
        <f t="shared" si="19"/>
        <v>N/A</v>
      </c>
      <c r="E113" s="9">
        <v>5.1135355000000004E-3</v>
      </c>
      <c r="F113" s="9" t="str">
        <f t="shared" si="20"/>
        <v>N/A</v>
      </c>
      <c r="G113" s="8">
        <v>0.14982071499999999</v>
      </c>
      <c r="H113" s="9" t="str">
        <f t="shared" si="21"/>
        <v>N/A</v>
      </c>
      <c r="I113" s="10">
        <v>-43</v>
      </c>
      <c r="J113" s="10">
        <v>2830</v>
      </c>
      <c r="K113" s="9" t="str">
        <f t="shared" si="22"/>
        <v>No</v>
      </c>
    </row>
    <row r="114" spans="1:11" x14ac:dyDescent="0.25">
      <c r="A114" s="69" t="s">
        <v>914</v>
      </c>
      <c r="B114" s="33" t="s">
        <v>217</v>
      </c>
      <c r="C114" s="78">
        <v>0.62542821940000004</v>
      </c>
      <c r="D114" s="9" t="str">
        <f t="shared" si="19"/>
        <v>N/A</v>
      </c>
      <c r="E114" s="9">
        <v>1.2126097781</v>
      </c>
      <c r="F114" s="9" t="str">
        <f t="shared" si="20"/>
        <v>N/A</v>
      </c>
      <c r="G114" s="8">
        <v>1.5822154875000001</v>
      </c>
      <c r="H114" s="9" t="str">
        <f t="shared" si="21"/>
        <v>N/A</v>
      </c>
      <c r="I114" s="10">
        <v>93.88</v>
      </c>
      <c r="J114" s="10">
        <v>30.48</v>
      </c>
      <c r="K114" s="9" t="str">
        <f t="shared" si="22"/>
        <v>No</v>
      </c>
    </row>
    <row r="115" spans="1:11" x14ac:dyDescent="0.25">
      <c r="A115" s="69" t="s">
        <v>915</v>
      </c>
      <c r="B115" s="33" t="s">
        <v>217</v>
      </c>
      <c r="C115" s="78">
        <v>0.10591428</v>
      </c>
      <c r="D115" s="9" t="str">
        <f t="shared" si="19"/>
        <v>N/A</v>
      </c>
      <c r="E115" s="9">
        <v>3.7739897500000001E-2</v>
      </c>
      <c r="F115" s="9" t="str">
        <f t="shared" si="20"/>
        <v>N/A</v>
      </c>
      <c r="G115" s="8">
        <v>5.34478933E-2</v>
      </c>
      <c r="H115" s="9" t="str">
        <f t="shared" si="21"/>
        <v>N/A</v>
      </c>
      <c r="I115" s="10">
        <v>-64.400000000000006</v>
      </c>
      <c r="J115" s="10">
        <v>41.62</v>
      </c>
      <c r="K115" s="9" t="str">
        <f t="shared" si="22"/>
        <v>No</v>
      </c>
    </row>
    <row r="116" spans="1:11" x14ac:dyDescent="0.25">
      <c r="A116" s="69" t="s">
        <v>916</v>
      </c>
      <c r="B116" s="33" t="s">
        <v>217</v>
      </c>
      <c r="C116" s="78">
        <v>23.976835674</v>
      </c>
      <c r="D116" s="9" t="str">
        <f t="shared" si="19"/>
        <v>N/A</v>
      </c>
      <c r="E116" s="9">
        <v>22.867791043</v>
      </c>
      <c r="F116" s="9" t="str">
        <f t="shared" si="20"/>
        <v>N/A</v>
      </c>
      <c r="G116" s="8">
        <v>26.426672910000001</v>
      </c>
      <c r="H116" s="9" t="str">
        <f t="shared" si="21"/>
        <v>N/A</v>
      </c>
      <c r="I116" s="10">
        <v>-4.63</v>
      </c>
      <c r="J116" s="10">
        <v>15.56</v>
      </c>
      <c r="K116" s="9" t="str">
        <f t="shared" si="22"/>
        <v>Yes</v>
      </c>
    </row>
    <row r="117" spans="1:11" x14ac:dyDescent="0.25">
      <c r="A117" s="69" t="s">
        <v>917</v>
      </c>
      <c r="B117" s="33" t="s">
        <v>217</v>
      </c>
      <c r="C117" s="78">
        <v>4.7327964399999999E-2</v>
      </c>
      <c r="D117" s="9" t="str">
        <f t="shared" si="19"/>
        <v>N/A</v>
      </c>
      <c r="E117" s="9">
        <v>3.40100245E-2</v>
      </c>
      <c r="F117" s="9" t="str">
        <f t="shared" si="20"/>
        <v>N/A</v>
      </c>
      <c r="G117" s="8">
        <v>4.1938400299999998E-2</v>
      </c>
      <c r="H117" s="9" t="str">
        <f t="shared" si="21"/>
        <v>N/A</v>
      </c>
      <c r="I117" s="10">
        <v>-28.1</v>
      </c>
      <c r="J117" s="10">
        <v>23.31</v>
      </c>
      <c r="K117" s="9" t="str">
        <f t="shared" si="22"/>
        <v>Yes</v>
      </c>
    </row>
    <row r="118" spans="1:11" x14ac:dyDescent="0.25">
      <c r="A118" s="69" t="s">
        <v>918</v>
      </c>
      <c r="B118" s="33" t="s">
        <v>217</v>
      </c>
      <c r="C118" s="78">
        <v>2.8152954887999999</v>
      </c>
      <c r="D118" s="9" t="str">
        <f t="shared" si="19"/>
        <v>N/A</v>
      </c>
      <c r="E118" s="9">
        <v>3.2946208613999999</v>
      </c>
      <c r="F118" s="9" t="str">
        <f t="shared" si="20"/>
        <v>N/A</v>
      </c>
      <c r="G118" s="8">
        <v>3.7719349013999999</v>
      </c>
      <c r="H118" s="9" t="str">
        <f t="shared" si="21"/>
        <v>N/A</v>
      </c>
      <c r="I118" s="10">
        <v>17.03</v>
      </c>
      <c r="J118" s="10">
        <v>14.49</v>
      </c>
      <c r="K118" s="9" t="str">
        <f t="shared" si="22"/>
        <v>Yes</v>
      </c>
    </row>
    <row r="119" spans="1:11" x14ac:dyDescent="0.25">
      <c r="A119" s="69" t="s">
        <v>919</v>
      </c>
      <c r="B119" s="33" t="s">
        <v>217</v>
      </c>
      <c r="C119" s="78">
        <v>20.420590559000001</v>
      </c>
      <c r="D119" s="9" t="str">
        <f t="shared" si="19"/>
        <v>N/A</v>
      </c>
      <c r="E119" s="9">
        <v>19.630983213</v>
      </c>
      <c r="F119" s="9" t="str">
        <f t="shared" si="20"/>
        <v>N/A</v>
      </c>
      <c r="G119" s="8">
        <v>12.980077396</v>
      </c>
      <c r="H119" s="9" t="str">
        <f t="shared" si="21"/>
        <v>N/A</v>
      </c>
      <c r="I119" s="10">
        <v>-3.87</v>
      </c>
      <c r="J119" s="10">
        <v>-33.9</v>
      </c>
      <c r="K119" s="9" t="str">
        <f t="shared" si="22"/>
        <v>No</v>
      </c>
    </row>
    <row r="120" spans="1:11" x14ac:dyDescent="0.25">
      <c r="A120" s="69" t="s">
        <v>920</v>
      </c>
      <c r="B120" s="33" t="s">
        <v>217</v>
      </c>
      <c r="C120" s="78">
        <v>18.598689099000001</v>
      </c>
      <c r="D120" s="9" t="str">
        <f t="shared" si="19"/>
        <v>N/A</v>
      </c>
      <c r="E120" s="9">
        <v>18.016850603999998</v>
      </c>
      <c r="F120" s="9" t="str">
        <f t="shared" si="20"/>
        <v>N/A</v>
      </c>
      <c r="G120" s="8">
        <v>11.447341766999999</v>
      </c>
      <c r="H120" s="9" t="str">
        <f t="shared" si="21"/>
        <v>N/A</v>
      </c>
      <c r="I120" s="10">
        <v>-3.13</v>
      </c>
      <c r="J120" s="10">
        <v>-36.5</v>
      </c>
      <c r="K120" s="9" t="str">
        <f t="shared" si="22"/>
        <v>No</v>
      </c>
    </row>
    <row r="121" spans="1:11" x14ac:dyDescent="0.25">
      <c r="A121" s="69" t="s">
        <v>921</v>
      </c>
      <c r="B121" s="33" t="s">
        <v>217</v>
      </c>
      <c r="C121" s="78">
        <v>0.22128557500000001</v>
      </c>
      <c r="D121" s="9" t="str">
        <f t="shared" si="19"/>
        <v>N/A</v>
      </c>
      <c r="E121" s="9">
        <v>0</v>
      </c>
      <c r="F121" s="9" t="str">
        <f t="shared" si="20"/>
        <v>N/A</v>
      </c>
      <c r="G121" s="8">
        <v>0</v>
      </c>
      <c r="H121" s="9" t="str">
        <f t="shared" si="21"/>
        <v>N/A</v>
      </c>
      <c r="I121" s="10">
        <v>-100</v>
      </c>
      <c r="J121" s="10" t="s">
        <v>1742</v>
      </c>
      <c r="K121" s="9" t="str">
        <f t="shared" si="22"/>
        <v>N/A</v>
      </c>
    </row>
    <row r="122" spans="1:11" x14ac:dyDescent="0.25">
      <c r="A122" s="69" t="s">
        <v>922</v>
      </c>
      <c r="B122" s="33" t="s">
        <v>217</v>
      </c>
      <c r="C122" s="78">
        <v>0</v>
      </c>
      <c r="D122" s="9" t="str">
        <f t="shared" si="19"/>
        <v>N/A</v>
      </c>
      <c r="E122" s="9">
        <v>0</v>
      </c>
      <c r="F122" s="9" t="str">
        <f t="shared" si="20"/>
        <v>N/A</v>
      </c>
      <c r="G122" s="8">
        <v>0</v>
      </c>
      <c r="H122" s="9" t="str">
        <f t="shared" si="21"/>
        <v>N/A</v>
      </c>
      <c r="I122" s="10" t="s">
        <v>1742</v>
      </c>
      <c r="J122" s="10" t="s">
        <v>1742</v>
      </c>
      <c r="K122" s="9" t="str">
        <f t="shared" si="22"/>
        <v>N/A</v>
      </c>
    </row>
    <row r="123" spans="1:11" x14ac:dyDescent="0.25">
      <c r="A123" s="69" t="s">
        <v>923</v>
      </c>
      <c r="B123" s="33" t="s">
        <v>217</v>
      </c>
      <c r="C123" s="78">
        <v>1.81205844E-2</v>
      </c>
      <c r="D123" s="9" t="str">
        <f t="shared" si="19"/>
        <v>N/A</v>
      </c>
      <c r="E123" s="9">
        <v>2.05343544E-2</v>
      </c>
      <c r="F123" s="9" t="str">
        <f t="shared" si="20"/>
        <v>N/A</v>
      </c>
      <c r="G123" s="8">
        <v>1.2539866699999999E-2</v>
      </c>
      <c r="H123" s="9" t="str">
        <f t="shared" si="21"/>
        <v>N/A</v>
      </c>
      <c r="I123" s="10">
        <v>13.32</v>
      </c>
      <c r="J123" s="10">
        <v>-38.9</v>
      </c>
      <c r="K123" s="9" t="str">
        <f t="shared" si="22"/>
        <v>No</v>
      </c>
    </row>
    <row r="124" spans="1:11" x14ac:dyDescent="0.25">
      <c r="A124" s="69" t="s">
        <v>924</v>
      </c>
      <c r="B124" s="33" t="s">
        <v>217</v>
      </c>
      <c r="C124" s="78">
        <v>0</v>
      </c>
      <c r="D124" s="9" t="str">
        <f t="shared" si="19"/>
        <v>N/A</v>
      </c>
      <c r="E124" s="9">
        <v>0</v>
      </c>
      <c r="F124" s="9" t="str">
        <f t="shared" si="20"/>
        <v>N/A</v>
      </c>
      <c r="G124" s="8">
        <v>0</v>
      </c>
      <c r="H124" s="9" t="str">
        <f t="shared" si="21"/>
        <v>N/A</v>
      </c>
      <c r="I124" s="10" t="s">
        <v>1742</v>
      </c>
      <c r="J124" s="10" t="s">
        <v>1742</v>
      </c>
      <c r="K124" s="9" t="str">
        <f t="shared" si="22"/>
        <v>N/A</v>
      </c>
    </row>
    <row r="125" spans="1:11" x14ac:dyDescent="0.25">
      <c r="A125" s="69" t="s">
        <v>925</v>
      </c>
      <c r="B125" s="33" t="s">
        <v>217</v>
      </c>
      <c r="C125" s="78">
        <v>1.5824738565000001</v>
      </c>
      <c r="D125" s="9" t="str">
        <f t="shared" si="19"/>
        <v>N/A</v>
      </c>
      <c r="E125" s="9">
        <v>1.5886451437</v>
      </c>
      <c r="F125" s="9" t="str">
        <f t="shared" si="20"/>
        <v>N/A</v>
      </c>
      <c r="G125" s="8">
        <v>1.5161400360999999</v>
      </c>
      <c r="H125" s="9" t="str">
        <f t="shared" si="21"/>
        <v>N/A</v>
      </c>
      <c r="I125" s="10">
        <v>0.39</v>
      </c>
      <c r="J125" s="10">
        <v>-4.5599999999999996</v>
      </c>
      <c r="K125" s="9" t="str">
        <f t="shared" si="22"/>
        <v>Yes</v>
      </c>
    </row>
    <row r="126" spans="1:11" x14ac:dyDescent="0.25">
      <c r="A126" s="69" t="s">
        <v>926</v>
      </c>
      <c r="B126" s="33" t="s">
        <v>217</v>
      </c>
      <c r="C126" s="78">
        <v>0</v>
      </c>
      <c r="D126" s="9" t="str">
        <f t="shared" si="19"/>
        <v>N/A</v>
      </c>
      <c r="E126" s="9">
        <v>0</v>
      </c>
      <c r="F126" s="9" t="str">
        <f t="shared" si="20"/>
        <v>N/A</v>
      </c>
      <c r="G126" s="8">
        <v>0</v>
      </c>
      <c r="H126" s="9" t="str">
        <f t="shared" si="21"/>
        <v>N/A</v>
      </c>
      <c r="I126" s="10" t="s">
        <v>1742</v>
      </c>
      <c r="J126" s="10" t="s">
        <v>1742</v>
      </c>
      <c r="K126" s="9" t="str">
        <f t="shared" si="22"/>
        <v>N/A</v>
      </c>
    </row>
    <row r="127" spans="1:11" x14ac:dyDescent="0.25">
      <c r="A127" s="69" t="s">
        <v>927</v>
      </c>
      <c r="B127" s="33" t="s">
        <v>217</v>
      </c>
      <c r="C127" s="78">
        <v>0</v>
      </c>
      <c r="D127" s="9" t="str">
        <f t="shared" si="19"/>
        <v>N/A</v>
      </c>
      <c r="E127" s="9">
        <v>0</v>
      </c>
      <c r="F127" s="9" t="str">
        <f t="shared" si="20"/>
        <v>N/A</v>
      </c>
      <c r="G127" s="8">
        <v>0</v>
      </c>
      <c r="H127" s="9" t="str">
        <f t="shared" si="21"/>
        <v>N/A</v>
      </c>
      <c r="I127" s="10" t="s">
        <v>1742</v>
      </c>
      <c r="J127" s="10" t="s">
        <v>1742</v>
      </c>
      <c r="K127" s="9" t="str">
        <f t="shared" si="22"/>
        <v>N/A</v>
      </c>
    </row>
    <row r="128" spans="1:11" x14ac:dyDescent="0.25">
      <c r="A128" s="69" t="s">
        <v>928</v>
      </c>
      <c r="B128" s="33" t="s">
        <v>217</v>
      </c>
      <c r="C128" s="78">
        <v>0</v>
      </c>
      <c r="D128" s="9" t="str">
        <f t="shared" si="19"/>
        <v>N/A</v>
      </c>
      <c r="E128" s="9">
        <v>0</v>
      </c>
      <c r="F128" s="9" t="str">
        <f t="shared" si="20"/>
        <v>N/A</v>
      </c>
      <c r="G128" s="8">
        <v>0</v>
      </c>
      <c r="H128" s="9" t="str">
        <f t="shared" si="21"/>
        <v>N/A</v>
      </c>
      <c r="I128" s="10" t="s">
        <v>1742</v>
      </c>
      <c r="J128" s="10" t="s">
        <v>1742</v>
      </c>
      <c r="K128" s="9" t="str">
        <f t="shared" si="22"/>
        <v>N/A</v>
      </c>
    </row>
    <row r="129" spans="1:11" x14ac:dyDescent="0.25">
      <c r="A129" s="69" t="s">
        <v>929</v>
      </c>
      <c r="B129" s="33" t="s">
        <v>217</v>
      </c>
      <c r="C129" s="78">
        <v>0</v>
      </c>
      <c r="D129" s="9" t="str">
        <f t="shared" si="19"/>
        <v>N/A</v>
      </c>
      <c r="E129" s="9">
        <v>0</v>
      </c>
      <c r="F129" s="9" t="str">
        <f t="shared" si="20"/>
        <v>N/A</v>
      </c>
      <c r="G129" s="8">
        <v>0</v>
      </c>
      <c r="H129" s="9" t="str">
        <f t="shared" si="21"/>
        <v>N/A</v>
      </c>
      <c r="I129" s="10" t="s">
        <v>1742</v>
      </c>
      <c r="J129" s="10" t="s">
        <v>1742</v>
      </c>
      <c r="K129" s="9" t="str">
        <f t="shared" si="22"/>
        <v>N/A</v>
      </c>
    </row>
    <row r="130" spans="1:11" x14ac:dyDescent="0.25">
      <c r="A130" s="69" t="s">
        <v>930</v>
      </c>
      <c r="B130" s="33" t="s">
        <v>217</v>
      </c>
      <c r="C130" s="78">
        <v>2.1444500000000001E-5</v>
      </c>
      <c r="D130" s="9" t="str">
        <f t="shared" si="19"/>
        <v>N/A</v>
      </c>
      <c r="E130" s="9">
        <v>4.9531109E-3</v>
      </c>
      <c r="F130" s="9" t="str">
        <f t="shared" si="20"/>
        <v>N/A</v>
      </c>
      <c r="G130" s="8">
        <v>4.0557261000000004E-3</v>
      </c>
      <c r="H130" s="9" t="str">
        <f t="shared" si="21"/>
        <v>N/A</v>
      </c>
      <c r="I130" s="10">
        <v>22997</v>
      </c>
      <c r="J130" s="10">
        <v>-18.100000000000001</v>
      </c>
      <c r="K130" s="9" t="str">
        <f t="shared" si="22"/>
        <v>Yes</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335205</v>
      </c>
      <c r="D6" s="9" t="str">
        <f>IF($B6="N/A","N/A",IF(C6&gt;15,"No",IF(C6&lt;-15,"No","Yes")))</f>
        <v>N/A</v>
      </c>
      <c r="E6" s="34">
        <v>309146</v>
      </c>
      <c r="F6" s="9" t="str">
        <f>IF($B6="N/A","N/A",IF(E6&gt;15,"No",IF(E6&lt;-15,"No","Yes")))</f>
        <v>N/A</v>
      </c>
      <c r="G6" s="34">
        <v>416108</v>
      </c>
      <c r="H6" s="9" t="str">
        <f>IF($B6="N/A","N/A",IF(G6&gt;15,"No",IF(G6&lt;-15,"No","Yes")))</f>
        <v>N/A</v>
      </c>
      <c r="I6" s="10">
        <v>-7.77</v>
      </c>
      <c r="J6" s="10">
        <v>34.6</v>
      </c>
      <c r="K6" s="9" t="str">
        <f t="shared" ref="K6:K13" si="0">IF(J6="Div by 0", "N/A", IF(J6="N/A","N/A", IF(J6&gt;30, "No", IF(J6&lt;-30, "No", "Yes"))))</f>
        <v>No</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55.169424679999999</v>
      </c>
      <c r="D9" s="9" t="str">
        <f t="shared" ref="D9:D17" si="1">IF($B9="N/A","N/A",IF(C9&gt;15,"No",IF(C9&lt;-15,"No","Yes")))</f>
        <v>N/A</v>
      </c>
      <c r="E9" s="35">
        <v>65.244758140000002</v>
      </c>
      <c r="F9" s="9" t="str">
        <f>IF($B9="N/A","N/A",IF(E9&gt;15,"No",IF(E9&lt;-15,"No","Yes")))</f>
        <v>N/A</v>
      </c>
      <c r="G9" s="35">
        <v>62.280355100000001</v>
      </c>
      <c r="H9" s="9" t="str">
        <f>IF($B9="N/A","N/A",IF(G9&gt;15,"No",IF(G9&lt;-15,"No","Yes")))</f>
        <v>N/A</v>
      </c>
      <c r="I9" s="10">
        <v>18.260000000000002</v>
      </c>
      <c r="J9" s="10">
        <v>-4.54</v>
      </c>
      <c r="K9" s="9" t="str">
        <f t="shared" si="0"/>
        <v>Yes</v>
      </c>
    </row>
    <row r="10" spans="1:11" x14ac:dyDescent="0.25">
      <c r="A10" s="69" t="s">
        <v>16</v>
      </c>
      <c r="B10" s="33" t="s">
        <v>217</v>
      </c>
      <c r="C10" s="68">
        <v>2.6273474441000002</v>
      </c>
      <c r="D10" s="9" t="str">
        <f t="shared" si="1"/>
        <v>N/A</v>
      </c>
      <c r="E10" s="8">
        <v>1.6697612130999999</v>
      </c>
      <c r="F10" s="9" t="str">
        <f>IF($B10="N/A","N/A",IF(E10&gt;15,"No",IF(E10&lt;-15,"No","Yes")))</f>
        <v>N/A</v>
      </c>
      <c r="G10" s="8">
        <v>2.1369452161</v>
      </c>
      <c r="H10" s="9" t="str">
        <f>IF($B10="N/A","N/A",IF(G10&gt;15,"No",IF(G10&lt;-15,"No","Yes")))</f>
        <v>N/A</v>
      </c>
      <c r="I10" s="10">
        <v>-36.4</v>
      </c>
      <c r="J10" s="10">
        <v>27.98</v>
      </c>
      <c r="K10" s="9" t="str">
        <f t="shared" si="0"/>
        <v>Yes</v>
      </c>
    </row>
    <row r="11" spans="1:11" x14ac:dyDescent="0.25">
      <c r="A11" s="69" t="s">
        <v>36</v>
      </c>
      <c r="B11" s="33" t="s">
        <v>217</v>
      </c>
      <c r="C11" s="68">
        <v>4.5650916759999998</v>
      </c>
      <c r="D11" s="9" t="str">
        <f t="shared" si="1"/>
        <v>N/A</v>
      </c>
      <c r="E11" s="8">
        <v>5.9208559985999996</v>
      </c>
      <c r="F11" s="9" t="str">
        <f>IF($B11="N/A","N/A",IF(E11&gt;15,"No",IF(E11&lt;-15,"No","Yes")))</f>
        <v>N/A</v>
      </c>
      <c r="G11" s="8">
        <v>5.9724501467</v>
      </c>
      <c r="H11" s="9" t="str">
        <f>IF($B11="N/A","N/A",IF(G11&gt;15,"No",IF(G11&lt;-15,"No","Yes")))</f>
        <v>N/A</v>
      </c>
      <c r="I11" s="10">
        <v>29.7</v>
      </c>
      <c r="J11" s="10">
        <v>0.87139999999999995</v>
      </c>
      <c r="K11" s="9" t="str">
        <f t="shared" si="0"/>
        <v>Yes</v>
      </c>
    </row>
    <row r="12" spans="1:11" x14ac:dyDescent="0.25">
      <c r="A12" s="69" t="s">
        <v>37</v>
      </c>
      <c r="B12" s="33" t="s">
        <v>217</v>
      </c>
      <c r="C12" s="68" t="s">
        <v>1742</v>
      </c>
      <c r="D12" s="9" t="str">
        <f t="shared" si="1"/>
        <v>N/A</v>
      </c>
      <c r="E12" s="8" t="s">
        <v>1742</v>
      </c>
      <c r="F12" s="9" t="str">
        <f>IF($B12="N/A","N/A",IF(E12&gt;15,"No",IF(E12&lt;-15,"No","Yes")))</f>
        <v>N/A</v>
      </c>
      <c r="G12" s="8">
        <v>40.816326531000001</v>
      </c>
      <c r="H12" s="9" t="str">
        <f>IF($B12="N/A","N/A",IF(G12&gt;15,"No",IF(G12&lt;-15,"No","Yes")))</f>
        <v>N/A</v>
      </c>
      <c r="I12" s="10" t="s">
        <v>1742</v>
      </c>
      <c r="J12" s="10" t="s">
        <v>1742</v>
      </c>
      <c r="K12" s="9" t="str">
        <f t="shared" si="0"/>
        <v>N/A</v>
      </c>
    </row>
    <row r="13" spans="1:11" x14ac:dyDescent="0.25">
      <c r="A13" s="69" t="s">
        <v>38</v>
      </c>
      <c r="B13" s="33" t="s">
        <v>217</v>
      </c>
      <c r="C13" s="68">
        <v>2.4410741379999998</v>
      </c>
      <c r="D13" s="9" t="str">
        <f t="shared" si="1"/>
        <v>N/A</v>
      </c>
      <c r="E13" s="8">
        <v>1.1538405733999999</v>
      </c>
      <c r="F13" s="9" t="str">
        <f>IF($B13="N/A","N/A",IF(E13&gt;15,"No",IF(E13&lt;-15,"No","Yes")))</f>
        <v>N/A</v>
      </c>
      <c r="G13" s="8">
        <v>1.7214726440000001</v>
      </c>
      <c r="H13" s="9" t="str">
        <f>IF($B13="N/A","N/A",IF(G13&gt;15,"No",IF(G13&lt;-15,"No","Yes")))</f>
        <v>N/A</v>
      </c>
      <c r="I13" s="10">
        <v>-52.7</v>
      </c>
      <c r="J13" s="10">
        <v>49.2</v>
      </c>
      <c r="K13" s="9" t="str">
        <f t="shared" si="0"/>
        <v>No</v>
      </c>
    </row>
    <row r="14" spans="1:11" x14ac:dyDescent="0.25">
      <c r="A14" s="69" t="s">
        <v>676</v>
      </c>
      <c r="B14" s="33" t="s">
        <v>217</v>
      </c>
      <c r="C14" s="68">
        <v>19.101743709000001</v>
      </c>
      <c r="D14" s="9" t="str">
        <f t="shared" si="1"/>
        <v>N/A</v>
      </c>
      <c r="E14" s="8">
        <v>17.166322707999999</v>
      </c>
      <c r="F14" s="9" t="str">
        <f t="shared" ref="F14:F33" si="2">IF($B14="N/A","N/A",IF(E14&gt;15,"No",IF(E14&lt;-15,"No","Yes")))</f>
        <v>N/A</v>
      </c>
      <c r="G14" s="8">
        <v>20.864535169</v>
      </c>
      <c r="H14" s="9" t="str">
        <f t="shared" ref="H14:H33" si="3">IF($B14="N/A","N/A",IF(G14&gt;15,"No",IF(G14&lt;-15,"No","Yes")))</f>
        <v>N/A</v>
      </c>
      <c r="I14" s="10">
        <v>-10.1</v>
      </c>
      <c r="J14" s="10">
        <v>21.54</v>
      </c>
      <c r="K14" s="9" t="str">
        <f t="shared" ref="K14:K30" si="4">IF(J14="Div by 0", "N/A", IF(J14="N/A","N/A", IF(J14&gt;30, "No", IF(J14&lt;-30, "No", "Yes"))))</f>
        <v>Yes</v>
      </c>
    </row>
    <row r="15" spans="1:11" x14ac:dyDescent="0.25">
      <c r="A15" s="69" t="s">
        <v>677</v>
      </c>
      <c r="B15" s="33" t="s">
        <v>217</v>
      </c>
      <c r="C15" s="68">
        <v>1.4787965572999999</v>
      </c>
      <c r="D15" s="9" t="str">
        <f t="shared" si="1"/>
        <v>N/A</v>
      </c>
      <c r="E15" s="8">
        <v>2.2313081845</v>
      </c>
      <c r="F15" s="9" t="str">
        <f t="shared" si="2"/>
        <v>N/A</v>
      </c>
      <c r="G15" s="8">
        <v>2.0275986042</v>
      </c>
      <c r="H15" s="9" t="str">
        <f t="shared" si="3"/>
        <v>N/A</v>
      </c>
      <c r="I15" s="10">
        <v>50.89</v>
      </c>
      <c r="J15" s="10">
        <v>-9.1300000000000008</v>
      </c>
      <c r="K15" s="9" t="str">
        <f t="shared" si="4"/>
        <v>Yes</v>
      </c>
    </row>
    <row r="16" spans="1:11" x14ac:dyDescent="0.25">
      <c r="A16" s="69" t="s">
        <v>380</v>
      </c>
      <c r="B16" s="33" t="s">
        <v>217</v>
      </c>
      <c r="C16" s="68">
        <v>8.7698572514999995</v>
      </c>
      <c r="D16" s="9" t="str">
        <f t="shared" si="1"/>
        <v>N/A</v>
      </c>
      <c r="E16" s="8">
        <v>10.822718068</v>
      </c>
      <c r="F16" s="9" t="str">
        <f t="shared" si="2"/>
        <v>N/A</v>
      </c>
      <c r="G16" s="8">
        <v>9.6652792063999993</v>
      </c>
      <c r="H16" s="9" t="str">
        <f t="shared" si="3"/>
        <v>N/A</v>
      </c>
      <c r="I16" s="10">
        <v>23.41</v>
      </c>
      <c r="J16" s="10">
        <v>-10.7</v>
      </c>
      <c r="K16" s="9" t="str">
        <f t="shared" si="4"/>
        <v>Yes</v>
      </c>
    </row>
    <row r="17" spans="1:11" x14ac:dyDescent="0.25">
      <c r="A17" s="69" t="s">
        <v>381</v>
      </c>
      <c r="B17" s="33" t="s">
        <v>217</v>
      </c>
      <c r="C17" s="68">
        <v>0.63602869890000002</v>
      </c>
      <c r="D17" s="9" t="str">
        <f t="shared" si="1"/>
        <v>N/A</v>
      </c>
      <c r="E17" s="8">
        <v>2.6094466692</v>
      </c>
      <c r="F17" s="9" t="str">
        <f t="shared" si="2"/>
        <v>N/A</v>
      </c>
      <c r="G17" s="8">
        <v>4.3217145548999998</v>
      </c>
      <c r="H17" s="9" t="str">
        <f t="shared" si="3"/>
        <v>N/A</v>
      </c>
      <c r="I17" s="10">
        <v>310.3</v>
      </c>
      <c r="J17" s="10">
        <v>65.62</v>
      </c>
      <c r="K17" s="9" t="str">
        <f t="shared" si="4"/>
        <v>No</v>
      </c>
    </row>
    <row r="18" spans="1:11" x14ac:dyDescent="0.25">
      <c r="A18" s="69" t="s">
        <v>382</v>
      </c>
      <c r="B18" s="33" t="s">
        <v>217</v>
      </c>
      <c r="C18" s="68">
        <v>0</v>
      </c>
      <c r="D18" s="9" t="str">
        <f t="shared" ref="D18:D33" si="5">IF($B18="N/A","N/A",IF(C18&gt;15,"No",IF(C18&lt;-15,"No","Yes")))</f>
        <v>N/A</v>
      </c>
      <c r="E18" s="8">
        <v>0</v>
      </c>
      <c r="F18" s="9" t="str">
        <f t="shared" si="2"/>
        <v>N/A</v>
      </c>
      <c r="G18" s="8">
        <v>1.1775789E-2</v>
      </c>
      <c r="H18" s="9" t="str">
        <f t="shared" si="3"/>
        <v>N/A</v>
      </c>
      <c r="I18" s="10" t="s">
        <v>1742</v>
      </c>
      <c r="J18" s="10" t="s">
        <v>1742</v>
      </c>
      <c r="K18" s="9" t="str">
        <f t="shared" si="4"/>
        <v>N/A</v>
      </c>
    </row>
    <row r="19" spans="1:11" x14ac:dyDescent="0.25">
      <c r="A19" s="69" t="s">
        <v>383</v>
      </c>
      <c r="B19" s="33" t="s">
        <v>217</v>
      </c>
      <c r="C19" s="68">
        <v>7.5729777299999999</v>
      </c>
      <c r="D19" s="9" t="str">
        <f t="shared" si="5"/>
        <v>N/A</v>
      </c>
      <c r="E19" s="8">
        <v>12.226262025</v>
      </c>
      <c r="F19" s="9" t="str">
        <f t="shared" si="2"/>
        <v>N/A</v>
      </c>
      <c r="G19" s="8">
        <v>13.232381977999999</v>
      </c>
      <c r="H19" s="9" t="str">
        <f t="shared" si="3"/>
        <v>N/A</v>
      </c>
      <c r="I19" s="10">
        <v>61.45</v>
      </c>
      <c r="J19" s="10">
        <v>8.2289999999999992</v>
      </c>
      <c r="K19" s="9" t="str">
        <f t="shared" si="4"/>
        <v>Yes</v>
      </c>
    </row>
    <row r="20" spans="1:11" x14ac:dyDescent="0.25">
      <c r="A20" s="69" t="s">
        <v>385</v>
      </c>
      <c r="B20" s="33" t="s">
        <v>217</v>
      </c>
      <c r="C20" s="68">
        <v>1.5026625497999999</v>
      </c>
      <c r="D20" s="9" t="str">
        <f t="shared" si="5"/>
        <v>N/A</v>
      </c>
      <c r="E20" s="8">
        <v>2.0679549469</v>
      </c>
      <c r="F20" s="9" t="str">
        <f t="shared" si="2"/>
        <v>N/A</v>
      </c>
      <c r="G20" s="8">
        <v>2.2349966835999999</v>
      </c>
      <c r="H20" s="9" t="str">
        <f t="shared" si="3"/>
        <v>N/A</v>
      </c>
      <c r="I20" s="10">
        <v>37.619999999999997</v>
      </c>
      <c r="J20" s="10">
        <v>8.0779999999999994</v>
      </c>
      <c r="K20" s="9" t="str">
        <f t="shared" si="4"/>
        <v>Yes</v>
      </c>
    </row>
    <row r="21" spans="1:11" x14ac:dyDescent="0.25">
      <c r="A21" s="69" t="s">
        <v>386</v>
      </c>
      <c r="B21" s="33" t="s">
        <v>217</v>
      </c>
      <c r="C21" s="68">
        <v>40.616637580000003</v>
      </c>
      <c r="D21" s="9" t="str">
        <f t="shared" si="5"/>
        <v>N/A</v>
      </c>
      <c r="E21" s="8">
        <v>38.169343935000001</v>
      </c>
      <c r="F21" s="9" t="str">
        <f t="shared" si="2"/>
        <v>N/A</v>
      </c>
      <c r="G21" s="8">
        <v>32.830419026000001</v>
      </c>
      <c r="H21" s="9" t="str">
        <f t="shared" si="3"/>
        <v>N/A</v>
      </c>
      <c r="I21" s="10">
        <v>-6.03</v>
      </c>
      <c r="J21" s="10">
        <v>-14</v>
      </c>
      <c r="K21" s="9" t="str">
        <f t="shared" si="4"/>
        <v>Yes</v>
      </c>
    </row>
    <row r="22" spans="1:11" x14ac:dyDescent="0.25">
      <c r="A22" s="69" t="s">
        <v>387</v>
      </c>
      <c r="B22" s="33" t="s">
        <v>217</v>
      </c>
      <c r="C22" s="68">
        <v>1.4689518354</v>
      </c>
      <c r="D22" s="9" t="str">
        <f t="shared" si="5"/>
        <v>N/A</v>
      </c>
      <c r="E22" s="8">
        <v>1.4219818468000001</v>
      </c>
      <c r="F22" s="9" t="str">
        <f t="shared" si="2"/>
        <v>N/A</v>
      </c>
      <c r="G22" s="8">
        <v>2.3058917395999998</v>
      </c>
      <c r="H22" s="9" t="str">
        <f t="shared" si="3"/>
        <v>N/A</v>
      </c>
      <c r="I22" s="10">
        <v>-3.2</v>
      </c>
      <c r="J22" s="10">
        <v>62.16</v>
      </c>
      <c r="K22" s="9" t="str">
        <f t="shared" si="4"/>
        <v>No</v>
      </c>
    </row>
    <row r="23" spans="1:11" x14ac:dyDescent="0.25">
      <c r="A23" s="69" t="s">
        <v>390</v>
      </c>
      <c r="B23" s="33" t="s">
        <v>217</v>
      </c>
      <c r="C23" s="68">
        <v>8.9497470000000001E-4</v>
      </c>
      <c r="D23" s="9" t="str">
        <f t="shared" si="5"/>
        <v>N/A</v>
      </c>
      <c r="E23" s="8">
        <v>0</v>
      </c>
      <c r="F23" s="9" t="str">
        <f t="shared" si="2"/>
        <v>N/A</v>
      </c>
      <c r="G23" s="8">
        <v>0</v>
      </c>
      <c r="H23" s="9" t="str">
        <f t="shared" si="3"/>
        <v>N/A</v>
      </c>
      <c r="I23" s="10">
        <v>-100</v>
      </c>
      <c r="J23" s="10" t="s">
        <v>1742</v>
      </c>
      <c r="K23" s="9" t="str">
        <f t="shared" si="4"/>
        <v>N/A</v>
      </c>
    </row>
    <row r="24" spans="1:11" x14ac:dyDescent="0.25">
      <c r="A24" s="69" t="s">
        <v>391</v>
      </c>
      <c r="B24" s="33" t="s">
        <v>217</v>
      </c>
      <c r="C24" s="68">
        <v>5.9664980000000004E-4</v>
      </c>
      <c r="D24" s="9" t="str">
        <f t="shared" si="5"/>
        <v>N/A</v>
      </c>
      <c r="E24" s="8">
        <v>0</v>
      </c>
      <c r="F24" s="9" t="str">
        <f t="shared" si="2"/>
        <v>N/A</v>
      </c>
      <c r="G24" s="8">
        <v>0</v>
      </c>
      <c r="H24" s="9" t="str">
        <f t="shared" si="3"/>
        <v>N/A</v>
      </c>
      <c r="I24" s="10">
        <v>-100</v>
      </c>
      <c r="J24" s="10" t="s">
        <v>1742</v>
      </c>
      <c r="K24" s="9" t="str">
        <f t="shared" si="4"/>
        <v>N/A</v>
      </c>
    </row>
    <row r="25" spans="1:11" x14ac:dyDescent="0.25">
      <c r="A25" s="69" t="s">
        <v>392</v>
      </c>
      <c r="B25" s="33" t="s">
        <v>217</v>
      </c>
      <c r="C25" s="68">
        <v>4.1732671051999999</v>
      </c>
      <c r="D25" s="9" t="str">
        <f t="shared" si="5"/>
        <v>N/A</v>
      </c>
      <c r="E25" s="8">
        <v>2.9503859017999998</v>
      </c>
      <c r="F25" s="9" t="str">
        <f t="shared" si="2"/>
        <v>N/A</v>
      </c>
      <c r="G25" s="8">
        <v>2.9730262336000002</v>
      </c>
      <c r="H25" s="9" t="str">
        <f t="shared" si="3"/>
        <v>N/A</v>
      </c>
      <c r="I25" s="10">
        <v>-29.3</v>
      </c>
      <c r="J25" s="10">
        <v>0.76739999999999997</v>
      </c>
      <c r="K25" s="9" t="str">
        <f t="shared" si="4"/>
        <v>Yes</v>
      </c>
    </row>
    <row r="26" spans="1:11" x14ac:dyDescent="0.25">
      <c r="A26" s="69" t="s">
        <v>393</v>
      </c>
      <c r="B26" s="33" t="s">
        <v>217</v>
      </c>
      <c r="C26" s="68">
        <v>0.16109544910000001</v>
      </c>
      <c r="D26" s="9" t="str">
        <f t="shared" si="5"/>
        <v>N/A</v>
      </c>
      <c r="E26" s="8">
        <v>0.20605150959999999</v>
      </c>
      <c r="F26" s="9" t="str">
        <f t="shared" si="2"/>
        <v>N/A</v>
      </c>
      <c r="G26" s="8">
        <v>0.26579637979999998</v>
      </c>
      <c r="H26" s="9" t="str">
        <f t="shared" si="3"/>
        <v>N/A</v>
      </c>
      <c r="I26" s="10">
        <v>27.91</v>
      </c>
      <c r="J26" s="10">
        <v>29</v>
      </c>
      <c r="K26" s="9" t="str">
        <f t="shared" si="4"/>
        <v>Yes</v>
      </c>
    </row>
    <row r="27" spans="1:11" x14ac:dyDescent="0.25">
      <c r="A27" s="69" t="s">
        <v>394</v>
      </c>
      <c r="B27" s="33" t="s">
        <v>217</v>
      </c>
      <c r="C27" s="68">
        <v>0</v>
      </c>
      <c r="D27" s="9" t="str">
        <f t="shared" si="5"/>
        <v>N/A</v>
      </c>
      <c r="E27" s="8">
        <v>0</v>
      </c>
      <c r="F27" s="9" t="str">
        <f t="shared" si="2"/>
        <v>N/A</v>
      </c>
      <c r="G27" s="8">
        <v>0</v>
      </c>
      <c r="H27" s="9" t="str">
        <f t="shared" si="3"/>
        <v>N/A</v>
      </c>
      <c r="I27" s="10" t="s">
        <v>1742</v>
      </c>
      <c r="J27" s="10" t="s">
        <v>1742</v>
      </c>
      <c r="K27" s="9" t="str">
        <f t="shared" si="4"/>
        <v>N/A</v>
      </c>
    </row>
    <row r="28" spans="1:11" x14ac:dyDescent="0.25">
      <c r="A28" s="69" t="s">
        <v>399</v>
      </c>
      <c r="B28" s="33" t="s">
        <v>217</v>
      </c>
      <c r="C28" s="68">
        <v>0</v>
      </c>
      <c r="D28" s="9" t="str">
        <f t="shared" si="5"/>
        <v>N/A</v>
      </c>
      <c r="E28" s="8">
        <v>0</v>
      </c>
      <c r="F28" s="9" t="str">
        <f t="shared" si="2"/>
        <v>N/A</v>
      </c>
      <c r="G28" s="8">
        <v>0</v>
      </c>
      <c r="H28" s="9" t="str">
        <f t="shared" si="3"/>
        <v>N/A</v>
      </c>
      <c r="I28" s="10" t="s">
        <v>1742</v>
      </c>
      <c r="J28" s="10" t="s">
        <v>1742</v>
      </c>
      <c r="K28" s="9" t="str">
        <f t="shared" si="4"/>
        <v>N/A</v>
      </c>
    </row>
    <row r="29" spans="1:11" x14ac:dyDescent="0.25">
      <c r="A29" s="69" t="s">
        <v>400</v>
      </c>
      <c r="B29" s="33" t="s">
        <v>217</v>
      </c>
      <c r="C29" s="68">
        <v>11.754896258</v>
      </c>
      <c r="D29" s="9" t="str">
        <f t="shared" si="5"/>
        <v>N/A</v>
      </c>
      <c r="E29" s="8">
        <v>8.5293033064999992</v>
      </c>
      <c r="F29" s="9" t="str">
        <f t="shared" si="2"/>
        <v>N/A</v>
      </c>
      <c r="G29" s="8">
        <v>7.2606150325999996</v>
      </c>
      <c r="H29" s="9" t="str">
        <f t="shared" si="3"/>
        <v>N/A</v>
      </c>
      <c r="I29" s="10">
        <v>-27.4</v>
      </c>
      <c r="J29" s="10">
        <v>-14.9</v>
      </c>
      <c r="K29" s="9" t="str">
        <f t="shared" si="4"/>
        <v>Yes</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99.677809101999998</v>
      </c>
      <c r="D31" s="9" t="str">
        <f t="shared" si="5"/>
        <v>N/A</v>
      </c>
      <c r="E31" s="8">
        <v>99.704670285000006</v>
      </c>
      <c r="F31" s="9" t="str">
        <f t="shared" si="2"/>
        <v>N/A</v>
      </c>
      <c r="G31" s="8">
        <v>99.779143876000006</v>
      </c>
      <c r="H31" s="9" t="str">
        <f t="shared" si="3"/>
        <v>N/A</v>
      </c>
      <c r="I31" s="10">
        <v>2.69E-2</v>
      </c>
      <c r="J31" s="10">
        <v>7.4700000000000003E-2</v>
      </c>
      <c r="K31" s="9" t="str">
        <f t="shared" ref="K31:K43" si="6">IF(J31="Div by 0", "N/A", IF(J31="N/A","N/A", IF(J31&gt;30, "No", IF(J31&lt;-30, "No", "Yes"))))</f>
        <v>Yes</v>
      </c>
    </row>
    <row r="32" spans="1:11" x14ac:dyDescent="0.25">
      <c r="A32" s="69" t="s">
        <v>39</v>
      </c>
      <c r="B32" s="33" t="s">
        <v>271</v>
      </c>
      <c r="C32" s="68">
        <v>99.930932721999994</v>
      </c>
      <c r="D32" s="9" t="str">
        <f>IF($B32="N/A","N/A",IF(C32&gt;100,"No",IF(C32&lt;85,"No","Yes")))</f>
        <v>Yes</v>
      </c>
      <c r="E32" s="8">
        <v>99.959828318999996</v>
      </c>
      <c r="F32" s="9" t="str">
        <f>IF($B32="N/A","N/A",IF(E32&gt;100,"No",IF(E32&lt;85,"No","Yes")))</f>
        <v>Yes</v>
      </c>
      <c r="G32" s="8">
        <v>99.978623638000002</v>
      </c>
      <c r="H32" s="9" t="str">
        <f>IF($B32="N/A","N/A",IF(G32&gt;100,"No",IF(G32&lt;85,"No","Yes")))</f>
        <v>Yes</v>
      </c>
      <c r="I32" s="10">
        <v>2.8899999999999999E-2</v>
      </c>
      <c r="J32" s="10">
        <v>1.8800000000000001E-2</v>
      </c>
      <c r="K32" s="9" t="str">
        <f t="shared" si="6"/>
        <v>Yes</v>
      </c>
    </row>
    <row r="33" spans="1:11" x14ac:dyDescent="0.25">
      <c r="A33" s="69" t="s">
        <v>904</v>
      </c>
      <c r="B33" s="33" t="s">
        <v>217</v>
      </c>
      <c r="C33" s="68">
        <v>43.596558174000002</v>
      </c>
      <c r="D33" s="9" t="str">
        <f t="shared" si="5"/>
        <v>N/A</v>
      </c>
      <c r="E33" s="8">
        <v>46.564774051000001</v>
      </c>
      <c r="F33" s="9" t="str">
        <f t="shared" si="2"/>
        <v>N/A</v>
      </c>
      <c r="G33" s="8">
        <v>49.153518036000001</v>
      </c>
      <c r="H33" s="9" t="str">
        <f t="shared" si="3"/>
        <v>N/A</v>
      </c>
      <c r="I33" s="10">
        <v>6.8079999999999998</v>
      </c>
      <c r="J33" s="10">
        <v>5.5590000000000002</v>
      </c>
      <c r="K33" s="9" t="str">
        <f t="shared" si="6"/>
        <v>Yes</v>
      </c>
    </row>
    <row r="34" spans="1:11" x14ac:dyDescent="0.25">
      <c r="A34" s="69" t="s">
        <v>845</v>
      </c>
      <c r="B34" s="33" t="s">
        <v>272</v>
      </c>
      <c r="C34" s="68">
        <v>7.9539094649999997</v>
      </c>
      <c r="D34" s="9" t="str">
        <f>IF($B34="N/A","N/A",IF(C34&gt;25,"No",IF(C34&lt;5,"No","Yes")))</f>
        <v>Yes</v>
      </c>
      <c r="E34" s="8">
        <v>7.6422706199999997</v>
      </c>
      <c r="F34" s="9" t="str">
        <f>IF($B34="N/A","N/A",IF(E34&gt;25,"No",IF(E34&lt;5,"No","Yes")))</f>
        <v>Yes</v>
      </c>
      <c r="G34" s="8">
        <v>8.1866330754999996</v>
      </c>
      <c r="H34" s="9" t="str">
        <f>IF($B34="N/A","N/A",IF(G34&gt;25,"No",IF(G34&lt;5,"No","Yes")))</f>
        <v>Yes</v>
      </c>
      <c r="I34" s="10">
        <v>-3.92</v>
      </c>
      <c r="J34" s="10">
        <v>7.1230000000000002</v>
      </c>
      <c r="K34" s="9" t="str">
        <f t="shared" si="6"/>
        <v>Yes</v>
      </c>
    </row>
    <row r="35" spans="1:11" x14ac:dyDescent="0.25">
      <c r="A35" s="69" t="s">
        <v>846</v>
      </c>
      <c r="B35" s="33" t="s">
        <v>273</v>
      </c>
      <c r="C35" s="68">
        <v>30.228806584000001</v>
      </c>
      <c r="D35" s="9" t="str">
        <f>IF($B35="N/A","N/A",IF(C35&gt;70,"No",IF(C35&lt;40,"No","Yes")))</f>
        <v>No</v>
      </c>
      <c r="E35" s="8">
        <v>32.190907527999997</v>
      </c>
      <c r="F35" s="9" t="str">
        <f>IF($B35="N/A","N/A",IF(E35&gt;70,"No",IF(E35&lt;40,"No","Yes")))</f>
        <v>No</v>
      </c>
      <c r="G35" s="8">
        <v>33.239079070000003</v>
      </c>
      <c r="H35" s="9" t="str">
        <f>IF($B35="N/A","N/A",IF(G35&gt;70,"No",IF(G35&lt;40,"No","Yes")))</f>
        <v>No</v>
      </c>
      <c r="I35" s="10">
        <v>6.4909999999999997</v>
      </c>
      <c r="J35" s="10">
        <v>3.2559999999999998</v>
      </c>
      <c r="K35" s="9" t="str">
        <f t="shared" si="6"/>
        <v>Yes</v>
      </c>
    </row>
    <row r="36" spans="1:11" x14ac:dyDescent="0.25">
      <c r="A36" s="69" t="s">
        <v>847</v>
      </c>
      <c r="B36" s="33" t="s">
        <v>274</v>
      </c>
      <c r="C36" s="68">
        <v>61.712532735000003</v>
      </c>
      <c r="D36" s="9" t="str">
        <f>IF($B36="N/A","N/A",IF(C36&gt;55,"No",IF(C36&lt;20,"No","Yes")))</f>
        <v>No</v>
      </c>
      <c r="E36" s="8">
        <v>60.166821851999998</v>
      </c>
      <c r="F36" s="9" t="str">
        <f>IF($B36="N/A","N/A",IF(E36&gt;55,"No",IF(E36&lt;20,"No","Yes")))</f>
        <v>No</v>
      </c>
      <c r="G36" s="8">
        <v>58.574287853999998</v>
      </c>
      <c r="H36" s="9" t="str">
        <f>IF($B36="N/A","N/A",IF(G36&gt;55,"No",IF(G36&lt;20,"No","Yes")))</f>
        <v>No</v>
      </c>
      <c r="I36" s="10">
        <v>-2.5</v>
      </c>
      <c r="J36" s="10">
        <v>-2.65</v>
      </c>
      <c r="K36" s="9" t="str">
        <f t="shared" si="6"/>
        <v>Yes</v>
      </c>
    </row>
    <row r="37" spans="1:11" x14ac:dyDescent="0.25">
      <c r="A37" s="69" t="s">
        <v>167</v>
      </c>
      <c r="B37" s="33" t="s">
        <v>250</v>
      </c>
      <c r="C37" s="68">
        <v>98.729732552000002</v>
      </c>
      <c r="D37" s="9" t="str">
        <f>IF($B37="N/A","N/A",IF(C37&gt;95,"Yes","No"))</f>
        <v>Yes</v>
      </c>
      <c r="E37" s="8">
        <v>96.395877675999998</v>
      </c>
      <c r="F37" s="9" t="str">
        <f>IF($B37="N/A","N/A",IF(E37&gt;95,"Yes","No"))</f>
        <v>Yes</v>
      </c>
      <c r="G37" s="8">
        <v>96.409826295000002</v>
      </c>
      <c r="H37" s="9" t="str">
        <f>IF($B37="N/A","N/A",IF(G37&gt;95,"Yes","No"))</f>
        <v>Yes</v>
      </c>
      <c r="I37" s="10">
        <v>-2.36</v>
      </c>
      <c r="J37" s="10">
        <v>1.4500000000000001E-2</v>
      </c>
      <c r="K37" s="9" t="str">
        <f t="shared" si="6"/>
        <v>Yes</v>
      </c>
    </row>
    <row r="38" spans="1:11" x14ac:dyDescent="0.25">
      <c r="A38" s="69" t="s">
        <v>41</v>
      </c>
      <c r="B38" s="33" t="s">
        <v>217</v>
      </c>
      <c r="C38" s="6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69" t="s">
        <v>42</v>
      </c>
      <c r="B39" s="33" t="s">
        <v>217</v>
      </c>
      <c r="C39" s="68" t="s">
        <v>1742</v>
      </c>
      <c r="D39" s="9" t="str">
        <f t="shared" si="7"/>
        <v>N/A</v>
      </c>
      <c r="E39" s="8" t="s">
        <v>1742</v>
      </c>
      <c r="F39" s="9" t="str">
        <f>IF($B39="N/A","N/A",IF(E39&gt;15,"No",IF(E39&lt;-15,"No","Yes")))</f>
        <v>N/A</v>
      </c>
      <c r="G39" s="8">
        <v>67.346938776000002</v>
      </c>
      <c r="H39" s="9" t="str">
        <f>IF($B39="N/A","N/A",IF(G39&gt;15,"No",IF(G39&lt;-15,"No","Yes")))</f>
        <v>N/A</v>
      </c>
      <c r="I39" s="10" t="s">
        <v>1742</v>
      </c>
      <c r="J39" s="10" t="s">
        <v>1742</v>
      </c>
      <c r="K39" s="9" t="str">
        <f t="shared" si="6"/>
        <v>N/A</v>
      </c>
    </row>
    <row r="40" spans="1:11" x14ac:dyDescent="0.25">
      <c r="A40" s="69" t="s">
        <v>43</v>
      </c>
      <c r="B40" s="33" t="s">
        <v>227</v>
      </c>
      <c r="C40" s="68">
        <v>99.726625857000002</v>
      </c>
      <c r="D40" s="9" t="str">
        <f>IF($B40="N/A","N/A",IF(C40&gt;100,"No",IF(C40&lt;98,"No","Yes")))</f>
        <v>Yes</v>
      </c>
      <c r="E40" s="8">
        <v>98.354299062999999</v>
      </c>
      <c r="F40" s="9" t="str">
        <f>IF($B40="N/A","N/A",IF(E40&gt;100,"No",IF(E40&lt;98,"No","Yes")))</f>
        <v>Yes</v>
      </c>
      <c r="G40" s="8">
        <v>97.979464719999996</v>
      </c>
      <c r="H40" s="9" t="str">
        <f>IF($B40="N/A","N/A",IF(G40&gt;100,"No",IF(G40&lt;98,"No","Yes")))</f>
        <v>No</v>
      </c>
      <c r="I40" s="10">
        <v>-1.38</v>
      </c>
      <c r="J40" s="10">
        <v>-0.38100000000000001</v>
      </c>
      <c r="K40" s="9" t="str">
        <f t="shared" si="6"/>
        <v>Yes</v>
      </c>
    </row>
    <row r="41" spans="1:11" x14ac:dyDescent="0.25">
      <c r="A41" s="69" t="s">
        <v>44</v>
      </c>
      <c r="B41" s="33" t="s">
        <v>217</v>
      </c>
      <c r="C41" s="68">
        <v>40.451492233000003</v>
      </c>
      <c r="D41" s="9" t="str">
        <f t="shared" si="7"/>
        <v>N/A</v>
      </c>
      <c r="E41" s="8">
        <v>46.531254613999998</v>
      </c>
      <c r="F41" s="9" t="str">
        <f t="shared" ref="F41:F47" si="8">IF($B41="N/A","N/A",IF(E41&gt;15,"No",IF(E41&lt;-15,"No","Yes")))</f>
        <v>N/A</v>
      </c>
      <c r="G41" s="8">
        <v>53.067659763999998</v>
      </c>
      <c r="H41" s="9" t="str">
        <f t="shared" ref="H41:H47" si="9">IF($B41="N/A","N/A",IF(G41&gt;15,"No",IF(G41&lt;-15,"No","Yes")))</f>
        <v>N/A</v>
      </c>
      <c r="I41" s="10">
        <v>15.03</v>
      </c>
      <c r="J41" s="10">
        <v>14.05</v>
      </c>
      <c r="K41" s="9" t="str">
        <f t="shared" si="6"/>
        <v>Yes</v>
      </c>
    </row>
    <row r="42" spans="1:11" x14ac:dyDescent="0.25">
      <c r="A42" s="69" t="s">
        <v>45</v>
      </c>
      <c r="B42" s="33" t="s">
        <v>217</v>
      </c>
      <c r="C42" s="68">
        <v>59.545183971999997</v>
      </c>
      <c r="D42" s="9" t="str">
        <f t="shared" si="7"/>
        <v>N/A</v>
      </c>
      <c r="E42" s="8">
        <v>53.46673199</v>
      </c>
      <c r="F42" s="9" t="str">
        <f t="shared" si="8"/>
        <v>N/A</v>
      </c>
      <c r="G42" s="8">
        <v>46.932340236000002</v>
      </c>
      <c r="H42" s="9" t="str">
        <f t="shared" si="9"/>
        <v>N/A</v>
      </c>
      <c r="I42" s="10">
        <v>-10.199999999999999</v>
      </c>
      <c r="J42" s="10">
        <v>-12.2</v>
      </c>
      <c r="K42" s="9" t="str">
        <f t="shared" si="6"/>
        <v>Yes</v>
      </c>
    </row>
    <row r="43" spans="1:11" x14ac:dyDescent="0.25">
      <c r="A43" s="69" t="s">
        <v>50</v>
      </c>
      <c r="B43" s="33" t="s">
        <v>217</v>
      </c>
      <c r="C43" s="68">
        <v>3.323795E-3</v>
      </c>
      <c r="D43" s="9" t="str">
        <f t="shared" si="7"/>
        <v>N/A</v>
      </c>
      <c r="E43" s="8">
        <v>2.0133958000000001E-3</v>
      </c>
      <c r="F43" s="9" t="str">
        <f t="shared" si="8"/>
        <v>N/A</v>
      </c>
      <c r="G43" s="8">
        <v>0</v>
      </c>
      <c r="H43" s="9" t="str">
        <f t="shared" si="9"/>
        <v>N/A</v>
      </c>
      <c r="I43" s="10">
        <v>-39.4</v>
      </c>
      <c r="J43" s="10">
        <v>-100</v>
      </c>
      <c r="K43" s="9" t="str">
        <f t="shared" si="6"/>
        <v>No</v>
      </c>
    </row>
    <row r="44" spans="1:11" x14ac:dyDescent="0.25">
      <c r="A44" s="69" t="s">
        <v>907</v>
      </c>
      <c r="B44" s="33" t="s">
        <v>217</v>
      </c>
      <c r="C44" s="68">
        <v>53.748303276999998</v>
      </c>
      <c r="D44" s="9" t="str">
        <f t="shared" si="7"/>
        <v>N/A</v>
      </c>
      <c r="E44" s="8">
        <v>57.485783415999997</v>
      </c>
      <c r="F44" s="9" t="str">
        <f t="shared" si="8"/>
        <v>N/A</v>
      </c>
      <c r="G44" s="8">
        <v>61.893306545000002</v>
      </c>
      <c r="H44" s="9" t="str">
        <f t="shared" si="9"/>
        <v>N/A</v>
      </c>
      <c r="I44" s="10">
        <v>6.9539999999999997</v>
      </c>
      <c r="J44" s="10">
        <v>7.6669999999999998</v>
      </c>
      <c r="K44" s="9" t="str">
        <f>IF(J44="Div by 0", "N/A", IF(J44="N/A","N/A", IF(J44&gt;30, "No", IF(J44&lt;-30, "No", "Yes"))))</f>
        <v>Yes</v>
      </c>
    </row>
    <row r="45" spans="1:11" x14ac:dyDescent="0.25">
      <c r="A45" s="69" t="s">
        <v>908</v>
      </c>
      <c r="B45" s="33" t="s">
        <v>217</v>
      </c>
      <c r="C45" s="68">
        <v>46.251696723000002</v>
      </c>
      <c r="D45" s="9" t="str">
        <f t="shared" si="7"/>
        <v>N/A</v>
      </c>
      <c r="E45" s="8">
        <v>42.514216584000003</v>
      </c>
      <c r="F45" s="9" t="str">
        <f t="shared" si="8"/>
        <v>N/A</v>
      </c>
      <c r="G45" s="8">
        <v>38.106693454999998</v>
      </c>
      <c r="H45" s="9" t="str">
        <f t="shared" si="9"/>
        <v>N/A</v>
      </c>
      <c r="I45" s="10">
        <v>-8.08</v>
      </c>
      <c r="J45" s="10">
        <v>-10.4</v>
      </c>
      <c r="K45" s="9" t="str">
        <f>IF(J45="Div by 0", "N/A", IF(J45="N/A","N/A", IF(J45&gt;30, "No", IF(J45&lt;-30, "No", "Yes"))))</f>
        <v>Yes</v>
      </c>
    </row>
    <row r="46" spans="1:11" x14ac:dyDescent="0.25">
      <c r="A46" s="69" t="s">
        <v>931</v>
      </c>
      <c r="B46" s="33" t="s">
        <v>217</v>
      </c>
      <c r="C46" s="68">
        <v>8.9497470000000001E-4</v>
      </c>
      <c r="D46" s="9" t="str">
        <f t="shared" si="7"/>
        <v>N/A</v>
      </c>
      <c r="E46" s="8">
        <v>0</v>
      </c>
      <c r="F46" s="9" t="str">
        <f t="shared" si="8"/>
        <v>N/A</v>
      </c>
      <c r="G46" s="8">
        <v>1.1775789E-2</v>
      </c>
      <c r="H46" s="9" t="str">
        <f t="shared" si="9"/>
        <v>N/A</v>
      </c>
      <c r="I46" s="10">
        <v>-100</v>
      </c>
      <c r="J46" s="10" t="s">
        <v>1742</v>
      </c>
      <c r="K46" s="9" t="str">
        <f>IF(J46="Div by 0", "N/A", IF(J46="N/A","N/A", IF(J46&gt;30, "No", IF(J46&lt;-30, "No", "Yes"))))</f>
        <v>N/A</v>
      </c>
    </row>
    <row r="47" spans="1:11" x14ac:dyDescent="0.25">
      <c r="A47" s="69" t="s">
        <v>919</v>
      </c>
      <c r="B47" s="33" t="s">
        <v>217</v>
      </c>
      <c r="C47" s="68">
        <v>0</v>
      </c>
      <c r="D47" s="9" t="str">
        <f t="shared" si="7"/>
        <v>N/A</v>
      </c>
      <c r="E47" s="8">
        <v>0</v>
      </c>
      <c r="F47" s="9" t="str">
        <f t="shared" si="8"/>
        <v>N/A</v>
      </c>
      <c r="G47" s="8">
        <v>0</v>
      </c>
      <c r="H47" s="9" t="str">
        <f t="shared" si="9"/>
        <v>N/A</v>
      </c>
      <c r="I47" s="10" t="s">
        <v>1742</v>
      </c>
      <c r="J47" s="10" t="s">
        <v>1742</v>
      </c>
      <c r="K47" s="9" t="str">
        <f>IF(J47="Div by 0", "N/A", IF(J47="N/A","N/A", IF(J47&gt;30, "No", IF(J47&lt;-30, "No", "Yes"))))</f>
        <v>N/A</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10268220</v>
      </c>
      <c r="F6" s="9" t="str">
        <f t="shared" ref="F6:F15" si="1">IF($B6="N/A","N/A",IF(E6&lt;0,"No","Yes"))</f>
        <v>N/A</v>
      </c>
      <c r="G6" s="67">
        <v>12534608</v>
      </c>
      <c r="H6" s="9" t="str">
        <f t="shared" ref="H6:H15" si="2">IF($B6="N/A","N/A",IF(G6&lt;0,"No","Yes"))</f>
        <v>N/A</v>
      </c>
      <c r="I6" s="10" t="s">
        <v>217</v>
      </c>
      <c r="J6" s="10">
        <v>22.07</v>
      </c>
      <c r="K6" s="9" t="str">
        <f t="shared" ref="K6:K15" si="3">IF(J6="Div by 0", "N/A", IF(J6="N/A","N/A", IF(J6&gt;30, "No", IF(J6&lt;-30, "No", "Yes"))))</f>
        <v>Yes</v>
      </c>
    </row>
    <row r="7" spans="1:11" x14ac:dyDescent="0.25">
      <c r="A7" s="66" t="s">
        <v>445</v>
      </c>
      <c r="B7" s="5" t="s">
        <v>217</v>
      </c>
      <c r="C7" s="68" t="s">
        <v>217</v>
      </c>
      <c r="D7" s="9" t="str">
        <f t="shared" si="0"/>
        <v>N/A</v>
      </c>
      <c r="E7" s="68">
        <v>6.7324326903999996</v>
      </c>
      <c r="F7" s="9" t="str">
        <f t="shared" si="1"/>
        <v>N/A</v>
      </c>
      <c r="G7" s="68">
        <v>7.3086290373000002</v>
      </c>
      <c r="H7" s="9" t="str">
        <f t="shared" si="2"/>
        <v>N/A</v>
      </c>
      <c r="I7" s="10" t="s">
        <v>217</v>
      </c>
      <c r="J7" s="10">
        <v>8.5589999999999993</v>
      </c>
      <c r="K7" s="9" t="str">
        <f t="shared" si="3"/>
        <v>Yes</v>
      </c>
    </row>
    <row r="8" spans="1:11" x14ac:dyDescent="0.25">
      <c r="A8" s="66" t="s">
        <v>446</v>
      </c>
      <c r="B8" s="5" t="s">
        <v>217</v>
      </c>
      <c r="C8" s="68" t="s">
        <v>217</v>
      </c>
      <c r="D8" s="9" t="str">
        <f t="shared" si="0"/>
        <v>N/A</v>
      </c>
      <c r="E8" s="68">
        <v>29.731832781000001</v>
      </c>
      <c r="F8" s="9" t="str">
        <f t="shared" si="1"/>
        <v>N/A</v>
      </c>
      <c r="G8" s="68">
        <v>28.650142071000001</v>
      </c>
      <c r="H8" s="9" t="str">
        <f t="shared" si="2"/>
        <v>N/A</v>
      </c>
      <c r="I8" s="10" t="s">
        <v>217</v>
      </c>
      <c r="J8" s="10">
        <v>-3.64</v>
      </c>
      <c r="K8" s="9" t="str">
        <f t="shared" si="3"/>
        <v>Yes</v>
      </c>
    </row>
    <row r="9" spans="1:11" x14ac:dyDescent="0.25">
      <c r="A9" s="66" t="s">
        <v>447</v>
      </c>
      <c r="B9" s="5" t="s">
        <v>217</v>
      </c>
      <c r="C9" s="68" t="s">
        <v>217</v>
      </c>
      <c r="D9" s="9" t="str">
        <f t="shared" si="0"/>
        <v>N/A</v>
      </c>
      <c r="E9" s="68">
        <v>33.349840575999998</v>
      </c>
      <c r="F9" s="9" t="str">
        <f t="shared" si="1"/>
        <v>N/A</v>
      </c>
      <c r="G9" s="68">
        <v>32.474936591999999</v>
      </c>
      <c r="H9" s="9" t="str">
        <f t="shared" si="2"/>
        <v>N/A</v>
      </c>
      <c r="I9" s="10" t="s">
        <v>217</v>
      </c>
      <c r="J9" s="10">
        <v>-2.62</v>
      </c>
      <c r="K9" s="9" t="str">
        <f t="shared" si="3"/>
        <v>Yes</v>
      </c>
    </row>
    <row r="10" spans="1:11" x14ac:dyDescent="0.25">
      <c r="A10" s="66" t="s">
        <v>448</v>
      </c>
      <c r="B10" s="5" t="s">
        <v>217</v>
      </c>
      <c r="C10" s="68" t="s">
        <v>217</v>
      </c>
      <c r="D10" s="9" t="str">
        <f t="shared" si="0"/>
        <v>N/A</v>
      </c>
      <c r="E10" s="68">
        <v>27.740007517999999</v>
      </c>
      <c r="F10" s="9" t="str">
        <f t="shared" si="1"/>
        <v>N/A</v>
      </c>
      <c r="G10" s="68">
        <v>29.249658226000001</v>
      </c>
      <c r="H10" s="9" t="str">
        <f t="shared" si="2"/>
        <v>N/A</v>
      </c>
      <c r="I10" s="10" t="s">
        <v>217</v>
      </c>
      <c r="J10" s="10">
        <v>5.4420000000000002</v>
      </c>
      <c r="K10" s="9" t="str">
        <f t="shared" si="3"/>
        <v>Yes</v>
      </c>
    </row>
    <row r="11" spans="1:11" ht="13" x14ac:dyDescent="0.3">
      <c r="A11" s="66" t="s">
        <v>1643</v>
      </c>
      <c r="B11" s="5" t="s">
        <v>217</v>
      </c>
      <c r="C11" s="68" t="s">
        <v>217</v>
      </c>
      <c r="D11" s="9" t="str">
        <f t="shared" si="0"/>
        <v>N/A</v>
      </c>
      <c r="E11" s="68">
        <v>99.031954905999996</v>
      </c>
      <c r="F11" s="9" t="str">
        <f t="shared" si="1"/>
        <v>N/A</v>
      </c>
      <c r="G11" s="68">
        <v>98.873901760999999</v>
      </c>
      <c r="H11" s="9" t="str">
        <f t="shared" si="2"/>
        <v>N/A</v>
      </c>
      <c r="I11" s="10" t="s">
        <v>217</v>
      </c>
      <c r="J11" s="10">
        <v>-0.16</v>
      </c>
      <c r="K11" s="9" t="str">
        <f t="shared" si="3"/>
        <v>Yes</v>
      </c>
    </row>
    <row r="12" spans="1:11" x14ac:dyDescent="0.25">
      <c r="A12" s="66" t="s">
        <v>16</v>
      </c>
      <c r="B12" s="5" t="s">
        <v>217</v>
      </c>
      <c r="C12" s="68" t="s">
        <v>217</v>
      </c>
      <c r="D12" s="9" t="str">
        <f t="shared" si="0"/>
        <v>N/A</v>
      </c>
      <c r="E12" s="68">
        <v>0.55198466729999995</v>
      </c>
      <c r="F12" s="9" t="str">
        <f t="shared" si="1"/>
        <v>N/A</v>
      </c>
      <c r="G12" s="68">
        <v>0.68969049530000004</v>
      </c>
      <c r="H12" s="9" t="str">
        <f t="shared" si="2"/>
        <v>N/A</v>
      </c>
      <c r="I12" s="10" t="s">
        <v>217</v>
      </c>
      <c r="J12" s="10">
        <v>24.95</v>
      </c>
      <c r="K12" s="9" t="str">
        <f t="shared" si="3"/>
        <v>Yes</v>
      </c>
    </row>
    <row r="13" spans="1:11" x14ac:dyDescent="0.25">
      <c r="A13" s="66" t="s">
        <v>36</v>
      </c>
      <c r="B13" s="5" t="s">
        <v>217</v>
      </c>
      <c r="C13" s="68" t="s">
        <v>217</v>
      </c>
      <c r="D13" s="9" t="str">
        <f t="shared" si="0"/>
        <v>N/A</v>
      </c>
      <c r="E13" s="68">
        <v>1.0602503533000001</v>
      </c>
      <c r="F13" s="9" t="str">
        <f t="shared" si="1"/>
        <v>N/A</v>
      </c>
      <c r="G13" s="68">
        <v>0.85980310800000004</v>
      </c>
      <c r="H13" s="9" t="str">
        <f t="shared" si="2"/>
        <v>N/A</v>
      </c>
      <c r="I13" s="10" t="s">
        <v>217</v>
      </c>
      <c r="J13" s="10">
        <v>-18.899999999999999</v>
      </c>
      <c r="K13" s="9" t="str">
        <f t="shared" si="3"/>
        <v>Yes</v>
      </c>
    </row>
    <row r="14" spans="1:11" x14ac:dyDescent="0.25">
      <c r="A14" s="66" t="s">
        <v>37</v>
      </c>
      <c r="B14" s="5" t="s">
        <v>217</v>
      </c>
      <c r="C14" s="68" t="s">
        <v>217</v>
      </c>
      <c r="D14" s="9" t="str">
        <f t="shared" si="0"/>
        <v>N/A</v>
      </c>
      <c r="E14" s="68" t="s">
        <v>1742</v>
      </c>
      <c r="F14" s="9" t="str">
        <f t="shared" si="1"/>
        <v>N/A</v>
      </c>
      <c r="G14" s="68" t="s">
        <v>1742</v>
      </c>
      <c r="H14" s="9" t="str">
        <f t="shared" si="2"/>
        <v>N/A</v>
      </c>
      <c r="I14" s="10" t="s">
        <v>217</v>
      </c>
      <c r="J14" s="10" t="s">
        <v>1742</v>
      </c>
      <c r="K14" s="9" t="str">
        <f t="shared" si="3"/>
        <v>N/A</v>
      </c>
    </row>
    <row r="15" spans="1:11" x14ac:dyDescent="0.25">
      <c r="A15" s="66" t="s">
        <v>38</v>
      </c>
      <c r="B15" s="5" t="s">
        <v>217</v>
      </c>
      <c r="C15" s="68" t="s">
        <v>217</v>
      </c>
      <c r="D15" s="9" t="str">
        <f t="shared" si="0"/>
        <v>N/A</v>
      </c>
      <c r="E15" s="68">
        <v>0.48236965700000001</v>
      </c>
      <c r="F15" s="9" t="str">
        <f t="shared" si="1"/>
        <v>N/A</v>
      </c>
      <c r="G15" s="68">
        <v>0.66405943759999997</v>
      </c>
      <c r="H15" s="9" t="str">
        <f t="shared" si="2"/>
        <v>N/A</v>
      </c>
      <c r="I15" s="10" t="s">
        <v>217</v>
      </c>
      <c r="J15" s="10">
        <v>37.67</v>
      </c>
      <c r="K15" s="9" t="str">
        <f t="shared" si="3"/>
        <v>No</v>
      </c>
    </row>
    <row r="16" spans="1:11" x14ac:dyDescent="0.25">
      <c r="A16" s="66" t="s">
        <v>377</v>
      </c>
      <c r="B16" s="5" t="s">
        <v>217</v>
      </c>
      <c r="C16" s="8" t="s">
        <v>217</v>
      </c>
      <c r="D16" s="9" t="str">
        <f t="shared" ref="D16:D41" si="4">IF($B16="N/A","N/A",IF(C16&lt;0,"No","Yes"))</f>
        <v>N/A</v>
      </c>
      <c r="E16" s="8">
        <v>23.087906180000001</v>
      </c>
      <c r="F16" s="9" t="str">
        <f t="shared" ref="F16:F41" si="5">IF($B16="N/A","N/A",IF(E16&lt;0,"No","Yes"))</f>
        <v>N/A</v>
      </c>
      <c r="G16" s="8">
        <v>21.617875884</v>
      </c>
      <c r="H16" s="9" t="str">
        <f t="shared" ref="H16:H41" si="6">IF($B16="N/A","N/A",IF(G16&lt;0,"No","Yes"))</f>
        <v>N/A</v>
      </c>
      <c r="I16" s="10" t="s">
        <v>217</v>
      </c>
      <c r="J16" s="10">
        <v>-6.37</v>
      </c>
      <c r="K16" s="9" t="str">
        <f t="shared" ref="K16:K41" si="7">IF(J16="Div by 0", "N/A", IF(J16="N/A","N/A", IF(J16&gt;30, "No", IF(J16&lt;-30, "No", "Yes"))))</f>
        <v>Yes</v>
      </c>
    </row>
    <row r="17" spans="1:11" x14ac:dyDescent="0.25">
      <c r="A17" s="66" t="s">
        <v>378</v>
      </c>
      <c r="B17" s="5" t="s">
        <v>217</v>
      </c>
      <c r="C17" s="8" t="s">
        <v>217</v>
      </c>
      <c r="D17" s="9" t="str">
        <f t="shared" si="4"/>
        <v>N/A</v>
      </c>
      <c r="E17" s="8">
        <v>12.934257348999999</v>
      </c>
      <c r="F17" s="9" t="str">
        <f t="shared" si="5"/>
        <v>N/A</v>
      </c>
      <c r="G17" s="8">
        <v>11.907017754</v>
      </c>
      <c r="H17" s="9" t="str">
        <f t="shared" si="6"/>
        <v>N/A</v>
      </c>
      <c r="I17" s="10" t="s">
        <v>217</v>
      </c>
      <c r="J17" s="10">
        <v>-7.94</v>
      </c>
      <c r="K17" s="9" t="str">
        <f t="shared" si="7"/>
        <v>Yes</v>
      </c>
    </row>
    <row r="18" spans="1:11" x14ac:dyDescent="0.25">
      <c r="A18" s="66" t="s">
        <v>379</v>
      </c>
      <c r="B18" s="5" t="s">
        <v>217</v>
      </c>
      <c r="C18" s="8" t="s">
        <v>217</v>
      </c>
      <c r="D18" s="9" t="str">
        <f t="shared" si="4"/>
        <v>N/A</v>
      </c>
      <c r="E18" s="8">
        <v>1.3178136035000001</v>
      </c>
      <c r="F18" s="9" t="str">
        <f t="shared" si="5"/>
        <v>N/A</v>
      </c>
      <c r="G18" s="8">
        <v>0.97732613580000005</v>
      </c>
      <c r="H18" s="9" t="str">
        <f t="shared" si="6"/>
        <v>N/A</v>
      </c>
      <c r="I18" s="10" t="s">
        <v>217</v>
      </c>
      <c r="J18" s="10">
        <v>-25.8</v>
      </c>
      <c r="K18" s="9" t="str">
        <f t="shared" si="7"/>
        <v>Yes</v>
      </c>
    </row>
    <row r="19" spans="1:11" x14ac:dyDescent="0.25">
      <c r="A19" s="66" t="s">
        <v>380</v>
      </c>
      <c r="B19" s="5" t="s">
        <v>217</v>
      </c>
      <c r="C19" s="8" t="s">
        <v>217</v>
      </c>
      <c r="D19" s="9" t="str">
        <f t="shared" si="4"/>
        <v>N/A</v>
      </c>
      <c r="E19" s="8">
        <v>12.046605936000001</v>
      </c>
      <c r="F19" s="9" t="str">
        <f t="shared" si="5"/>
        <v>N/A</v>
      </c>
      <c r="G19" s="8">
        <v>13.094194888000001</v>
      </c>
      <c r="H19" s="9" t="str">
        <f t="shared" si="6"/>
        <v>N/A</v>
      </c>
      <c r="I19" s="10" t="s">
        <v>217</v>
      </c>
      <c r="J19" s="10">
        <v>8.6959999999999997</v>
      </c>
      <c r="K19" s="9" t="str">
        <f t="shared" si="7"/>
        <v>Yes</v>
      </c>
    </row>
    <row r="20" spans="1:11" x14ac:dyDescent="0.25">
      <c r="A20" s="66" t="s">
        <v>381</v>
      </c>
      <c r="B20" s="5" t="s">
        <v>217</v>
      </c>
      <c r="C20" s="8" t="s">
        <v>217</v>
      </c>
      <c r="D20" s="9" t="str">
        <f t="shared" si="4"/>
        <v>N/A</v>
      </c>
      <c r="E20" s="8">
        <v>2.5635309723000002</v>
      </c>
      <c r="F20" s="9" t="str">
        <f t="shared" si="5"/>
        <v>N/A</v>
      </c>
      <c r="G20" s="8">
        <v>4.0193438837000004</v>
      </c>
      <c r="H20" s="9" t="str">
        <f t="shared" si="6"/>
        <v>N/A</v>
      </c>
      <c r="I20" s="10" t="s">
        <v>217</v>
      </c>
      <c r="J20" s="10">
        <v>56.79</v>
      </c>
      <c r="K20" s="9" t="str">
        <f t="shared" si="7"/>
        <v>No</v>
      </c>
    </row>
    <row r="21" spans="1:11" x14ac:dyDescent="0.25">
      <c r="A21" s="66" t="s">
        <v>382</v>
      </c>
      <c r="B21" s="5" t="s">
        <v>217</v>
      </c>
      <c r="C21" s="8" t="s">
        <v>217</v>
      </c>
      <c r="D21" s="9" t="str">
        <f t="shared" si="4"/>
        <v>N/A</v>
      </c>
      <c r="E21" s="8">
        <v>0</v>
      </c>
      <c r="F21" s="9" t="str">
        <f t="shared" si="5"/>
        <v>N/A</v>
      </c>
      <c r="G21" s="8">
        <v>0</v>
      </c>
      <c r="H21" s="9" t="str">
        <f t="shared" si="6"/>
        <v>N/A</v>
      </c>
      <c r="I21" s="10" t="s">
        <v>217</v>
      </c>
      <c r="J21" s="10" t="s">
        <v>1742</v>
      </c>
      <c r="K21" s="9" t="str">
        <f t="shared" si="7"/>
        <v>N/A</v>
      </c>
    </row>
    <row r="22" spans="1:11" x14ac:dyDescent="0.25">
      <c r="A22" s="66" t="s">
        <v>383</v>
      </c>
      <c r="B22" s="5" t="s">
        <v>217</v>
      </c>
      <c r="C22" s="8" t="s">
        <v>217</v>
      </c>
      <c r="D22" s="9" t="str">
        <f t="shared" si="4"/>
        <v>N/A</v>
      </c>
      <c r="E22" s="8">
        <v>24.568600984</v>
      </c>
      <c r="F22" s="9" t="str">
        <f t="shared" si="5"/>
        <v>N/A</v>
      </c>
      <c r="G22" s="8">
        <v>26.487944418000001</v>
      </c>
      <c r="H22" s="9" t="str">
        <f t="shared" si="6"/>
        <v>N/A</v>
      </c>
      <c r="I22" s="10" t="s">
        <v>217</v>
      </c>
      <c r="J22" s="10">
        <v>7.8120000000000003</v>
      </c>
      <c r="K22" s="9" t="str">
        <f t="shared" si="7"/>
        <v>Yes</v>
      </c>
    </row>
    <row r="23" spans="1:11" x14ac:dyDescent="0.25">
      <c r="A23" s="66" t="s">
        <v>384</v>
      </c>
      <c r="B23" s="5" t="s">
        <v>217</v>
      </c>
      <c r="C23" s="8" t="s">
        <v>217</v>
      </c>
      <c r="D23" s="9" t="str">
        <f t="shared" si="4"/>
        <v>N/A</v>
      </c>
      <c r="E23" s="8">
        <v>0</v>
      </c>
      <c r="F23" s="9" t="str">
        <f t="shared" si="5"/>
        <v>N/A</v>
      </c>
      <c r="G23" s="8">
        <v>0</v>
      </c>
      <c r="H23" s="9" t="str">
        <f t="shared" si="6"/>
        <v>N/A</v>
      </c>
      <c r="I23" s="10" t="s">
        <v>217</v>
      </c>
      <c r="J23" s="10" t="s">
        <v>1742</v>
      </c>
      <c r="K23" s="9" t="str">
        <f t="shared" si="7"/>
        <v>N/A</v>
      </c>
    </row>
    <row r="24" spans="1:11" x14ac:dyDescent="0.25">
      <c r="A24" s="66" t="s">
        <v>385</v>
      </c>
      <c r="B24" s="5" t="s">
        <v>217</v>
      </c>
      <c r="C24" s="8" t="s">
        <v>217</v>
      </c>
      <c r="D24" s="9" t="str">
        <f t="shared" si="4"/>
        <v>N/A</v>
      </c>
      <c r="E24" s="8">
        <v>0.60778791259999998</v>
      </c>
      <c r="F24" s="9" t="str">
        <f t="shared" si="5"/>
        <v>N/A</v>
      </c>
      <c r="G24" s="8">
        <v>0.67819432410000002</v>
      </c>
      <c r="H24" s="9" t="str">
        <f t="shared" si="6"/>
        <v>N/A</v>
      </c>
      <c r="I24" s="10" t="s">
        <v>217</v>
      </c>
      <c r="J24" s="10">
        <v>11.58</v>
      </c>
      <c r="K24" s="9" t="str">
        <f t="shared" si="7"/>
        <v>Yes</v>
      </c>
    </row>
    <row r="25" spans="1:11" x14ac:dyDescent="0.25">
      <c r="A25" s="66" t="s">
        <v>386</v>
      </c>
      <c r="B25" s="5" t="s">
        <v>217</v>
      </c>
      <c r="C25" s="8" t="s">
        <v>217</v>
      </c>
      <c r="D25" s="9" t="str">
        <f t="shared" si="4"/>
        <v>N/A</v>
      </c>
      <c r="E25" s="8">
        <v>5.9230713794999996</v>
      </c>
      <c r="F25" s="9" t="str">
        <f t="shared" si="5"/>
        <v>N/A</v>
      </c>
      <c r="G25" s="8">
        <v>5.4517620335999997</v>
      </c>
      <c r="H25" s="9" t="str">
        <f t="shared" si="6"/>
        <v>N/A</v>
      </c>
      <c r="I25" s="10" t="s">
        <v>217</v>
      </c>
      <c r="J25" s="10">
        <v>-7.96</v>
      </c>
      <c r="K25" s="9" t="str">
        <f t="shared" si="7"/>
        <v>Yes</v>
      </c>
    </row>
    <row r="26" spans="1:11" x14ac:dyDescent="0.25">
      <c r="A26" s="66" t="s">
        <v>387</v>
      </c>
      <c r="B26" s="5" t="s">
        <v>217</v>
      </c>
      <c r="C26" s="8" t="s">
        <v>217</v>
      </c>
      <c r="D26" s="9" t="str">
        <f t="shared" si="4"/>
        <v>N/A</v>
      </c>
      <c r="E26" s="8">
        <v>0.47898272530000002</v>
      </c>
      <c r="F26" s="9" t="str">
        <f t="shared" si="5"/>
        <v>N/A</v>
      </c>
      <c r="G26" s="8">
        <v>0.60841152750000005</v>
      </c>
      <c r="H26" s="9" t="str">
        <f t="shared" si="6"/>
        <v>N/A</v>
      </c>
      <c r="I26" s="10" t="s">
        <v>217</v>
      </c>
      <c r="J26" s="10">
        <v>27.02</v>
      </c>
      <c r="K26" s="9" t="str">
        <f t="shared" si="7"/>
        <v>Yes</v>
      </c>
    </row>
    <row r="27" spans="1:11" x14ac:dyDescent="0.25">
      <c r="A27" s="66" t="s">
        <v>388</v>
      </c>
      <c r="B27" s="5" t="s">
        <v>217</v>
      </c>
      <c r="C27" s="8" t="s">
        <v>217</v>
      </c>
      <c r="D27" s="9" t="str">
        <f t="shared" si="4"/>
        <v>N/A</v>
      </c>
      <c r="E27" s="8">
        <v>2.4532002599999998E-2</v>
      </c>
      <c r="F27" s="9" t="str">
        <f t="shared" si="5"/>
        <v>N/A</v>
      </c>
      <c r="G27" s="8">
        <v>4.9303496400000001E-2</v>
      </c>
      <c r="H27" s="9" t="str">
        <f t="shared" si="6"/>
        <v>N/A</v>
      </c>
      <c r="I27" s="10" t="s">
        <v>217</v>
      </c>
      <c r="J27" s="10">
        <v>101</v>
      </c>
      <c r="K27" s="9" t="str">
        <f t="shared" si="7"/>
        <v>No</v>
      </c>
    </row>
    <row r="28" spans="1:11" x14ac:dyDescent="0.25">
      <c r="A28" s="66" t="s">
        <v>389</v>
      </c>
      <c r="B28" s="5" t="s">
        <v>217</v>
      </c>
      <c r="C28" s="8" t="s">
        <v>217</v>
      </c>
      <c r="D28" s="9" t="str">
        <f t="shared" si="4"/>
        <v>N/A</v>
      </c>
      <c r="E28" s="8">
        <v>1.3926463999999999E-3</v>
      </c>
      <c r="F28" s="9" t="str">
        <f t="shared" si="5"/>
        <v>N/A</v>
      </c>
      <c r="G28" s="8">
        <v>0</v>
      </c>
      <c r="H28" s="9" t="str">
        <f t="shared" si="6"/>
        <v>N/A</v>
      </c>
      <c r="I28" s="10" t="s">
        <v>217</v>
      </c>
      <c r="J28" s="10">
        <v>-100</v>
      </c>
      <c r="K28" s="9" t="str">
        <f t="shared" si="7"/>
        <v>No</v>
      </c>
    </row>
    <row r="29" spans="1:11" x14ac:dyDescent="0.25">
      <c r="A29" s="66" t="s">
        <v>390</v>
      </c>
      <c r="B29" s="5" t="s">
        <v>217</v>
      </c>
      <c r="C29" s="8" t="s">
        <v>217</v>
      </c>
      <c r="D29" s="9" t="str">
        <f t="shared" si="4"/>
        <v>N/A</v>
      </c>
      <c r="E29" s="8">
        <v>0</v>
      </c>
      <c r="F29" s="9" t="str">
        <f t="shared" si="5"/>
        <v>N/A</v>
      </c>
      <c r="G29" s="8">
        <v>0</v>
      </c>
      <c r="H29" s="9" t="str">
        <f t="shared" si="6"/>
        <v>N/A</v>
      </c>
      <c r="I29" s="10" t="s">
        <v>217</v>
      </c>
      <c r="J29" s="10" t="s">
        <v>1742</v>
      </c>
      <c r="K29" s="9" t="str">
        <f t="shared" si="7"/>
        <v>N/A</v>
      </c>
    </row>
    <row r="30" spans="1:11" x14ac:dyDescent="0.25">
      <c r="A30" s="66" t="s">
        <v>391</v>
      </c>
      <c r="B30" s="5" t="s">
        <v>217</v>
      </c>
      <c r="C30" s="8" t="s">
        <v>217</v>
      </c>
      <c r="D30" s="9" t="str">
        <f t="shared" si="4"/>
        <v>N/A</v>
      </c>
      <c r="E30" s="8">
        <v>8.1318864999999994E-3</v>
      </c>
      <c r="F30" s="9" t="str">
        <f t="shared" si="5"/>
        <v>N/A</v>
      </c>
      <c r="G30" s="8">
        <v>3.5900604000000001E-3</v>
      </c>
      <c r="H30" s="9" t="str">
        <f t="shared" si="6"/>
        <v>N/A</v>
      </c>
      <c r="I30" s="10" t="s">
        <v>217</v>
      </c>
      <c r="J30" s="10">
        <v>-55.9</v>
      </c>
      <c r="K30" s="9" t="str">
        <f t="shared" si="7"/>
        <v>No</v>
      </c>
    </row>
    <row r="31" spans="1:11" x14ac:dyDescent="0.25">
      <c r="A31" s="66" t="s">
        <v>392</v>
      </c>
      <c r="B31" s="5" t="s">
        <v>217</v>
      </c>
      <c r="C31" s="8" t="s">
        <v>217</v>
      </c>
      <c r="D31" s="9" t="str">
        <f t="shared" si="4"/>
        <v>N/A</v>
      </c>
      <c r="E31" s="8">
        <v>1.4278911048</v>
      </c>
      <c r="F31" s="9" t="str">
        <f t="shared" si="5"/>
        <v>N/A</v>
      </c>
      <c r="G31" s="8">
        <v>1.3894172039999999</v>
      </c>
      <c r="H31" s="9" t="str">
        <f t="shared" si="6"/>
        <v>N/A</v>
      </c>
      <c r="I31" s="10" t="s">
        <v>217</v>
      </c>
      <c r="J31" s="10">
        <v>-2.69</v>
      </c>
      <c r="K31" s="9" t="str">
        <f t="shared" si="7"/>
        <v>Yes</v>
      </c>
    </row>
    <row r="32" spans="1:11" x14ac:dyDescent="0.25">
      <c r="A32" s="66" t="s">
        <v>393</v>
      </c>
      <c r="B32" s="5" t="s">
        <v>217</v>
      </c>
      <c r="C32" s="8" t="s">
        <v>217</v>
      </c>
      <c r="D32" s="9" t="str">
        <f t="shared" si="4"/>
        <v>N/A</v>
      </c>
      <c r="E32" s="8">
        <v>0.4439425723</v>
      </c>
      <c r="F32" s="9" t="str">
        <f t="shared" si="5"/>
        <v>N/A</v>
      </c>
      <c r="G32" s="8">
        <v>0.49062563419999999</v>
      </c>
      <c r="H32" s="9" t="str">
        <f t="shared" si="6"/>
        <v>N/A</v>
      </c>
      <c r="I32" s="10" t="s">
        <v>217</v>
      </c>
      <c r="J32" s="10">
        <v>10.52</v>
      </c>
      <c r="K32" s="9" t="str">
        <f t="shared" si="7"/>
        <v>Yes</v>
      </c>
    </row>
    <row r="33" spans="1:11" x14ac:dyDescent="0.25">
      <c r="A33" s="66" t="s">
        <v>394</v>
      </c>
      <c r="B33" s="5" t="s">
        <v>217</v>
      </c>
      <c r="C33" s="8" t="s">
        <v>217</v>
      </c>
      <c r="D33" s="9" t="str">
        <f t="shared" si="4"/>
        <v>N/A</v>
      </c>
      <c r="E33" s="8">
        <v>0</v>
      </c>
      <c r="F33" s="9" t="str">
        <f t="shared" si="5"/>
        <v>N/A</v>
      </c>
      <c r="G33" s="8">
        <v>0</v>
      </c>
      <c r="H33" s="9" t="str">
        <f t="shared" si="6"/>
        <v>N/A</v>
      </c>
      <c r="I33" s="10" t="s">
        <v>217</v>
      </c>
      <c r="J33" s="10" t="s">
        <v>1742</v>
      </c>
      <c r="K33" s="9" t="str">
        <f t="shared" si="7"/>
        <v>N/A</v>
      </c>
    </row>
    <row r="34" spans="1:11" x14ac:dyDescent="0.25">
      <c r="A34" s="66" t="s">
        <v>395</v>
      </c>
      <c r="B34" s="5" t="s">
        <v>217</v>
      </c>
      <c r="C34" s="8" t="s">
        <v>217</v>
      </c>
      <c r="D34" s="9" t="str">
        <f t="shared" si="4"/>
        <v>N/A</v>
      </c>
      <c r="E34" s="8">
        <v>0.80677079380000005</v>
      </c>
      <c r="F34" s="9" t="str">
        <f t="shared" si="5"/>
        <v>N/A</v>
      </c>
      <c r="G34" s="8">
        <v>0.61181011799999996</v>
      </c>
      <c r="H34" s="9" t="str">
        <f t="shared" si="6"/>
        <v>N/A</v>
      </c>
      <c r="I34" s="10" t="s">
        <v>217</v>
      </c>
      <c r="J34" s="10">
        <v>-24.2</v>
      </c>
      <c r="K34" s="9" t="str">
        <f t="shared" si="7"/>
        <v>Yes</v>
      </c>
    </row>
    <row r="35" spans="1:11" x14ac:dyDescent="0.25">
      <c r="A35" s="66" t="s">
        <v>396</v>
      </c>
      <c r="B35" s="5" t="s">
        <v>217</v>
      </c>
      <c r="C35" s="8" t="s">
        <v>217</v>
      </c>
      <c r="D35" s="9" t="str">
        <f t="shared" si="4"/>
        <v>N/A</v>
      </c>
      <c r="E35" s="8">
        <v>1.4416033158999999</v>
      </c>
      <c r="F35" s="9" t="str">
        <f t="shared" si="5"/>
        <v>N/A</v>
      </c>
      <c r="G35" s="8">
        <v>1.2239792421</v>
      </c>
      <c r="H35" s="9" t="str">
        <f t="shared" si="6"/>
        <v>N/A</v>
      </c>
      <c r="I35" s="10" t="s">
        <v>217</v>
      </c>
      <c r="J35" s="10">
        <v>-15.1</v>
      </c>
      <c r="K35" s="9" t="str">
        <f t="shared" si="7"/>
        <v>Yes</v>
      </c>
    </row>
    <row r="36" spans="1:11" x14ac:dyDescent="0.25">
      <c r="A36" s="66" t="s">
        <v>397</v>
      </c>
      <c r="B36" s="5" t="s">
        <v>217</v>
      </c>
      <c r="C36" s="8" t="s">
        <v>217</v>
      </c>
      <c r="D36" s="9" t="str">
        <f t="shared" si="4"/>
        <v>N/A</v>
      </c>
      <c r="E36" s="8">
        <v>0</v>
      </c>
      <c r="F36" s="9" t="str">
        <f t="shared" si="5"/>
        <v>N/A</v>
      </c>
      <c r="G36" s="8">
        <v>0</v>
      </c>
      <c r="H36" s="9" t="str">
        <f t="shared" si="6"/>
        <v>N/A</v>
      </c>
      <c r="I36" s="10" t="s">
        <v>217</v>
      </c>
      <c r="J36" s="10" t="s">
        <v>1742</v>
      </c>
      <c r="K36" s="9" t="str">
        <f t="shared" si="7"/>
        <v>N/A</v>
      </c>
    </row>
    <row r="37" spans="1:11" x14ac:dyDescent="0.25">
      <c r="A37" s="66" t="s">
        <v>398</v>
      </c>
      <c r="B37" s="5" t="s">
        <v>217</v>
      </c>
      <c r="C37" s="8" t="s">
        <v>217</v>
      </c>
      <c r="D37" s="9" t="str">
        <f t="shared" si="4"/>
        <v>N/A</v>
      </c>
      <c r="E37" s="8">
        <v>0</v>
      </c>
      <c r="F37" s="9" t="str">
        <f t="shared" si="5"/>
        <v>N/A</v>
      </c>
      <c r="G37" s="8">
        <v>0</v>
      </c>
      <c r="H37" s="9" t="str">
        <f t="shared" si="6"/>
        <v>N/A</v>
      </c>
      <c r="I37" s="10" t="s">
        <v>217</v>
      </c>
      <c r="J37" s="10" t="s">
        <v>1742</v>
      </c>
      <c r="K37" s="9" t="str">
        <f t="shared" si="7"/>
        <v>N/A</v>
      </c>
    </row>
    <row r="38" spans="1:11" x14ac:dyDescent="0.25">
      <c r="A38" s="66" t="s">
        <v>399</v>
      </c>
      <c r="B38" s="5" t="s">
        <v>217</v>
      </c>
      <c r="C38" s="8" t="s">
        <v>217</v>
      </c>
      <c r="D38" s="9" t="str">
        <f t="shared" si="4"/>
        <v>N/A</v>
      </c>
      <c r="E38" s="8">
        <v>5.2618662199999999E-2</v>
      </c>
      <c r="F38" s="9" t="str">
        <f t="shared" si="5"/>
        <v>N/A</v>
      </c>
      <c r="G38" s="8">
        <v>6.0767755999999999E-2</v>
      </c>
      <c r="H38" s="9" t="str">
        <f t="shared" si="6"/>
        <v>N/A</v>
      </c>
      <c r="I38" s="10" t="s">
        <v>217</v>
      </c>
      <c r="J38" s="10">
        <v>15.49</v>
      </c>
      <c r="K38" s="9" t="str">
        <f t="shared" si="7"/>
        <v>Yes</v>
      </c>
    </row>
    <row r="39" spans="1:11" x14ac:dyDescent="0.25">
      <c r="A39" s="66" t="s">
        <v>400</v>
      </c>
      <c r="B39" s="5" t="s">
        <v>217</v>
      </c>
      <c r="C39" s="8" t="s">
        <v>217</v>
      </c>
      <c r="D39" s="9" t="str">
        <f t="shared" si="4"/>
        <v>N/A</v>
      </c>
      <c r="E39" s="8">
        <v>12.264559972000001</v>
      </c>
      <c r="F39" s="9" t="str">
        <f t="shared" si="5"/>
        <v>N/A</v>
      </c>
      <c r="G39" s="8">
        <v>11.32843564</v>
      </c>
      <c r="H39" s="9" t="str">
        <f t="shared" si="6"/>
        <v>N/A</v>
      </c>
      <c r="I39" s="10" t="s">
        <v>217</v>
      </c>
      <c r="J39" s="10">
        <v>-7.63</v>
      </c>
      <c r="K39" s="9" t="str">
        <f t="shared" si="7"/>
        <v>Yes</v>
      </c>
    </row>
    <row r="40" spans="1:11" x14ac:dyDescent="0.25">
      <c r="A40" s="66" t="s">
        <v>401</v>
      </c>
      <c r="B40" s="5" t="s">
        <v>217</v>
      </c>
      <c r="C40" s="8" t="s">
        <v>217</v>
      </c>
      <c r="D40" s="9" t="str">
        <f t="shared" si="4"/>
        <v>N/A</v>
      </c>
      <c r="E40" s="8">
        <v>0</v>
      </c>
      <c r="F40" s="9" t="str">
        <f t="shared" si="5"/>
        <v>N/A</v>
      </c>
      <c r="G40" s="8">
        <v>0</v>
      </c>
      <c r="H40" s="9" t="str">
        <f t="shared" si="6"/>
        <v>N/A</v>
      </c>
      <c r="I40" s="10" t="s">
        <v>217</v>
      </c>
      <c r="J40" s="10" t="s">
        <v>1742</v>
      </c>
      <c r="K40" s="9" t="str">
        <f t="shared" si="7"/>
        <v>N/A</v>
      </c>
    </row>
    <row r="41" spans="1:11" x14ac:dyDescent="0.25">
      <c r="A41" s="66" t="s">
        <v>402</v>
      </c>
      <c r="B41" s="5" t="s">
        <v>217</v>
      </c>
      <c r="C41" s="8" t="s">
        <v>217</v>
      </c>
      <c r="D41" s="9" t="str">
        <f t="shared" si="4"/>
        <v>N/A</v>
      </c>
      <c r="E41" s="8">
        <v>0</v>
      </c>
      <c r="F41" s="9" t="str">
        <f t="shared" si="5"/>
        <v>N/A</v>
      </c>
      <c r="G41" s="8">
        <v>0</v>
      </c>
      <c r="H41" s="9" t="str">
        <f t="shared" si="6"/>
        <v>N/A</v>
      </c>
      <c r="I41" s="10" t="s">
        <v>217</v>
      </c>
      <c r="J41" s="10" t="s">
        <v>1742</v>
      </c>
      <c r="K41" s="9" t="str">
        <f t="shared" si="7"/>
        <v>N/A</v>
      </c>
    </row>
    <row r="42" spans="1:11" x14ac:dyDescent="0.25">
      <c r="A42" s="66" t="s">
        <v>32</v>
      </c>
      <c r="B42" s="5" t="s">
        <v>217</v>
      </c>
      <c r="C42" s="8" t="s">
        <v>217</v>
      </c>
      <c r="D42" s="9" t="str">
        <f t="shared" ref="D42:D51" si="8">IF($B42="N/A","N/A",IF(C42&lt;0,"No","Yes"))</f>
        <v>N/A</v>
      </c>
      <c r="E42" s="8">
        <v>86.566571421000006</v>
      </c>
      <c r="F42" s="9" t="str">
        <f t="shared" ref="F42:F51" si="9">IF($B42="N/A","N/A",IF(E42&lt;0,"No","Yes"))</f>
        <v>N/A</v>
      </c>
      <c r="G42" s="8">
        <v>87.435666116999997</v>
      </c>
      <c r="H42" s="9" t="str">
        <f t="shared" ref="H42:H51" si="10">IF($B42="N/A","N/A",IF(G42&lt;0,"No","Yes"))</f>
        <v>N/A</v>
      </c>
      <c r="I42" s="10" t="s">
        <v>217</v>
      </c>
      <c r="J42" s="10">
        <v>1.004</v>
      </c>
      <c r="K42" s="9" t="str">
        <f t="shared" ref="K42:K51" si="11">IF(J42="Div by 0", "N/A", IF(J42="N/A","N/A", IF(J42&gt;30, "No", IF(J42&lt;-30, "No", "Yes"))))</f>
        <v>Yes</v>
      </c>
    </row>
    <row r="43" spans="1:11" x14ac:dyDescent="0.25">
      <c r="A43" s="66" t="s">
        <v>39</v>
      </c>
      <c r="B43" s="5" t="s">
        <v>217</v>
      </c>
      <c r="C43" s="8" t="s">
        <v>217</v>
      </c>
      <c r="D43" s="9" t="str">
        <f t="shared" si="8"/>
        <v>N/A</v>
      </c>
      <c r="E43" s="8">
        <v>99.095305041000003</v>
      </c>
      <c r="F43" s="9" t="str">
        <f t="shared" si="9"/>
        <v>N/A</v>
      </c>
      <c r="G43" s="8">
        <v>98.906038129999999</v>
      </c>
      <c r="H43" s="9" t="str">
        <f t="shared" si="10"/>
        <v>N/A</v>
      </c>
      <c r="I43" s="10" t="s">
        <v>217</v>
      </c>
      <c r="J43" s="10">
        <v>-0.191</v>
      </c>
      <c r="K43" s="9" t="str">
        <f t="shared" si="11"/>
        <v>Yes</v>
      </c>
    </row>
    <row r="44" spans="1:11" x14ac:dyDescent="0.25">
      <c r="A44" s="66" t="s">
        <v>40</v>
      </c>
      <c r="B44" s="5" t="s">
        <v>217</v>
      </c>
      <c r="C44" s="8" t="s">
        <v>217</v>
      </c>
      <c r="D44" s="9" t="str">
        <f t="shared" si="8"/>
        <v>N/A</v>
      </c>
      <c r="E44" s="8">
        <v>48.355568316000003</v>
      </c>
      <c r="F44" s="9" t="str">
        <f t="shared" si="9"/>
        <v>N/A</v>
      </c>
      <c r="G44" s="8">
        <v>51.608043199999997</v>
      </c>
      <c r="H44" s="9" t="str">
        <f t="shared" si="10"/>
        <v>N/A</v>
      </c>
      <c r="I44" s="10" t="s">
        <v>217</v>
      </c>
      <c r="J44" s="10">
        <v>6.726</v>
      </c>
      <c r="K44" s="9" t="str">
        <f t="shared" si="11"/>
        <v>Yes</v>
      </c>
    </row>
    <row r="45" spans="1:11" x14ac:dyDescent="0.25">
      <c r="A45" s="66" t="s">
        <v>167</v>
      </c>
      <c r="B45" s="5" t="s">
        <v>217</v>
      </c>
      <c r="C45" s="8" t="s">
        <v>217</v>
      </c>
      <c r="D45" s="9" t="str">
        <f t="shared" si="8"/>
        <v>N/A</v>
      </c>
      <c r="E45" s="8">
        <v>97.050852046000003</v>
      </c>
      <c r="F45" s="9" t="str">
        <f t="shared" si="9"/>
        <v>N/A</v>
      </c>
      <c r="G45" s="8">
        <v>97.126699135999999</v>
      </c>
      <c r="H45" s="9" t="str">
        <f t="shared" si="10"/>
        <v>N/A</v>
      </c>
      <c r="I45" s="10" t="s">
        <v>217</v>
      </c>
      <c r="J45" s="10">
        <v>7.8200000000000006E-2</v>
      </c>
      <c r="K45" s="9" t="str">
        <f t="shared" si="11"/>
        <v>Yes</v>
      </c>
    </row>
    <row r="46" spans="1:11" x14ac:dyDescent="0.25">
      <c r="A46" s="66" t="s">
        <v>41</v>
      </c>
      <c r="B46" s="5" t="s">
        <v>217</v>
      </c>
      <c r="C46" s="8" t="s">
        <v>217</v>
      </c>
      <c r="D46" s="9" t="str">
        <f t="shared" si="8"/>
        <v>N/A</v>
      </c>
      <c r="E46" s="8">
        <v>100</v>
      </c>
      <c r="F46" s="9" t="str">
        <f t="shared" si="9"/>
        <v>N/A</v>
      </c>
      <c r="G46" s="8">
        <v>100</v>
      </c>
      <c r="H46" s="9" t="str">
        <f t="shared" si="10"/>
        <v>N/A</v>
      </c>
      <c r="I46" s="10" t="s">
        <v>217</v>
      </c>
      <c r="J46" s="10">
        <v>0</v>
      </c>
      <c r="K46" s="9" t="str">
        <f t="shared" si="11"/>
        <v>Yes</v>
      </c>
    </row>
    <row r="47" spans="1:11" x14ac:dyDescent="0.25">
      <c r="A47" s="66" t="s">
        <v>42</v>
      </c>
      <c r="B47" s="5" t="s">
        <v>217</v>
      </c>
      <c r="C47" s="8" t="s">
        <v>217</v>
      </c>
      <c r="D47" s="9" t="str">
        <f t="shared" si="8"/>
        <v>N/A</v>
      </c>
      <c r="E47" s="8" t="s">
        <v>1742</v>
      </c>
      <c r="F47" s="9" t="str">
        <f t="shared" si="9"/>
        <v>N/A</v>
      </c>
      <c r="G47" s="8" t="s">
        <v>1742</v>
      </c>
      <c r="H47" s="9" t="str">
        <f t="shared" si="10"/>
        <v>N/A</v>
      </c>
      <c r="I47" s="10" t="s">
        <v>217</v>
      </c>
      <c r="J47" s="10" t="s">
        <v>1742</v>
      </c>
      <c r="K47" s="9" t="str">
        <f t="shared" si="11"/>
        <v>N/A</v>
      </c>
    </row>
    <row r="48" spans="1:11" x14ac:dyDescent="0.25">
      <c r="A48" s="66" t="s">
        <v>43</v>
      </c>
      <c r="B48" s="5" t="s">
        <v>217</v>
      </c>
      <c r="C48" s="8" t="s">
        <v>217</v>
      </c>
      <c r="D48" s="9" t="str">
        <f t="shared" si="8"/>
        <v>N/A</v>
      </c>
      <c r="E48" s="8">
        <v>99.039678679999994</v>
      </c>
      <c r="F48" s="9" t="str">
        <f t="shared" si="9"/>
        <v>N/A</v>
      </c>
      <c r="G48" s="8">
        <v>99.041245712000006</v>
      </c>
      <c r="H48" s="9" t="str">
        <f t="shared" si="10"/>
        <v>N/A</v>
      </c>
      <c r="I48" s="10" t="s">
        <v>217</v>
      </c>
      <c r="J48" s="10">
        <v>1.6000000000000001E-3</v>
      </c>
      <c r="K48" s="9" t="str">
        <f t="shared" si="11"/>
        <v>Yes</v>
      </c>
    </row>
    <row r="49" spans="1:12" x14ac:dyDescent="0.25">
      <c r="A49" s="66" t="s">
        <v>44</v>
      </c>
      <c r="B49" s="5" t="s">
        <v>217</v>
      </c>
      <c r="C49" s="8" t="s">
        <v>217</v>
      </c>
      <c r="D49" s="9" t="str">
        <f t="shared" si="8"/>
        <v>N/A</v>
      </c>
      <c r="E49" s="8">
        <v>66.398211008999994</v>
      </c>
      <c r="F49" s="9" t="str">
        <f t="shared" si="9"/>
        <v>N/A</v>
      </c>
      <c r="G49" s="8">
        <v>67.812971607999998</v>
      </c>
      <c r="H49" s="9" t="str">
        <f t="shared" si="10"/>
        <v>N/A</v>
      </c>
      <c r="I49" s="10" t="s">
        <v>217</v>
      </c>
      <c r="J49" s="10">
        <v>2.1309999999999998</v>
      </c>
      <c r="K49" s="9" t="str">
        <f t="shared" si="11"/>
        <v>Yes</v>
      </c>
    </row>
    <row r="50" spans="1:12" x14ac:dyDescent="0.25">
      <c r="A50" s="66" t="s">
        <v>45</v>
      </c>
      <c r="B50" s="5" t="s">
        <v>217</v>
      </c>
      <c r="C50" s="8" t="s">
        <v>217</v>
      </c>
      <c r="D50" s="9" t="str">
        <f t="shared" si="8"/>
        <v>N/A</v>
      </c>
      <c r="E50" s="8">
        <v>33.583064194000002</v>
      </c>
      <c r="F50" s="9" t="str">
        <f t="shared" si="9"/>
        <v>N/A</v>
      </c>
      <c r="G50" s="8">
        <v>32.142623925999999</v>
      </c>
      <c r="H50" s="9" t="str">
        <f t="shared" si="10"/>
        <v>N/A</v>
      </c>
      <c r="I50" s="10" t="s">
        <v>217</v>
      </c>
      <c r="J50" s="10">
        <v>-4.29</v>
      </c>
      <c r="K50" s="9" t="str">
        <f t="shared" si="11"/>
        <v>Yes</v>
      </c>
    </row>
    <row r="51" spans="1:12" x14ac:dyDescent="0.25">
      <c r="A51" s="66" t="s">
        <v>50</v>
      </c>
      <c r="B51" s="5" t="s">
        <v>217</v>
      </c>
      <c r="C51" s="8" t="s">
        <v>217</v>
      </c>
      <c r="D51" s="9" t="str">
        <f t="shared" si="8"/>
        <v>N/A</v>
      </c>
      <c r="E51" s="8">
        <v>1.8724797200000001E-2</v>
      </c>
      <c r="F51" s="9" t="str">
        <f t="shared" si="9"/>
        <v>N/A</v>
      </c>
      <c r="G51" s="8">
        <v>4.4404466400000002E-2</v>
      </c>
      <c r="H51" s="9" t="str">
        <f t="shared" si="10"/>
        <v>N/A</v>
      </c>
      <c r="I51" s="10" t="s">
        <v>217</v>
      </c>
      <c r="J51" s="10">
        <v>137.1</v>
      </c>
      <c r="K51" s="9" t="str">
        <f t="shared" si="11"/>
        <v>No</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7</v>
      </c>
      <c r="H6" s="9" t="s">
        <v>217</v>
      </c>
      <c r="I6" s="10" t="s">
        <v>217</v>
      </c>
      <c r="J6" s="10" t="s">
        <v>217</v>
      </c>
      <c r="K6" s="9" t="s">
        <v>217</v>
      </c>
    </row>
    <row r="7" spans="1:11" x14ac:dyDescent="0.25">
      <c r="A7" s="3" t="s">
        <v>12</v>
      </c>
      <c r="B7" s="28" t="s">
        <v>217</v>
      </c>
      <c r="C7" s="29">
        <v>2209192</v>
      </c>
      <c r="D7" s="30" t="str">
        <f>IF($B7="N/A","N/A",IF(C7&gt;15,"No",IF(C7&lt;-15,"No","Yes")))</f>
        <v>N/A</v>
      </c>
      <c r="E7" s="29">
        <v>4994118</v>
      </c>
      <c r="F7" s="30" t="str">
        <f>IF($B7="N/A","N/A",IF(E7&gt;15,"No",IF(E7&lt;-15,"No","Yes")))</f>
        <v>N/A</v>
      </c>
      <c r="G7" s="29">
        <v>5519440</v>
      </c>
      <c r="H7" s="30" t="str">
        <f>IF($B7="N/A","N/A",IF(G7&gt;15,"No",IF(G7&lt;-15,"No","Yes")))</f>
        <v>N/A</v>
      </c>
      <c r="I7" s="31">
        <v>126.1</v>
      </c>
      <c r="J7" s="31">
        <v>10.52</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35.805715796999998</v>
      </c>
      <c r="H8" s="30" t="str">
        <f>IF($B8="N/A","N/A",IF(G8&gt;15,"No",IF(G8&lt;-15,"No","Yes")))</f>
        <v>N/A</v>
      </c>
      <c r="I8" s="31" t="s">
        <v>217</v>
      </c>
      <c r="J8" s="31" t="s">
        <v>217</v>
      </c>
      <c r="K8" s="30" t="str">
        <f t="shared" si="0"/>
        <v>N/A</v>
      </c>
    </row>
    <row r="9" spans="1:11" x14ac:dyDescent="0.25">
      <c r="A9" s="3" t="s">
        <v>119</v>
      </c>
      <c r="B9" s="33" t="s">
        <v>217</v>
      </c>
      <c r="C9" s="9">
        <v>16.592446468999999</v>
      </c>
      <c r="D9" s="9" t="str">
        <f>IF($B9="N/A","N/A",IF(C9&gt;15,"No",IF(C9&lt;-15,"No","Yes")))</f>
        <v>N/A</v>
      </c>
      <c r="E9" s="9">
        <v>60.236982787000002</v>
      </c>
      <c r="F9" s="9" t="str">
        <f>IF($B9="N/A","N/A",IF(E9&gt;15,"No",IF(E9&lt;-15,"No","Yes")))</f>
        <v>N/A</v>
      </c>
      <c r="G9" s="9">
        <v>64.194284202999995</v>
      </c>
      <c r="H9" s="9" t="str">
        <f>IF($B9="N/A","N/A",IF(G9&gt;15,"No",IF(G9&lt;-15,"No","Yes")))</f>
        <v>N/A</v>
      </c>
      <c r="I9" s="10">
        <v>263</v>
      </c>
      <c r="J9" s="10">
        <v>6.57</v>
      </c>
      <c r="K9" s="9" t="str">
        <f t="shared" si="0"/>
        <v>Yes</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39.610738071999997</v>
      </c>
      <c r="F11" s="9" t="str">
        <f>IF(OR($B11="N/A",$E11="N/A"),"N/A",IF(E11&gt;100,"No",IF(E11&lt;95,"No","Yes")))</f>
        <v>No</v>
      </c>
      <c r="G11" s="9">
        <v>35.801168234000002</v>
      </c>
      <c r="H11" s="9" t="str">
        <f>IF($B11="N/A","N/A",IF(G11&gt;100,"No",IF(G11&lt;95,"No","Yes")))</f>
        <v>No</v>
      </c>
      <c r="I11" s="10" t="s">
        <v>217</v>
      </c>
      <c r="J11" s="10">
        <v>-9.6199999999999992</v>
      </c>
      <c r="K11" s="9" t="str">
        <f t="shared" si="0"/>
        <v>Yes</v>
      </c>
    </row>
    <row r="12" spans="1:11" x14ac:dyDescent="0.25">
      <c r="A12" s="3" t="s">
        <v>352</v>
      </c>
      <c r="B12" s="33"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1742</v>
      </c>
      <c r="K12" s="9" t="str">
        <f t="shared" si="0"/>
        <v>N/A</v>
      </c>
    </row>
    <row r="13" spans="1:11" x14ac:dyDescent="0.25">
      <c r="A13" s="3" t="s">
        <v>834</v>
      </c>
      <c r="B13" s="33" t="s">
        <v>218</v>
      </c>
      <c r="C13" s="9" t="s">
        <v>217</v>
      </c>
      <c r="D13" s="9" t="str">
        <f t="shared" si="1"/>
        <v>N/A</v>
      </c>
      <c r="E13" s="9">
        <v>40.904600172000002</v>
      </c>
      <c r="F13" s="9" t="str">
        <f t="shared" si="2"/>
        <v>No</v>
      </c>
      <c r="G13" s="9">
        <v>37.211746118999997</v>
      </c>
      <c r="H13" s="9" t="str">
        <f t="shared" si="3"/>
        <v>No</v>
      </c>
      <c r="I13" s="10" t="s">
        <v>217</v>
      </c>
      <c r="J13" s="10">
        <v>-9.0299999999999994</v>
      </c>
      <c r="K13" s="9" t="str">
        <f t="shared" si="0"/>
        <v>Yes</v>
      </c>
    </row>
    <row r="14" spans="1:11" x14ac:dyDescent="0.25">
      <c r="A14" s="3" t="s">
        <v>13</v>
      </c>
      <c r="B14" s="33" t="s">
        <v>217</v>
      </c>
      <c r="C14" s="34">
        <v>1842633</v>
      </c>
      <c r="D14" s="9" t="str">
        <f>IF($B14="N/A","N/A",IF(C14&gt;15,"No",IF(C14&lt;-15,"No","Yes")))</f>
        <v>N/A</v>
      </c>
      <c r="E14" s="34">
        <v>1985812</v>
      </c>
      <c r="F14" s="9" t="str">
        <f>IF($B14="N/A","N/A",IF(E14&gt;15,"No",IF(E14&lt;-15,"No","Yes")))</f>
        <v>N/A</v>
      </c>
      <c r="G14" s="34">
        <v>1976275</v>
      </c>
      <c r="H14" s="9" t="str">
        <f>IF($B14="N/A","N/A",IF(G14&gt;15,"No",IF(G14&lt;-15,"No","Yes")))</f>
        <v>N/A</v>
      </c>
      <c r="I14" s="10">
        <v>7.77</v>
      </c>
      <c r="J14" s="10">
        <v>-0.48</v>
      </c>
      <c r="K14" s="9" t="str">
        <f t="shared" si="0"/>
        <v>Yes</v>
      </c>
    </row>
    <row r="15" spans="1:11" ht="14.25" customHeight="1" x14ac:dyDescent="0.25">
      <c r="A15" s="3" t="s">
        <v>444</v>
      </c>
      <c r="B15" s="33" t="s">
        <v>217</v>
      </c>
      <c r="C15" s="9">
        <v>1.0169143828</v>
      </c>
      <c r="D15" s="9" t="str">
        <f>IF($B15="N/A","N/A",IF(C15&gt;15,"No",IF(C15&lt;-15,"No","Yes")))</f>
        <v>N/A</v>
      </c>
      <c r="E15" s="9">
        <v>2.8703624000000001E-3</v>
      </c>
      <c r="F15" s="9" t="str">
        <f>IF($B15="N/A","N/A",IF(E15&gt;15,"No",IF(E15&lt;-15,"No","Yes")))</f>
        <v>N/A</v>
      </c>
      <c r="G15" s="9">
        <v>3.9468191000000003E-3</v>
      </c>
      <c r="H15" s="9" t="str">
        <f>IF($B15="N/A","N/A",IF(G15&gt;15,"No",IF(G15&lt;-15,"No","Yes")))</f>
        <v>N/A</v>
      </c>
      <c r="I15" s="10">
        <v>-99.7</v>
      </c>
      <c r="J15" s="10">
        <v>37.5</v>
      </c>
      <c r="K15" s="9" t="str">
        <f t="shared" si="0"/>
        <v>No</v>
      </c>
    </row>
    <row r="16" spans="1:11" ht="12.75" customHeight="1" x14ac:dyDescent="0.25">
      <c r="A16" s="3" t="s">
        <v>856</v>
      </c>
      <c r="B16" s="33" t="s">
        <v>217</v>
      </c>
      <c r="C16" s="35">
        <v>136.04493543000001</v>
      </c>
      <c r="D16" s="9" t="str">
        <f>IF($B16="N/A","N/A",IF(C16&gt;15,"No",IF(C16&lt;-15,"No","Yes")))</f>
        <v>N/A</v>
      </c>
      <c r="E16" s="35">
        <v>193.05263158</v>
      </c>
      <c r="F16" s="9" t="str">
        <f>IF($B16="N/A","N/A",IF(E16&gt;15,"No",IF(E16&lt;-15,"No","Yes")))</f>
        <v>N/A</v>
      </c>
      <c r="G16" s="35">
        <v>4743.8076922999999</v>
      </c>
      <c r="H16" s="9" t="str">
        <f>IF($B16="N/A","N/A",IF(G16&gt;15,"No",IF(G16&lt;-15,"No","Yes")))</f>
        <v>N/A</v>
      </c>
      <c r="I16" s="10">
        <v>41.9</v>
      </c>
      <c r="J16" s="10">
        <v>2357</v>
      </c>
      <c r="K16" s="9" t="str">
        <f t="shared" si="0"/>
        <v>No</v>
      </c>
    </row>
    <row r="17" spans="1:11" x14ac:dyDescent="0.25">
      <c r="A17" s="3" t="s">
        <v>131</v>
      </c>
      <c r="B17" s="33" t="s">
        <v>217</v>
      </c>
      <c r="C17" s="34">
        <v>465</v>
      </c>
      <c r="D17" s="9" t="str">
        <f>IF($B17="N/A","N/A",IF(C17&gt;15,"No",IF(C17&lt;-15,"No","Yes")))</f>
        <v>N/A</v>
      </c>
      <c r="E17" s="34">
        <v>1662</v>
      </c>
      <c r="F17" s="9" t="str">
        <f>IF($B17="N/A","N/A",IF(E17&gt;15,"No",IF(E17&lt;-15,"No","Yes")))</f>
        <v>N/A</v>
      </c>
      <c r="G17" s="34">
        <v>625</v>
      </c>
      <c r="H17" s="9" t="str">
        <f>IF($B17="N/A","N/A",IF(G17&gt;15,"No",IF(G17&lt;-15,"No","Yes")))</f>
        <v>N/A</v>
      </c>
      <c r="I17" s="10">
        <v>257.39999999999998</v>
      </c>
      <c r="J17" s="10">
        <v>-62.4</v>
      </c>
      <c r="K17" s="9" t="str">
        <f t="shared" si="0"/>
        <v>No</v>
      </c>
    </row>
    <row r="18" spans="1:11" x14ac:dyDescent="0.25">
      <c r="A18" s="3" t="s">
        <v>350</v>
      </c>
      <c r="B18" s="33" t="s">
        <v>217</v>
      </c>
      <c r="C18" s="34" t="s">
        <v>217</v>
      </c>
      <c r="D18" s="9" t="str">
        <f>IF($B18="N/A","N/A",IF(C18&gt;15,"No",IF(C18&lt;-15,"No","Yes")))</f>
        <v>N/A</v>
      </c>
      <c r="E18" s="34" t="s">
        <v>217</v>
      </c>
      <c r="F18" s="9" t="str">
        <f>IF($B18="N/A","N/A",IF(E18&gt;15,"No",IF(E18&lt;-15,"No","Yes")))</f>
        <v>N/A</v>
      </c>
      <c r="G18" s="8">
        <v>1.13236125E-2</v>
      </c>
      <c r="H18" s="9" t="str">
        <f>IF($B18="N/A","N/A",IF(G18&gt;15,"No",IF(G18&lt;-15,"No","Yes")))</f>
        <v>N/A</v>
      </c>
      <c r="I18" s="10" t="s">
        <v>217</v>
      </c>
      <c r="J18" s="10" t="s">
        <v>217</v>
      </c>
      <c r="K18" s="9" t="str">
        <f t="shared" si="0"/>
        <v>N/A</v>
      </c>
    </row>
    <row r="19" spans="1:11" ht="27.75" customHeight="1" x14ac:dyDescent="0.25">
      <c r="A19" s="3" t="s">
        <v>835</v>
      </c>
      <c r="B19" s="33" t="s">
        <v>217</v>
      </c>
      <c r="C19" s="35">
        <v>59.903225806000002</v>
      </c>
      <c r="D19" s="9" t="str">
        <f>IF($B19="N/A","N/A",IF(C19&gt;60,"No",IF(C19&lt;15,"No","Yes")))</f>
        <v>N/A</v>
      </c>
      <c r="E19" s="35">
        <v>62.080024066999997</v>
      </c>
      <c r="F19" s="9" t="str">
        <f>IF($B19="N/A","N/A",IF(E19&gt;60,"No",IF(E19&lt;15,"No","Yes")))</f>
        <v>N/A</v>
      </c>
      <c r="G19" s="35">
        <v>62.825600000000001</v>
      </c>
      <c r="H19" s="9" t="str">
        <f>IF($B19="N/A","N/A",IF(G19&gt;60,"No",IF(G19&lt;15,"No","Yes")))</f>
        <v>N/A</v>
      </c>
      <c r="I19" s="10">
        <v>3.6339999999999999</v>
      </c>
      <c r="J19" s="10">
        <v>1.2010000000000001</v>
      </c>
      <c r="K19" s="9" t="str">
        <f t="shared" si="0"/>
        <v>Yes</v>
      </c>
    </row>
    <row r="20" spans="1:11" x14ac:dyDescent="0.25">
      <c r="A20" s="3" t="s">
        <v>27</v>
      </c>
      <c r="B20" s="33" t="s">
        <v>221</v>
      </c>
      <c r="C20" s="34">
        <v>0</v>
      </c>
      <c r="D20" s="9" t="str">
        <f>IF($B20="N/A","N/A",IF(C20="N/A","N/A",IF(C20=0,"Yes","No")))</f>
        <v>Yes</v>
      </c>
      <c r="E20" s="34">
        <v>0</v>
      </c>
      <c r="F20" s="9" t="str">
        <f>IF($B20="N/A","N/A",IF(E20="N/A","N/A",IF(E20=0,"Yes","No")))</f>
        <v>Yes</v>
      </c>
      <c r="G20" s="34">
        <v>0</v>
      </c>
      <c r="H20" s="9" t="str">
        <f>IF($B20="N/A","N/A",IF(G20=0,"Yes","No"))</f>
        <v>Yes</v>
      </c>
      <c r="I20" s="10" t="s">
        <v>1742</v>
      </c>
      <c r="J20" s="10" t="s">
        <v>1742</v>
      </c>
      <c r="K20" s="9" t="str">
        <f t="shared" si="0"/>
        <v>N/A</v>
      </c>
    </row>
    <row r="21" spans="1:11" x14ac:dyDescent="0.25">
      <c r="A21" s="3" t="s">
        <v>836</v>
      </c>
      <c r="B21" s="33" t="s">
        <v>217</v>
      </c>
      <c r="C21" s="9">
        <v>0</v>
      </c>
      <c r="D21" s="9" t="str">
        <f>IF($B21="N/A","N/A",IF(C21&gt;15,"No",IF(C21&lt;-15,"No","Yes")))</f>
        <v>N/A</v>
      </c>
      <c r="E21" s="9">
        <v>0</v>
      </c>
      <c r="F21" s="9" t="str">
        <f>IF($B21="N/A","N/A",IF(E21&gt;15,"No",IF(E21&lt;-15,"No","Yes")))</f>
        <v>N/A</v>
      </c>
      <c r="G21" s="9">
        <v>0</v>
      </c>
      <c r="H21" s="9" t="str">
        <f>IF($B21="N/A","N/A",IF(G21&gt;15,"No",IF(G21&lt;-15,"No","Yes")))</f>
        <v>N/A</v>
      </c>
      <c r="I21" s="10" t="s">
        <v>1742</v>
      </c>
      <c r="J21" s="10" t="s">
        <v>1742</v>
      </c>
      <c r="K21" s="9" t="str">
        <f t="shared" si="0"/>
        <v>N/A</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1842633</v>
      </c>
      <c r="D6" s="9" t="str">
        <f>IF($B6="N/A","N/A",IF(C6&gt;15,"No",IF(C6&lt;-15,"No","Yes")))</f>
        <v>N/A</v>
      </c>
      <c r="E6" s="34">
        <v>1985812</v>
      </c>
      <c r="F6" s="9" t="str">
        <f>IF($B6="N/A","N/A",IF(E6&gt;15,"No",IF(E6&lt;-15,"No","Yes")))</f>
        <v>N/A</v>
      </c>
      <c r="G6" s="34">
        <v>1976275</v>
      </c>
      <c r="H6" s="9" t="str">
        <f>IF($B6="N/A","N/A",IF(G6&gt;15,"No",IF(G6&lt;-15,"No","Yes")))</f>
        <v>N/A</v>
      </c>
      <c r="I6" s="10">
        <v>7.77</v>
      </c>
      <c r="J6" s="10">
        <v>-0.48</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74.778564695</v>
      </c>
      <c r="D9" s="9" t="str">
        <f>IF($B9="N/A","N/A",IF(C9&gt;60,"No",IF(C9&lt;15,"No","Yes")))</f>
        <v>No</v>
      </c>
      <c r="E9" s="35">
        <v>71.252668932999995</v>
      </c>
      <c r="F9" s="9" t="str">
        <f>IF($B9="N/A","N/A",IF(E9&gt;60,"No",IF(E9&lt;15,"No","Yes")))</f>
        <v>No</v>
      </c>
      <c r="G9" s="35">
        <v>70.050629087999994</v>
      </c>
      <c r="H9" s="9" t="str">
        <f>IF($B9="N/A","N/A",IF(G9&gt;60,"No",IF(G9&lt;15,"No","Yes")))</f>
        <v>No</v>
      </c>
      <c r="I9" s="10">
        <v>-4.72</v>
      </c>
      <c r="J9" s="10">
        <v>-1.69</v>
      </c>
      <c r="K9" s="9" t="str">
        <f t="shared" si="0"/>
        <v>Yes</v>
      </c>
    </row>
    <row r="10" spans="1:11" x14ac:dyDescent="0.25">
      <c r="A10" s="3" t="s">
        <v>14</v>
      </c>
      <c r="B10" s="33" t="s">
        <v>276</v>
      </c>
      <c r="C10" s="9">
        <v>3.9053897330999998</v>
      </c>
      <c r="D10" s="9" t="str">
        <f>IF($B10="N/A","N/A",IF(C10&gt;15,"No",IF(C10&lt;=0,"No","Yes")))</f>
        <v>Yes</v>
      </c>
      <c r="E10" s="9">
        <v>3.2060940311000001</v>
      </c>
      <c r="F10" s="9" t="str">
        <f>IF($B10="N/A","N/A",IF(E10&gt;15,"No",IF(E10&lt;=0,"No","Yes")))</f>
        <v>Yes</v>
      </c>
      <c r="G10" s="9">
        <v>3.4577171699</v>
      </c>
      <c r="H10" s="9" t="str">
        <f>IF($B10="N/A","N/A",IF(G10&gt;15,"No",IF(G10&lt;=0,"No","Yes")))</f>
        <v>Yes</v>
      </c>
      <c r="I10" s="10">
        <v>-17.899999999999999</v>
      </c>
      <c r="J10" s="10">
        <v>7.8479999999999999</v>
      </c>
      <c r="K10" s="9" t="str">
        <f t="shared" si="0"/>
        <v>Yes</v>
      </c>
    </row>
    <row r="11" spans="1:11" x14ac:dyDescent="0.25">
      <c r="A11" s="3" t="s">
        <v>871</v>
      </c>
      <c r="B11" s="33" t="s">
        <v>217</v>
      </c>
      <c r="C11" s="35">
        <v>119.43279787</v>
      </c>
      <c r="D11" s="9" t="str">
        <f>IF($B11="N/A","N/A",IF(C11&gt;15,"No",IF(C11&lt;-15,"No","Yes")))</f>
        <v>N/A</v>
      </c>
      <c r="E11" s="35">
        <v>161.05034004999999</v>
      </c>
      <c r="F11" s="9" t="str">
        <f>IF($B11="N/A","N/A",IF(E11&gt;15,"No",IF(E11&lt;-15,"No","Yes")))</f>
        <v>N/A</v>
      </c>
      <c r="G11" s="35">
        <v>145.687725</v>
      </c>
      <c r="H11" s="9" t="str">
        <f>IF($B11="N/A","N/A",IF(G11&gt;15,"No",IF(G11&lt;-15,"No","Yes")))</f>
        <v>N/A</v>
      </c>
      <c r="I11" s="10">
        <v>34.85</v>
      </c>
      <c r="J11" s="10">
        <v>-9.5399999999999991</v>
      </c>
      <c r="K11" s="9" t="str">
        <f t="shared" si="0"/>
        <v>Yes</v>
      </c>
    </row>
    <row r="12" spans="1:11" x14ac:dyDescent="0.25">
      <c r="A12" s="3" t="s">
        <v>932</v>
      </c>
      <c r="B12" s="33" t="s">
        <v>217</v>
      </c>
      <c r="C12" s="9">
        <v>0.95879103440000002</v>
      </c>
      <c r="D12" s="9" t="str">
        <f>IF($B12="N/A","N/A",IF(C12&gt;15,"No",IF(C12&lt;-15,"No","Yes")))</f>
        <v>N/A</v>
      </c>
      <c r="E12" s="9">
        <v>1.2262993677</v>
      </c>
      <c r="F12" s="9" t="str">
        <f>IF($B12="N/A","N/A",IF(E12&gt;15,"No",IF(E12&lt;-15,"No","Yes")))</f>
        <v>N/A</v>
      </c>
      <c r="G12" s="9">
        <v>1.2499778624</v>
      </c>
      <c r="H12" s="9" t="str">
        <f>IF($B12="N/A","N/A",IF(G12&gt;15,"No",IF(G12&lt;-15,"No","Yes")))</f>
        <v>N/A</v>
      </c>
      <c r="I12" s="10">
        <v>27.9</v>
      </c>
      <c r="J12" s="10">
        <v>1.931</v>
      </c>
      <c r="K12" s="9" t="str">
        <f t="shared" si="0"/>
        <v>Yes</v>
      </c>
    </row>
    <row r="13" spans="1:11" x14ac:dyDescent="0.25">
      <c r="A13" s="3" t="s">
        <v>51</v>
      </c>
      <c r="B13" s="33"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278</v>
      </c>
      <c r="C14" s="9">
        <v>0</v>
      </c>
      <c r="D14" s="9" t="str">
        <f>IF($B14="N/A","N/A",IF(C14&gt;6,"No",IF(C14&lt;=0,"No","Yes")))</f>
        <v>No</v>
      </c>
      <c r="E14" s="9">
        <v>0</v>
      </c>
      <c r="F14" s="9" t="str">
        <f>IF($B14="N/A","N/A",IF(E14&gt;6,"No",IF(E14&lt;=0,"No","Yes")))</f>
        <v>No</v>
      </c>
      <c r="G14" s="9">
        <v>0</v>
      </c>
      <c r="H14" s="9" t="str">
        <f>IF($B14="N/A","N/A",IF(G14&gt;6,"No",IF(G14&lt;=0,"No","Yes")))</f>
        <v>No</v>
      </c>
      <c r="I14" s="10" t="s">
        <v>1742</v>
      </c>
      <c r="J14" s="10" t="s">
        <v>1742</v>
      </c>
      <c r="K14" s="9" t="str">
        <f t="shared" si="0"/>
        <v>N/A</v>
      </c>
    </row>
    <row r="15" spans="1:11" x14ac:dyDescent="0.25">
      <c r="A15" s="3" t="s">
        <v>168</v>
      </c>
      <c r="B15" s="33" t="s">
        <v>217</v>
      </c>
      <c r="C15" s="9">
        <v>99.997774922999994</v>
      </c>
      <c r="D15" s="9" t="str">
        <f>IF($B15="N/A","N/A",IF(C15&gt;15,"No",IF(C15&lt;-15,"No","Yes")))</f>
        <v>N/A</v>
      </c>
      <c r="E15" s="9">
        <v>99.989676767000006</v>
      </c>
      <c r="F15" s="9" t="str">
        <f>IF($B15="N/A","N/A",IF(E15&gt;15,"No",IF(E15&lt;-15,"No","Yes")))</f>
        <v>N/A</v>
      </c>
      <c r="G15" s="9">
        <v>99.994939974999994</v>
      </c>
      <c r="H15" s="9" t="str">
        <f>IF($B15="N/A","N/A",IF(G15&gt;15,"No",IF(G15&lt;-15,"No","Yes")))</f>
        <v>N/A</v>
      </c>
      <c r="I15" s="10">
        <v>-8.0000000000000002E-3</v>
      </c>
      <c r="J15" s="10">
        <v>5.3E-3</v>
      </c>
      <c r="K15" s="9" t="str">
        <f t="shared" si="0"/>
        <v>Yes</v>
      </c>
    </row>
    <row r="16" spans="1:11" x14ac:dyDescent="0.25">
      <c r="A16" s="3" t="s">
        <v>169</v>
      </c>
      <c r="B16" s="33" t="s">
        <v>279</v>
      </c>
      <c r="C16" s="9">
        <v>27.416636954000001</v>
      </c>
      <c r="D16" s="9" t="str">
        <f>IF($B16="N/A","N/A",IF(C16&gt;98,"Yes","No"))</f>
        <v>No</v>
      </c>
      <c r="E16" s="9">
        <v>99.572416724000007</v>
      </c>
      <c r="F16" s="9" t="str">
        <f>IF($B16="N/A","N/A",IF(E16&gt;98,"Yes","No"))</f>
        <v>Yes</v>
      </c>
      <c r="G16" s="9">
        <v>100</v>
      </c>
      <c r="H16" s="9" t="str">
        <f>IF($B16="N/A","N/A",IF(G16&gt;98,"Yes","No"))</f>
        <v>Yes</v>
      </c>
      <c r="I16" s="10">
        <v>263.2</v>
      </c>
      <c r="J16" s="10">
        <v>0.4294</v>
      </c>
      <c r="K16" s="9" t="str">
        <f t="shared" si="0"/>
        <v>Yes</v>
      </c>
    </row>
    <row r="17" spans="1:11" x14ac:dyDescent="0.25">
      <c r="A17" s="3" t="s">
        <v>21</v>
      </c>
      <c r="B17" s="33" t="s">
        <v>279</v>
      </c>
      <c r="C17" s="9">
        <v>99.927060896</v>
      </c>
      <c r="D17" s="9" t="str">
        <f>IF($B17="N/A","N/A",IF(C17&gt;98,"Yes","No"))</f>
        <v>Yes</v>
      </c>
      <c r="E17" s="9">
        <v>99.925219506999994</v>
      </c>
      <c r="F17" s="9" t="str">
        <f>IF($B17="N/A","N/A",IF(E17&gt;98,"Yes","No"))</f>
        <v>Yes</v>
      </c>
      <c r="G17" s="9">
        <v>99.884226638000001</v>
      </c>
      <c r="H17" s="9" t="str">
        <f>IF($B17="N/A","N/A",IF(G17&gt;98,"Yes","No"))</f>
        <v>Yes</v>
      </c>
      <c r="I17" s="10">
        <v>-2E-3</v>
      </c>
      <c r="J17" s="10">
        <v>-4.1000000000000002E-2</v>
      </c>
      <c r="K17" s="9" t="str">
        <f t="shared" si="0"/>
        <v>Yes</v>
      </c>
    </row>
    <row r="18" spans="1:11" x14ac:dyDescent="0.25">
      <c r="A18" s="3" t="s">
        <v>53</v>
      </c>
      <c r="B18" s="33" t="s">
        <v>279</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3" t="s">
        <v>227</v>
      </c>
      <c r="C19" s="9">
        <v>99.607355343999998</v>
      </c>
      <c r="D19" s="9" t="str">
        <f>IF($B19="N/A","N/A",IF(C19&gt;100,"No",IF(C19&lt;98,"No","Yes")))</f>
        <v>Yes</v>
      </c>
      <c r="E19" s="9">
        <v>99.666584752000006</v>
      </c>
      <c r="F19" s="9" t="str">
        <f>IF($B19="N/A","N/A",IF(E19&gt;100,"No",IF(E19&lt;98,"No","Yes")))</f>
        <v>Yes</v>
      </c>
      <c r="G19" s="9">
        <v>99.745936168</v>
      </c>
      <c r="H19" s="9" t="str">
        <f>IF($B19="N/A","N/A",IF(G19&gt;100,"No",IF(G19&lt;98,"No","Yes")))</f>
        <v>Yes</v>
      </c>
      <c r="I19" s="10">
        <v>5.9499999999999997E-2</v>
      </c>
      <c r="J19" s="10">
        <v>7.9600000000000004E-2</v>
      </c>
      <c r="K19" s="9" t="str">
        <f>IF(J19="Div by 0", "N/A", IF(J19="N/A","N/A", IF(J19&gt;30, "No", IF(J19&lt;-30, "No", "Yes"))))</f>
        <v>Yes</v>
      </c>
    </row>
    <row r="20" spans="1:11" x14ac:dyDescent="0.25">
      <c r="A20" s="3" t="s">
        <v>679</v>
      </c>
      <c r="B20" s="33" t="s">
        <v>227</v>
      </c>
      <c r="C20" s="9">
        <v>99.994138821999996</v>
      </c>
      <c r="D20" s="9" t="str">
        <f>IF($B20="N/A","N/A",IF(C20&gt;100,"No",IF(C20&lt;98,"No","Yes")))</f>
        <v>Yes</v>
      </c>
      <c r="E20" s="9">
        <v>99.999748213999993</v>
      </c>
      <c r="F20" s="9" t="str">
        <f>IF($B20="N/A","N/A",IF(E20&gt;100,"No",IF(E20&lt;98,"No","Yes")))</f>
        <v>Yes</v>
      </c>
      <c r="G20" s="9">
        <v>99.999949400000006</v>
      </c>
      <c r="H20" s="9" t="str">
        <f>IF($B20="N/A","N/A",IF(G20&gt;100,"No",IF(G20&lt;98,"No","Yes")))</f>
        <v>Yes</v>
      </c>
      <c r="I20" s="10">
        <v>5.5999999999999999E-3</v>
      </c>
      <c r="J20" s="10">
        <v>2.0000000000000001E-4</v>
      </c>
      <c r="K20" s="9" t="str">
        <f>IF(J20="Div by 0", "N/A", IF(J20="N/A","N/A", IF(J20&gt;30, "No", IF(J20&lt;-30, "No", "Yes"))))</f>
        <v>Yes</v>
      </c>
    </row>
    <row r="21" spans="1:11" x14ac:dyDescent="0.25">
      <c r="A21" s="3" t="s">
        <v>680</v>
      </c>
      <c r="B21" s="33" t="s">
        <v>227</v>
      </c>
      <c r="C21" s="9">
        <v>99.994138821999996</v>
      </c>
      <c r="D21" s="9" t="str">
        <f>IF($B21="N/A","N/A",IF(C21&gt;100,"No",IF(C21&lt;98,"No","Yes")))</f>
        <v>Yes</v>
      </c>
      <c r="E21" s="9">
        <v>99.999748213999993</v>
      </c>
      <c r="F21" s="9" t="str">
        <f>IF($B21="N/A","N/A",IF(E21&gt;100,"No",IF(E21&lt;98,"No","Yes")))</f>
        <v>Yes</v>
      </c>
      <c r="G21" s="9">
        <v>99.999949400000006</v>
      </c>
      <c r="H21" s="9" t="str">
        <f>IF($B21="N/A","N/A",IF(G21&gt;100,"No",IF(G21&lt;98,"No","Yes")))</f>
        <v>Yes</v>
      </c>
      <c r="I21" s="10">
        <v>5.5999999999999999E-3</v>
      </c>
      <c r="J21" s="10">
        <v>2.0000000000000001E-4</v>
      </c>
      <c r="K21" s="9" t="str">
        <f>IF(J21="Div by 0", "N/A", IF(J21="N/A","N/A", IF(J21&gt;30, "No", IF(J21&lt;-30, "No", "Yes"))))</f>
        <v>Yes</v>
      </c>
    </row>
    <row r="22" spans="1:11" ht="13.5" customHeight="1" x14ac:dyDescent="0.25">
      <c r="A22" s="3" t="s">
        <v>1723</v>
      </c>
      <c r="B22" s="33" t="s">
        <v>217</v>
      </c>
      <c r="C22" s="9">
        <v>70.905926464999993</v>
      </c>
      <c r="D22" s="9" t="str">
        <f>IF($B22="N/A","N/A",IF(C22&gt;15,"No",IF(C22&lt;-15,"No","Yes")))</f>
        <v>N/A</v>
      </c>
      <c r="E22" s="9">
        <v>68.786571941000005</v>
      </c>
      <c r="F22" s="9" t="str">
        <f>IF($B22="N/A","N/A",IF(E22&gt;15,"No",IF(E22&lt;-15,"No","Yes")))</f>
        <v>N/A</v>
      </c>
      <c r="G22" s="9">
        <v>70.440652236999995</v>
      </c>
      <c r="H22" s="9" t="str">
        <f>IF($B22="N/A","N/A",IF(G22&gt;15,"No",IF(G22&lt;-15,"No","Yes")))</f>
        <v>N/A</v>
      </c>
      <c r="I22" s="10">
        <v>-2.99</v>
      </c>
      <c r="J22" s="10">
        <v>2.4049999999999998</v>
      </c>
      <c r="K22" s="9" t="str">
        <f t="shared" ref="K22:K31" si="1">IF(J22="Div by 0", "N/A", IF(J22="N/A","N/A", IF(J22&gt;30, "No", IF(J22&lt;-30, "No", "Yes"))))</f>
        <v>Yes</v>
      </c>
    </row>
    <row r="23" spans="1:11" x14ac:dyDescent="0.25">
      <c r="A23" s="3" t="s">
        <v>933</v>
      </c>
      <c r="B23" s="33" t="s">
        <v>217</v>
      </c>
      <c r="C23" s="9">
        <v>28.951885698000002</v>
      </c>
      <c r="D23" s="9" t="str">
        <f>IF($B23="N/A","N/A",IF(C23&gt;15,"No",IF(C23&lt;-15,"No","Yes")))</f>
        <v>N/A</v>
      </c>
      <c r="E23" s="9">
        <v>31.118152171999999</v>
      </c>
      <c r="F23" s="9" t="str">
        <f>IF($B23="N/A","N/A",IF(E23&gt;15,"No",IF(E23&lt;-15,"No","Yes")))</f>
        <v>N/A</v>
      </c>
      <c r="G23" s="9">
        <v>29.390393542999998</v>
      </c>
      <c r="H23" s="9" t="str">
        <f>IF($B23="N/A","N/A",IF(G23&gt;15,"No",IF(G23&lt;-15,"No","Yes")))</f>
        <v>N/A</v>
      </c>
      <c r="I23" s="10">
        <v>7.4820000000000002</v>
      </c>
      <c r="J23" s="10">
        <v>-5.55</v>
      </c>
      <c r="K23" s="9" t="str">
        <f t="shared" si="1"/>
        <v>Yes</v>
      </c>
    </row>
    <row r="24" spans="1:11" ht="25" x14ac:dyDescent="0.25">
      <c r="A24" s="3" t="s">
        <v>934</v>
      </c>
      <c r="B24" s="33" t="s">
        <v>217</v>
      </c>
      <c r="C24" s="9">
        <v>0.1325820171</v>
      </c>
      <c r="D24" s="9" t="str">
        <f>IF($B24="N/A","N/A",IF(C24&gt;15,"No",IF(C24&lt;-15,"No","Yes")))</f>
        <v>N/A</v>
      </c>
      <c r="E24" s="9">
        <v>9.0894807800000005E-2</v>
      </c>
      <c r="F24" s="9" t="str">
        <f>IF($B24="N/A","N/A",IF(E24&gt;15,"No",IF(E24&lt;-15,"No","Yes")))</f>
        <v>N/A</v>
      </c>
      <c r="G24" s="9">
        <v>0.159795575</v>
      </c>
      <c r="H24" s="9" t="str">
        <f>IF($B24="N/A","N/A",IF(G24&gt;15,"No",IF(G24&lt;-15,"No","Yes")))</f>
        <v>N/A</v>
      </c>
      <c r="I24" s="10">
        <v>-31.4</v>
      </c>
      <c r="J24" s="10">
        <v>75.8</v>
      </c>
      <c r="K24" s="9" t="str">
        <f t="shared" si="1"/>
        <v>No</v>
      </c>
    </row>
    <row r="25" spans="1:11" x14ac:dyDescent="0.25">
      <c r="A25" s="3" t="s">
        <v>170</v>
      </c>
      <c r="B25" s="33" t="s">
        <v>217</v>
      </c>
      <c r="C25" s="9">
        <v>99.994138821999996</v>
      </c>
      <c r="D25" s="9" t="str">
        <f t="shared" ref="D25:D27" si="2">IF($B25="N/A","N/A",IF(C25&gt;15,"No",IF(C25&lt;-15,"No","Yes")))</f>
        <v>N/A</v>
      </c>
      <c r="E25" s="9">
        <v>99.999748213999993</v>
      </c>
      <c r="F25" s="9" t="str">
        <f t="shared" ref="F25:F27" si="3">IF($B25="N/A","N/A",IF(E25&gt;15,"No",IF(E25&lt;-15,"No","Yes")))</f>
        <v>N/A</v>
      </c>
      <c r="G25" s="9">
        <v>99.999949400000006</v>
      </c>
      <c r="H25" s="9" t="str">
        <f t="shared" ref="H25:H27" si="4">IF($B25="N/A","N/A",IF(G25&gt;15,"No",IF(G25&lt;-15,"No","Yes")))</f>
        <v>N/A</v>
      </c>
      <c r="I25" s="10">
        <v>5.5999999999999999E-3</v>
      </c>
      <c r="J25" s="10">
        <v>2.0000000000000001E-4</v>
      </c>
      <c r="K25" s="9" t="str">
        <f t="shared" si="1"/>
        <v>Yes</v>
      </c>
    </row>
    <row r="26" spans="1:11" x14ac:dyDescent="0.25">
      <c r="A26" s="3" t="s">
        <v>171</v>
      </c>
      <c r="B26" s="33" t="s">
        <v>217</v>
      </c>
      <c r="C26" s="9">
        <v>99.994138821999996</v>
      </c>
      <c r="D26" s="9" t="str">
        <f t="shared" si="2"/>
        <v>N/A</v>
      </c>
      <c r="E26" s="9">
        <v>99.999748213999993</v>
      </c>
      <c r="F26" s="9" t="str">
        <f t="shared" si="3"/>
        <v>N/A</v>
      </c>
      <c r="G26" s="9">
        <v>99.999949400000006</v>
      </c>
      <c r="H26" s="9" t="str">
        <f t="shared" si="4"/>
        <v>N/A</v>
      </c>
      <c r="I26" s="10">
        <v>5.5999999999999999E-3</v>
      </c>
      <c r="J26" s="10">
        <v>2.0000000000000001E-4</v>
      </c>
      <c r="K26" s="9" t="str">
        <f t="shared" si="1"/>
        <v>Yes</v>
      </c>
    </row>
    <row r="27" spans="1:11" x14ac:dyDescent="0.25">
      <c r="A27" s="3" t="s">
        <v>172</v>
      </c>
      <c r="B27" s="33" t="s">
        <v>217</v>
      </c>
      <c r="C27" s="9">
        <v>99.994138821999996</v>
      </c>
      <c r="D27" s="9" t="str">
        <f t="shared" si="2"/>
        <v>N/A</v>
      </c>
      <c r="E27" s="9">
        <v>99.999748213999993</v>
      </c>
      <c r="F27" s="9" t="str">
        <f t="shared" si="3"/>
        <v>N/A</v>
      </c>
      <c r="G27" s="9">
        <v>99.999949400000006</v>
      </c>
      <c r="H27" s="9" t="str">
        <f t="shared" si="4"/>
        <v>N/A</v>
      </c>
      <c r="I27" s="10">
        <v>5.5999999999999999E-3</v>
      </c>
      <c r="J27" s="10">
        <v>2.0000000000000001E-4</v>
      </c>
      <c r="K27" s="9" t="str">
        <f t="shared" si="1"/>
        <v>Yes</v>
      </c>
    </row>
    <row r="28" spans="1:11" x14ac:dyDescent="0.25">
      <c r="A28" s="3" t="s">
        <v>54</v>
      </c>
      <c r="B28" s="33" t="s">
        <v>217</v>
      </c>
      <c r="C28" s="9">
        <v>14.669008967</v>
      </c>
      <c r="D28" s="9" t="str">
        <f>IF($B28="N/A","N/A",IF(C28&gt;15,"No",IF(C28&lt;-15,"No","Yes")))</f>
        <v>N/A</v>
      </c>
      <c r="E28" s="9">
        <v>13.844563332</v>
      </c>
      <c r="F28" s="9" t="str">
        <f>IF($B28="N/A","N/A",IF(E28&gt;15,"No",IF(E28&lt;-15,"No","Yes")))</f>
        <v>N/A</v>
      </c>
      <c r="G28" s="9">
        <v>14.116861267000001</v>
      </c>
      <c r="H28" s="9" t="str">
        <f>IF($B28="N/A","N/A",IF(G28&gt;15,"No",IF(G28&lt;-15,"No","Yes")))</f>
        <v>N/A</v>
      </c>
      <c r="I28" s="10">
        <v>-5.62</v>
      </c>
      <c r="J28" s="10">
        <v>1.9670000000000001</v>
      </c>
      <c r="K28" s="9" t="str">
        <f t="shared" si="1"/>
        <v>Yes</v>
      </c>
    </row>
    <row r="29" spans="1:11" x14ac:dyDescent="0.25">
      <c r="A29" s="3" t="s">
        <v>55</v>
      </c>
      <c r="B29" s="33" t="s">
        <v>217</v>
      </c>
      <c r="C29" s="9">
        <v>85.325129855</v>
      </c>
      <c r="D29" s="9" t="str">
        <f>IF($B29="N/A","N/A",IF(C29&gt;15,"No",IF(C29&lt;-15,"No","Yes")))</f>
        <v>N/A</v>
      </c>
      <c r="E29" s="9">
        <v>86.155184882</v>
      </c>
      <c r="F29" s="9" t="str">
        <f>IF($B29="N/A","N/A",IF(E29&gt;15,"No",IF(E29&lt;-15,"No","Yes")))</f>
        <v>N/A</v>
      </c>
      <c r="G29" s="9">
        <v>85.883088133000001</v>
      </c>
      <c r="H29" s="9" t="str">
        <f>IF($B29="N/A","N/A",IF(G29&gt;15,"No",IF(G29&lt;-15,"No","Yes")))</f>
        <v>N/A</v>
      </c>
      <c r="I29" s="10">
        <v>0.9728</v>
      </c>
      <c r="J29" s="10">
        <v>-0.316</v>
      </c>
      <c r="K29" s="9" t="str">
        <f t="shared" si="1"/>
        <v>Yes</v>
      </c>
    </row>
    <row r="30" spans="1:11" x14ac:dyDescent="0.25">
      <c r="A30" s="3" t="s">
        <v>56</v>
      </c>
      <c r="B30" s="33" t="s">
        <v>217</v>
      </c>
      <c r="C30" s="9">
        <v>71.206474647999997</v>
      </c>
      <c r="D30" s="9" t="str">
        <f>IF($B30="N/A","N/A",IF(C30&gt;15,"No",IF(C30&lt;-15,"No","Yes")))</f>
        <v>N/A</v>
      </c>
      <c r="E30" s="9">
        <v>75.747402070000007</v>
      </c>
      <c r="F30" s="9" t="str">
        <f>IF($B30="N/A","N/A",IF(E30&gt;15,"No",IF(E30&lt;-15,"No","Yes")))</f>
        <v>N/A</v>
      </c>
      <c r="G30" s="9">
        <v>77.619764455999999</v>
      </c>
      <c r="H30" s="9" t="str">
        <f>IF($B30="N/A","N/A",IF(G30&gt;15,"No",IF(G30&lt;-15,"No","Yes")))</f>
        <v>N/A</v>
      </c>
      <c r="I30" s="10">
        <v>6.3769999999999998</v>
      </c>
      <c r="J30" s="10">
        <v>2.472</v>
      </c>
      <c r="K30" s="9" t="str">
        <f t="shared" si="1"/>
        <v>Yes</v>
      </c>
    </row>
    <row r="31" spans="1:11" x14ac:dyDescent="0.25">
      <c r="A31" s="3" t="s">
        <v>57</v>
      </c>
      <c r="B31" s="33" t="s">
        <v>217</v>
      </c>
      <c r="C31" s="9">
        <v>23.936128355000001</v>
      </c>
      <c r="D31" s="9" t="str">
        <f>IF($B31="N/A","N/A",IF(C31&gt;15,"No",IF(C31&lt;-15,"No","Yes")))</f>
        <v>N/A</v>
      </c>
      <c r="E31" s="9">
        <v>21.290434341000001</v>
      </c>
      <c r="F31" s="9" t="str">
        <f>IF($B31="N/A","N/A",IF(E31&gt;15,"No",IF(E31&lt;-15,"No","Yes")))</f>
        <v>N/A</v>
      </c>
      <c r="G31" s="9">
        <v>18.825365903000002</v>
      </c>
      <c r="H31" s="9" t="str">
        <f>IF($B31="N/A","N/A",IF(G31&gt;15,"No",IF(G31&lt;-15,"No","Yes")))</f>
        <v>N/A</v>
      </c>
      <c r="I31" s="10">
        <v>-11.1</v>
      </c>
      <c r="J31" s="10">
        <v>-11.6</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3008306</v>
      </c>
      <c r="F6" s="9" t="str">
        <f t="shared" si="0"/>
        <v>N/A</v>
      </c>
      <c r="G6" s="34">
        <v>3543165</v>
      </c>
      <c r="H6" s="9" t="str">
        <f t="shared" ref="H6:H18" si="1">IF($B6="N/A","N/A",IF(G6&lt;0,"No","Yes"))</f>
        <v>N/A</v>
      </c>
      <c r="I6" s="10" t="s">
        <v>217</v>
      </c>
      <c r="J6" s="10">
        <v>17.78</v>
      </c>
      <c r="K6" s="9" t="str">
        <f t="shared" ref="K6:K18" si="2">IF(J6="Div by 0", "N/A", IF(J6="N/A","N/A", IF(J6&gt;30, "No", IF(J6&lt;-30, "No", "Yes"))))</f>
        <v>Yes</v>
      </c>
    </row>
    <row r="7" spans="1:11" x14ac:dyDescent="0.25">
      <c r="A7" s="24" t="s">
        <v>445</v>
      </c>
      <c r="B7" s="65" t="s">
        <v>217</v>
      </c>
      <c r="C7" s="9" t="s">
        <v>217</v>
      </c>
      <c r="D7" s="9" t="str">
        <f t="shared" si="0"/>
        <v>N/A</v>
      </c>
      <c r="E7" s="9">
        <v>3.6463378393000001</v>
      </c>
      <c r="F7" s="9" t="str">
        <f t="shared" si="0"/>
        <v>N/A</v>
      </c>
      <c r="G7" s="9">
        <v>4.0833830769999997</v>
      </c>
      <c r="H7" s="9" t="str">
        <f t="shared" si="1"/>
        <v>N/A</v>
      </c>
      <c r="I7" s="10" t="s">
        <v>217</v>
      </c>
      <c r="J7" s="10">
        <v>11.99</v>
      </c>
      <c r="K7" s="9" t="str">
        <f t="shared" si="2"/>
        <v>Yes</v>
      </c>
    </row>
    <row r="8" spans="1:11" x14ac:dyDescent="0.25">
      <c r="A8" s="24" t="s">
        <v>446</v>
      </c>
      <c r="B8" s="65" t="s">
        <v>217</v>
      </c>
      <c r="C8" s="9" t="s">
        <v>217</v>
      </c>
      <c r="D8" s="9" t="str">
        <f t="shared" si="0"/>
        <v>N/A</v>
      </c>
      <c r="E8" s="9">
        <v>42.211197929999997</v>
      </c>
      <c r="F8" s="9" t="str">
        <f t="shared" si="0"/>
        <v>N/A</v>
      </c>
      <c r="G8" s="9">
        <v>40.809728026000002</v>
      </c>
      <c r="H8" s="9" t="str">
        <f t="shared" si="1"/>
        <v>N/A</v>
      </c>
      <c r="I8" s="10" t="s">
        <v>217</v>
      </c>
      <c r="J8" s="10">
        <v>-3.32</v>
      </c>
      <c r="K8" s="9" t="str">
        <f t="shared" si="2"/>
        <v>Yes</v>
      </c>
    </row>
    <row r="9" spans="1:11" x14ac:dyDescent="0.25">
      <c r="A9" s="24" t="s">
        <v>447</v>
      </c>
      <c r="B9" s="65" t="s">
        <v>217</v>
      </c>
      <c r="C9" s="9" t="s">
        <v>217</v>
      </c>
      <c r="D9" s="9" t="str">
        <f t="shared" si="0"/>
        <v>N/A</v>
      </c>
      <c r="E9" s="9">
        <v>17.227336580999999</v>
      </c>
      <c r="F9" s="9" t="str">
        <f t="shared" si="0"/>
        <v>N/A</v>
      </c>
      <c r="G9" s="9">
        <v>17.197533842999999</v>
      </c>
      <c r="H9" s="9" t="str">
        <f t="shared" si="1"/>
        <v>N/A</v>
      </c>
      <c r="I9" s="10" t="s">
        <v>217</v>
      </c>
      <c r="J9" s="10">
        <v>-0.17299999999999999</v>
      </c>
      <c r="K9" s="9" t="str">
        <f t="shared" si="2"/>
        <v>Yes</v>
      </c>
    </row>
    <row r="10" spans="1:11" x14ac:dyDescent="0.25">
      <c r="A10" s="24" t="s">
        <v>448</v>
      </c>
      <c r="B10" s="65" t="s">
        <v>217</v>
      </c>
      <c r="C10" s="9" t="s">
        <v>217</v>
      </c>
      <c r="D10" s="9" t="str">
        <f t="shared" si="0"/>
        <v>N/A</v>
      </c>
      <c r="E10" s="9">
        <v>35.325096582999997</v>
      </c>
      <c r="F10" s="9" t="str">
        <f t="shared" si="0"/>
        <v>N/A</v>
      </c>
      <c r="G10" s="9">
        <v>36.509561367000003</v>
      </c>
      <c r="H10" s="9" t="str">
        <f t="shared" si="1"/>
        <v>N/A</v>
      </c>
      <c r="I10" s="10" t="s">
        <v>217</v>
      </c>
      <c r="J10" s="10">
        <v>3.3530000000000002</v>
      </c>
      <c r="K10" s="9" t="str">
        <f t="shared" si="2"/>
        <v>Yes</v>
      </c>
    </row>
    <row r="11" spans="1:11" x14ac:dyDescent="0.25">
      <c r="A11" s="2" t="s">
        <v>211</v>
      </c>
      <c r="B11" s="65" t="s">
        <v>217</v>
      </c>
      <c r="C11" s="9" t="s">
        <v>217</v>
      </c>
      <c r="D11" s="9" t="str">
        <f t="shared" si="0"/>
        <v>N/A</v>
      </c>
      <c r="E11" s="9">
        <v>99.978792050999999</v>
      </c>
      <c r="F11" s="9" t="str">
        <f t="shared" si="0"/>
        <v>N/A</v>
      </c>
      <c r="G11" s="9">
        <v>99.983884465000003</v>
      </c>
      <c r="H11" s="9" t="str">
        <f t="shared" si="1"/>
        <v>N/A</v>
      </c>
      <c r="I11" s="10" t="s">
        <v>217</v>
      </c>
      <c r="J11" s="10">
        <v>5.1000000000000004E-3</v>
      </c>
      <c r="K11" s="9" t="str">
        <f t="shared" si="2"/>
        <v>Yes</v>
      </c>
    </row>
    <row r="12" spans="1:11" x14ac:dyDescent="0.25">
      <c r="A12" s="2" t="s">
        <v>932</v>
      </c>
      <c r="B12" s="65" t="s">
        <v>217</v>
      </c>
      <c r="C12" s="9" t="s">
        <v>217</v>
      </c>
      <c r="D12" s="9" t="str">
        <f t="shared" si="0"/>
        <v>N/A</v>
      </c>
      <c r="E12" s="9">
        <v>1.4689662554</v>
      </c>
      <c r="F12" s="9" t="str">
        <f t="shared" si="0"/>
        <v>N/A</v>
      </c>
      <c r="G12" s="9">
        <v>1.502385579</v>
      </c>
      <c r="H12" s="9" t="str">
        <f t="shared" si="1"/>
        <v>N/A</v>
      </c>
      <c r="I12" s="10" t="s">
        <v>217</v>
      </c>
      <c r="J12" s="10">
        <v>2.2749999999999999</v>
      </c>
      <c r="K12" s="9" t="str">
        <f t="shared" si="2"/>
        <v>Yes</v>
      </c>
    </row>
    <row r="13" spans="1:11" x14ac:dyDescent="0.25">
      <c r="A13" s="2" t="s">
        <v>51</v>
      </c>
      <c r="B13" s="65" t="s">
        <v>217</v>
      </c>
      <c r="C13" s="9" t="s">
        <v>217</v>
      </c>
      <c r="D13" s="9" t="str">
        <f t="shared" si="0"/>
        <v>N/A</v>
      </c>
      <c r="E13" s="9">
        <v>100</v>
      </c>
      <c r="F13" s="9" t="str">
        <f t="shared" si="0"/>
        <v>N/A</v>
      </c>
      <c r="G13" s="9">
        <v>100</v>
      </c>
      <c r="H13" s="9" t="str">
        <f t="shared" si="1"/>
        <v>N/A</v>
      </c>
      <c r="I13" s="10" t="s">
        <v>217</v>
      </c>
      <c r="J13" s="10">
        <v>0</v>
      </c>
      <c r="K13" s="9" t="str">
        <f t="shared" si="2"/>
        <v>Yes</v>
      </c>
    </row>
    <row r="14" spans="1:11" x14ac:dyDescent="0.25">
      <c r="A14" s="2" t="s">
        <v>52</v>
      </c>
      <c r="B14" s="65" t="s">
        <v>217</v>
      </c>
      <c r="C14" s="9" t="s">
        <v>217</v>
      </c>
      <c r="D14" s="9" t="str">
        <f t="shared" si="0"/>
        <v>N/A</v>
      </c>
      <c r="E14" s="9">
        <v>0</v>
      </c>
      <c r="F14" s="9" t="str">
        <f t="shared" si="0"/>
        <v>N/A</v>
      </c>
      <c r="G14" s="9">
        <v>0</v>
      </c>
      <c r="H14" s="9" t="str">
        <f t="shared" si="1"/>
        <v>N/A</v>
      </c>
      <c r="I14" s="10" t="s">
        <v>217</v>
      </c>
      <c r="J14" s="10" t="s">
        <v>1742</v>
      </c>
      <c r="K14" s="9" t="str">
        <f t="shared" si="2"/>
        <v>N/A</v>
      </c>
    </row>
    <row r="15" spans="1:11" x14ac:dyDescent="0.25">
      <c r="A15" s="2" t="s">
        <v>168</v>
      </c>
      <c r="B15" s="65" t="s">
        <v>217</v>
      </c>
      <c r="C15" s="9" t="s">
        <v>217</v>
      </c>
      <c r="D15" s="9" t="str">
        <f t="shared" si="0"/>
        <v>N/A</v>
      </c>
      <c r="E15" s="9">
        <v>0</v>
      </c>
      <c r="F15" s="9" t="str">
        <f t="shared" si="0"/>
        <v>N/A</v>
      </c>
      <c r="G15" s="9">
        <v>0.24029363579999999</v>
      </c>
      <c r="H15" s="9" t="str">
        <f t="shared" si="1"/>
        <v>N/A</v>
      </c>
      <c r="I15" s="10" t="s">
        <v>217</v>
      </c>
      <c r="J15" s="10" t="s">
        <v>1742</v>
      </c>
      <c r="K15" s="9" t="str">
        <f t="shared" si="2"/>
        <v>N/A</v>
      </c>
    </row>
    <row r="16" spans="1:11" x14ac:dyDescent="0.25">
      <c r="A16" s="2" t="s">
        <v>169</v>
      </c>
      <c r="B16" s="65" t="s">
        <v>217</v>
      </c>
      <c r="C16" s="9" t="s">
        <v>217</v>
      </c>
      <c r="D16" s="9" t="str">
        <f t="shared" si="0"/>
        <v>N/A</v>
      </c>
      <c r="E16" s="9">
        <v>94.675973787000004</v>
      </c>
      <c r="F16" s="9" t="str">
        <f t="shared" si="0"/>
        <v>N/A</v>
      </c>
      <c r="G16" s="9">
        <v>100</v>
      </c>
      <c r="H16" s="9" t="str">
        <f t="shared" si="1"/>
        <v>N/A</v>
      </c>
      <c r="I16" s="10" t="s">
        <v>217</v>
      </c>
      <c r="J16" s="10">
        <v>5.6230000000000002</v>
      </c>
      <c r="K16" s="9" t="str">
        <f t="shared" si="2"/>
        <v>Yes</v>
      </c>
    </row>
    <row r="17" spans="1:11" x14ac:dyDescent="0.25">
      <c r="A17" s="2" t="s">
        <v>21</v>
      </c>
      <c r="B17" s="65" t="s">
        <v>217</v>
      </c>
      <c r="C17" s="9" t="s">
        <v>217</v>
      </c>
      <c r="D17" s="9" t="str">
        <f t="shared" si="0"/>
        <v>N/A</v>
      </c>
      <c r="E17" s="9">
        <v>99.936575601000001</v>
      </c>
      <c r="F17" s="9" t="str">
        <f t="shared" si="0"/>
        <v>N/A</v>
      </c>
      <c r="G17" s="9">
        <v>99.897125875</v>
      </c>
      <c r="H17" s="9" t="str">
        <f t="shared" si="1"/>
        <v>N/A</v>
      </c>
      <c r="I17" s="10" t="s">
        <v>217</v>
      </c>
      <c r="J17" s="10">
        <v>-3.9E-2</v>
      </c>
      <c r="K17" s="9" t="str">
        <f t="shared" si="2"/>
        <v>Yes</v>
      </c>
    </row>
    <row r="18" spans="1:11" x14ac:dyDescent="0.25">
      <c r="A18" s="2" t="s">
        <v>53</v>
      </c>
      <c r="B18" s="65" t="s">
        <v>217</v>
      </c>
      <c r="C18" s="9" t="s">
        <v>217</v>
      </c>
      <c r="D18" s="9" t="str">
        <f t="shared" si="0"/>
        <v>N/A</v>
      </c>
      <c r="E18" s="9">
        <v>100</v>
      </c>
      <c r="F18" s="9" t="str">
        <f t="shared" si="0"/>
        <v>N/A</v>
      </c>
      <c r="G18" s="9">
        <v>100</v>
      </c>
      <c r="H18" s="9" t="str">
        <f t="shared" si="1"/>
        <v>N/A</v>
      </c>
      <c r="I18" s="10" t="s">
        <v>217</v>
      </c>
      <c r="J18" s="10">
        <v>0</v>
      </c>
      <c r="K18" s="9" t="str">
        <f t="shared" si="2"/>
        <v>Yes</v>
      </c>
    </row>
    <row r="19" spans="1:11" x14ac:dyDescent="0.25">
      <c r="A19" s="3" t="s">
        <v>678</v>
      </c>
      <c r="B19" s="65" t="s">
        <v>217</v>
      </c>
      <c r="C19" s="9" t="s">
        <v>217</v>
      </c>
      <c r="D19" s="9" t="str">
        <f t="shared" ref="D19:D21" si="3">IF($B19="N/A","N/A",IF(C19&lt;0,"No","Yes"))</f>
        <v>N/A</v>
      </c>
      <c r="E19" s="9">
        <v>99.845427958000002</v>
      </c>
      <c r="F19" s="9" t="str">
        <f t="shared" ref="F19:F21" si="4">IF($B19="N/A","N/A",IF(E19&lt;0,"No","Yes"))</f>
        <v>N/A</v>
      </c>
      <c r="G19" s="9">
        <v>99.802069618999994</v>
      </c>
      <c r="H19" s="9" t="str">
        <f t="shared" ref="H19:H21" si="5">IF($B19="N/A","N/A",IF(G19&lt;0,"No","Yes"))</f>
        <v>N/A</v>
      </c>
      <c r="I19" s="10" t="s">
        <v>217</v>
      </c>
      <c r="J19" s="10">
        <v>-4.2999999999999997E-2</v>
      </c>
      <c r="K19" s="9" t="str">
        <f>IF(J19="Div by 0", "N/A", IF(J19="N/A","N/A", IF(J19&gt;30, "No", IF(J19&lt;-30, "No", "Yes"))))</f>
        <v>Yes</v>
      </c>
    </row>
    <row r="20" spans="1:11" x14ac:dyDescent="0.25">
      <c r="A20" s="3" t="s">
        <v>679</v>
      </c>
      <c r="B20" s="65" t="s">
        <v>217</v>
      </c>
      <c r="C20" s="9" t="s">
        <v>217</v>
      </c>
      <c r="D20" s="9" t="str">
        <f t="shared" si="3"/>
        <v>N/A</v>
      </c>
      <c r="E20" s="9">
        <v>99.999202209000003</v>
      </c>
      <c r="F20" s="9" t="str">
        <f t="shared" si="4"/>
        <v>N/A</v>
      </c>
      <c r="G20" s="9">
        <v>99.999294415999998</v>
      </c>
      <c r="H20" s="9" t="str">
        <f t="shared" si="5"/>
        <v>N/A</v>
      </c>
      <c r="I20" s="10" t="s">
        <v>217</v>
      </c>
      <c r="J20" s="10">
        <v>1E-4</v>
      </c>
      <c r="K20" s="9" t="str">
        <f>IF(J20="Div by 0", "N/A", IF(J20="N/A","N/A", IF(J20&gt;30, "No", IF(J20&lt;-30, "No", "Yes"))))</f>
        <v>Yes</v>
      </c>
    </row>
    <row r="21" spans="1:11" x14ac:dyDescent="0.25">
      <c r="A21" s="3" t="s">
        <v>680</v>
      </c>
      <c r="B21" s="65" t="s">
        <v>217</v>
      </c>
      <c r="C21" s="9" t="s">
        <v>217</v>
      </c>
      <c r="D21" s="9" t="str">
        <f t="shared" si="3"/>
        <v>N/A</v>
      </c>
      <c r="E21" s="9">
        <v>99.999202209000003</v>
      </c>
      <c r="F21" s="9" t="str">
        <f t="shared" si="4"/>
        <v>N/A</v>
      </c>
      <c r="G21" s="9">
        <v>99.999294415999998</v>
      </c>
      <c r="H21" s="9" t="str">
        <f t="shared" si="5"/>
        <v>N/A</v>
      </c>
      <c r="I21" s="10" t="s">
        <v>217</v>
      </c>
      <c r="J21" s="10">
        <v>1E-4</v>
      </c>
      <c r="K21" s="9" t="str">
        <f>IF(J21="Div by 0", "N/A", IF(J21="N/A","N/A", IF(J21&gt;30, "No", IF(J21&lt;-30, "No", "Yes"))))</f>
        <v>Yes</v>
      </c>
    </row>
    <row r="22" spans="1:11" ht="14.25" customHeight="1" x14ac:dyDescent="0.25">
      <c r="A22" s="3" t="s">
        <v>1723</v>
      </c>
      <c r="B22" s="65" t="s">
        <v>217</v>
      </c>
      <c r="C22" s="9" t="s">
        <v>217</v>
      </c>
      <c r="D22" s="9" t="str">
        <f t="shared" ref="D22:D31" si="6">IF($B22="N/A","N/A",IF(C22&lt;0,"No","Yes"))</f>
        <v>N/A</v>
      </c>
      <c r="E22" s="9">
        <v>67.647107707999993</v>
      </c>
      <c r="F22" s="9" t="str">
        <f t="shared" ref="F22:F31" si="7">IF($B22="N/A","N/A",IF(E22&lt;0,"No","Yes"))</f>
        <v>N/A</v>
      </c>
      <c r="G22" s="9">
        <v>68.390323340999998</v>
      </c>
      <c r="I22" s="10" t="s">
        <v>217</v>
      </c>
      <c r="J22" s="10">
        <v>1.099</v>
      </c>
      <c r="K22" s="9" t="str">
        <f t="shared" ref="K22:K31" si="8">IF(J22="Div by 0", "N/A", IF(J22="N/A","N/A", IF(J22&gt;30, "No", IF(J22&lt;-30, "No", "Yes"))))</f>
        <v>Yes</v>
      </c>
    </row>
    <row r="23" spans="1:11" x14ac:dyDescent="0.25">
      <c r="A23" s="3" t="s">
        <v>935</v>
      </c>
      <c r="B23" s="65" t="s">
        <v>217</v>
      </c>
      <c r="C23" s="9" t="s">
        <v>217</v>
      </c>
      <c r="D23" s="9" t="str">
        <f t="shared" si="6"/>
        <v>N/A</v>
      </c>
      <c r="E23" s="9">
        <v>32.241932835</v>
      </c>
      <c r="F23" s="9" t="str">
        <f t="shared" si="7"/>
        <v>N/A</v>
      </c>
      <c r="G23" s="9">
        <v>31.471749127999999</v>
      </c>
      <c r="H23" s="9" t="str">
        <f t="shared" ref="H23:H31" si="9">IF($B23="N/A","N/A",IF(G23&lt;0,"No","Yes"))</f>
        <v>N/A</v>
      </c>
      <c r="I23" s="10" t="s">
        <v>217</v>
      </c>
      <c r="J23" s="10">
        <v>-2.39</v>
      </c>
      <c r="K23" s="9" t="str">
        <f t="shared" si="8"/>
        <v>Yes</v>
      </c>
    </row>
    <row r="24" spans="1:11" ht="25" x14ac:dyDescent="0.25">
      <c r="A24" s="3" t="s">
        <v>936</v>
      </c>
      <c r="B24" s="65" t="s">
        <v>217</v>
      </c>
      <c r="C24" s="9" t="s">
        <v>217</v>
      </c>
      <c r="D24" s="9" t="str">
        <f t="shared" si="6"/>
        <v>N/A</v>
      </c>
      <c r="E24" s="9">
        <v>9.68983873E-2</v>
      </c>
      <c r="F24" s="9" t="str">
        <f t="shared" si="7"/>
        <v>N/A</v>
      </c>
      <c r="G24" s="9">
        <v>0.119836361</v>
      </c>
      <c r="H24" s="9" t="str">
        <f t="shared" si="9"/>
        <v>N/A</v>
      </c>
      <c r="I24" s="10" t="s">
        <v>217</v>
      </c>
      <c r="J24" s="10">
        <v>23.67</v>
      </c>
      <c r="K24" s="9" t="str">
        <f t="shared" si="8"/>
        <v>Yes</v>
      </c>
    </row>
    <row r="25" spans="1:11" x14ac:dyDescent="0.25">
      <c r="A25" s="2" t="s">
        <v>170</v>
      </c>
      <c r="B25" s="65" t="s">
        <v>217</v>
      </c>
      <c r="C25" s="9" t="s">
        <v>217</v>
      </c>
      <c r="D25" s="9" t="str">
        <f t="shared" si="6"/>
        <v>N/A</v>
      </c>
      <c r="E25" s="9">
        <v>99.999202209000003</v>
      </c>
      <c r="F25" s="9" t="str">
        <f t="shared" si="7"/>
        <v>N/A</v>
      </c>
      <c r="G25" s="9">
        <v>99.999294415999998</v>
      </c>
      <c r="H25" s="9" t="str">
        <f t="shared" si="9"/>
        <v>N/A</v>
      </c>
      <c r="I25" s="10" t="s">
        <v>217</v>
      </c>
      <c r="J25" s="10">
        <v>1E-4</v>
      </c>
      <c r="K25" s="9" t="str">
        <f t="shared" si="8"/>
        <v>Yes</v>
      </c>
    </row>
    <row r="26" spans="1:11" x14ac:dyDescent="0.25">
      <c r="A26" s="2" t="s">
        <v>171</v>
      </c>
      <c r="B26" s="65" t="s">
        <v>217</v>
      </c>
      <c r="C26" s="9" t="s">
        <v>217</v>
      </c>
      <c r="D26" s="9" t="str">
        <f t="shared" si="6"/>
        <v>N/A</v>
      </c>
      <c r="E26" s="9">
        <v>99.999202209000003</v>
      </c>
      <c r="F26" s="9" t="str">
        <f t="shared" si="7"/>
        <v>N/A</v>
      </c>
      <c r="G26" s="9">
        <v>99.999294415999998</v>
      </c>
      <c r="H26" s="9" t="str">
        <f t="shared" si="9"/>
        <v>N/A</v>
      </c>
      <c r="I26" s="10" t="s">
        <v>217</v>
      </c>
      <c r="J26" s="10">
        <v>1E-4</v>
      </c>
      <c r="K26" s="9" t="str">
        <f t="shared" si="8"/>
        <v>Yes</v>
      </c>
    </row>
    <row r="27" spans="1:11" x14ac:dyDescent="0.25">
      <c r="A27" s="2" t="s">
        <v>172</v>
      </c>
      <c r="B27" s="65" t="s">
        <v>217</v>
      </c>
      <c r="C27" s="9" t="s">
        <v>217</v>
      </c>
      <c r="D27" s="9" t="str">
        <f t="shared" si="6"/>
        <v>N/A</v>
      </c>
      <c r="E27" s="9">
        <v>99.999202209000003</v>
      </c>
      <c r="F27" s="9" t="str">
        <f t="shared" si="7"/>
        <v>N/A</v>
      </c>
      <c r="G27" s="9">
        <v>99.999294415999998</v>
      </c>
      <c r="H27" s="9" t="str">
        <f t="shared" si="9"/>
        <v>N/A</v>
      </c>
      <c r="I27" s="10" t="s">
        <v>217</v>
      </c>
      <c r="J27" s="10">
        <v>1E-4</v>
      </c>
      <c r="K27" s="9" t="str">
        <f t="shared" si="8"/>
        <v>Yes</v>
      </c>
    </row>
    <row r="28" spans="1:11" x14ac:dyDescent="0.25">
      <c r="A28" s="2" t="s">
        <v>54</v>
      </c>
      <c r="B28" s="65" t="s">
        <v>217</v>
      </c>
      <c r="C28" s="9" t="s">
        <v>217</v>
      </c>
      <c r="D28" s="9" t="str">
        <f t="shared" si="6"/>
        <v>N/A</v>
      </c>
      <c r="E28" s="9">
        <v>12.520036192999999</v>
      </c>
      <c r="F28" s="9" t="str">
        <f t="shared" si="7"/>
        <v>N/A</v>
      </c>
      <c r="G28" s="9">
        <v>12.454345197</v>
      </c>
      <c r="H28" s="9" t="str">
        <f t="shared" si="9"/>
        <v>N/A</v>
      </c>
      <c r="I28" s="10" t="s">
        <v>217</v>
      </c>
      <c r="J28" s="10">
        <v>-0.52500000000000002</v>
      </c>
      <c r="K28" s="9" t="str">
        <f t="shared" si="8"/>
        <v>Yes</v>
      </c>
    </row>
    <row r="29" spans="1:11" x14ac:dyDescent="0.25">
      <c r="A29" s="2" t="s">
        <v>55</v>
      </c>
      <c r="B29" s="65" t="s">
        <v>217</v>
      </c>
      <c r="C29" s="9" t="s">
        <v>217</v>
      </c>
      <c r="D29" s="9" t="str">
        <f t="shared" si="6"/>
        <v>N/A</v>
      </c>
      <c r="E29" s="9">
        <v>87.479166015999994</v>
      </c>
      <c r="F29" s="9" t="str">
        <f t="shared" si="7"/>
        <v>N/A</v>
      </c>
      <c r="G29" s="9">
        <v>87.544949219000003</v>
      </c>
      <c r="H29" s="9" t="str">
        <f t="shared" si="9"/>
        <v>N/A</v>
      </c>
      <c r="I29" s="10" t="s">
        <v>217</v>
      </c>
      <c r="J29" s="10">
        <v>7.5200000000000003E-2</v>
      </c>
      <c r="K29" s="9" t="str">
        <f t="shared" si="8"/>
        <v>Yes</v>
      </c>
    </row>
    <row r="30" spans="1:11" x14ac:dyDescent="0.25">
      <c r="A30" s="2" t="s">
        <v>56</v>
      </c>
      <c r="B30" s="65" t="s">
        <v>217</v>
      </c>
      <c r="C30" s="9" t="s">
        <v>217</v>
      </c>
      <c r="D30" s="9" t="str">
        <f t="shared" si="6"/>
        <v>N/A</v>
      </c>
      <c r="E30" s="9">
        <v>82.177178784000006</v>
      </c>
      <c r="F30" s="9" t="str">
        <f t="shared" si="7"/>
        <v>N/A</v>
      </c>
      <c r="G30" s="9">
        <v>82.953065973999998</v>
      </c>
      <c r="H30" s="9" t="str">
        <f t="shared" si="9"/>
        <v>N/A</v>
      </c>
      <c r="I30" s="10" t="s">
        <v>217</v>
      </c>
      <c r="J30" s="10">
        <v>0.94420000000000004</v>
      </c>
      <c r="K30" s="9" t="str">
        <f t="shared" si="8"/>
        <v>Yes</v>
      </c>
    </row>
    <row r="31" spans="1:11" x14ac:dyDescent="0.25">
      <c r="A31" s="2" t="s">
        <v>57</v>
      </c>
      <c r="B31" s="65" t="s">
        <v>217</v>
      </c>
      <c r="C31" s="9" t="s">
        <v>217</v>
      </c>
      <c r="D31" s="9" t="str">
        <f t="shared" si="6"/>
        <v>N/A</v>
      </c>
      <c r="E31" s="9">
        <v>15.040790398</v>
      </c>
      <c r="F31" s="9" t="str">
        <f t="shared" si="7"/>
        <v>N/A</v>
      </c>
      <c r="G31" s="9">
        <v>13.845700101</v>
      </c>
      <c r="H31" s="9" t="str">
        <f t="shared" si="9"/>
        <v>N/A</v>
      </c>
      <c r="I31" s="10" t="s">
        <v>217</v>
      </c>
      <c r="J31" s="10">
        <v>-7.95</v>
      </c>
      <c r="K31" s="9" t="str">
        <f t="shared" si="8"/>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7</v>
      </c>
      <c r="D6" s="11" t="s">
        <v>217</v>
      </c>
      <c r="E6" s="25">
        <v>7</v>
      </c>
      <c r="F6" s="11" t="s">
        <v>217</v>
      </c>
      <c r="G6" s="25">
        <v>7</v>
      </c>
      <c r="H6" s="11" t="s">
        <v>217</v>
      </c>
      <c r="I6" s="12" t="s">
        <v>217</v>
      </c>
      <c r="J6" s="12" t="s">
        <v>217</v>
      </c>
      <c r="K6" s="11" t="s">
        <v>217</v>
      </c>
      <c r="L6" s="11" t="s">
        <v>217</v>
      </c>
    </row>
    <row r="7" spans="1:12" x14ac:dyDescent="0.25">
      <c r="A7" s="3" t="s">
        <v>17</v>
      </c>
      <c r="B7" s="28" t="s">
        <v>217</v>
      </c>
      <c r="C7" s="29">
        <v>577932</v>
      </c>
      <c r="D7" s="62" t="str">
        <f>IF($B7="N/A","N/A",IF(C7&gt;10,"No",IF(C7&lt;-10,"No","Yes")))</f>
        <v>N/A</v>
      </c>
      <c r="E7" s="29">
        <v>629915</v>
      </c>
      <c r="F7" s="62" t="str">
        <f>IF($B7="N/A","N/A",IF(E7&gt;10,"No",IF(E7&lt;-10,"No","Yes")))</f>
        <v>N/A</v>
      </c>
      <c r="G7" s="29">
        <v>736943</v>
      </c>
      <c r="H7" s="62" t="str">
        <f>IF($B7="N/A","N/A",IF(G7&gt;10,"No",IF(G7&lt;-10,"No","Yes")))</f>
        <v>N/A</v>
      </c>
      <c r="I7" s="63">
        <v>8.9949999999999992</v>
      </c>
      <c r="J7" s="63">
        <v>16.989999999999998</v>
      </c>
      <c r="K7" s="64" t="s">
        <v>732</v>
      </c>
      <c r="L7" s="30" t="str">
        <f>IF(J7="Div by 0", "N/A", IF(K7="N/A","N/A", IF(J7&gt;VALUE(MID(K7,1,2)), "No", IF(J7&lt;-1*VALUE(MID(K7,1,2)), "No", "Yes"))))</f>
        <v>Yes</v>
      </c>
    </row>
    <row r="8" spans="1:12" x14ac:dyDescent="0.25">
      <c r="A8" s="3" t="s">
        <v>58</v>
      </c>
      <c r="B8" s="33" t="s">
        <v>217</v>
      </c>
      <c r="C8" s="43">
        <v>2573762494</v>
      </c>
      <c r="D8" s="11" t="str">
        <f>IF($B8="N/A","N/A",IF(C8&gt;10,"No",IF(C8&lt;-10,"No","Yes")))</f>
        <v>N/A</v>
      </c>
      <c r="E8" s="43">
        <v>2917286389</v>
      </c>
      <c r="F8" s="11" t="str">
        <f>IF($B8="N/A","N/A",IF(E8&gt;10,"No",IF(E8&lt;-10,"No","Yes")))</f>
        <v>N/A</v>
      </c>
      <c r="G8" s="43">
        <v>3228477971</v>
      </c>
      <c r="H8" s="11" t="str">
        <f>IF($B8="N/A","N/A",IF(G8&gt;10,"No",IF(G8&lt;-10,"No","Yes")))</f>
        <v>N/A</v>
      </c>
      <c r="I8" s="12">
        <v>13.35</v>
      </c>
      <c r="J8" s="12">
        <v>10.67</v>
      </c>
      <c r="K8" s="41" t="s">
        <v>732</v>
      </c>
      <c r="L8" s="9" t="str">
        <f>IF(J8="Div by 0", "N/A", IF(K8="N/A","N/A", IF(J8&gt;VALUE(MID(K8,1,2)), "No", IF(J8&lt;-1*VALUE(MID(K8,1,2)), "No", "Yes"))))</f>
        <v>Yes</v>
      </c>
    </row>
    <row r="9" spans="1:12" x14ac:dyDescent="0.25">
      <c r="A9" s="4" t="s">
        <v>937</v>
      </c>
      <c r="B9" s="9" t="s">
        <v>217</v>
      </c>
      <c r="C9" s="8">
        <v>15.412193822000001</v>
      </c>
      <c r="D9" s="11" t="str">
        <f>IF($B9="N/A","N/A",IF(C9&gt;10,"No",IF(C9&lt;-10,"No","Yes")))</f>
        <v>N/A</v>
      </c>
      <c r="E9" s="8">
        <v>15.533524364</v>
      </c>
      <c r="F9" s="11" t="str">
        <f>IF($B9="N/A","N/A",IF(E9&gt;10,"No",IF(E9&lt;-10,"No","Yes")))</f>
        <v>N/A</v>
      </c>
      <c r="G9" s="8">
        <v>15.292770269</v>
      </c>
      <c r="H9" s="11" t="str">
        <f>IF($B9="N/A","N/A",IF(G9&gt;10,"No",IF(G9&lt;-10,"No","Yes")))</f>
        <v>N/A</v>
      </c>
      <c r="I9" s="12">
        <v>0.78720000000000001</v>
      </c>
      <c r="J9" s="12">
        <v>-1.55</v>
      </c>
      <c r="K9" s="9" t="s">
        <v>217</v>
      </c>
      <c r="L9" s="9" t="str">
        <f>IF(J9="Div by 0", "N/A", IF(K9="N/A","N/A", IF(J9&gt;VALUE(MID(K9,1,2)), "No", IF(J9&lt;-1*VALUE(MID(K9,1,2)), "No", "Yes"))))</f>
        <v>N/A</v>
      </c>
    </row>
    <row r="10" spans="1:12" x14ac:dyDescent="0.25">
      <c r="A10" s="4" t="s">
        <v>938</v>
      </c>
      <c r="B10" s="9" t="s">
        <v>217</v>
      </c>
      <c r="C10" s="8">
        <v>4.0836984282</v>
      </c>
      <c r="D10" s="11" t="str">
        <f t="shared" ref="D10:D19" si="0">IF($B10="N/A","N/A",IF(C10&gt;10,"No",IF(C10&lt;-10,"No","Yes")))</f>
        <v>N/A</v>
      </c>
      <c r="E10" s="8">
        <v>3.6189009628000002</v>
      </c>
      <c r="F10" s="11" t="str">
        <f t="shared" ref="F10:F19" si="1">IF($B10="N/A","N/A",IF(E10&gt;10,"No",IF(E10&lt;-10,"No","Yes")))</f>
        <v>N/A</v>
      </c>
      <c r="G10" s="8">
        <v>3.1937341150999998</v>
      </c>
      <c r="H10" s="11" t="str">
        <f t="shared" ref="H10:H19" si="2">IF($B10="N/A","N/A",IF(G10&gt;10,"No",IF(G10&lt;-10,"No","Yes")))</f>
        <v>N/A</v>
      </c>
      <c r="I10" s="12">
        <v>-11.4</v>
      </c>
      <c r="J10" s="12">
        <v>-11.7</v>
      </c>
      <c r="K10" s="9" t="s">
        <v>217</v>
      </c>
      <c r="L10" s="9" t="str">
        <f t="shared" ref="L10:L26" si="3">IF(J10="Div by 0", "N/A", IF(K10="N/A","N/A", IF(J10&gt;VALUE(MID(K10,1,2)), "No", IF(J10&lt;-1*VALUE(MID(K10,1,2)), "No", "Yes"))))</f>
        <v>N/A</v>
      </c>
    </row>
    <row r="11" spans="1:12" x14ac:dyDescent="0.25">
      <c r="A11" s="4" t="s">
        <v>939</v>
      </c>
      <c r="B11" s="9" t="s">
        <v>217</v>
      </c>
      <c r="C11" s="8">
        <v>12.684191220000001</v>
      </c>
      <c r="D11" s="11" t="str">
        <f t="shared" si="0"/>
        <v>N/A</v>
      </c>
      <c r="E11" s="8">
        <v>10.143114547</v>
      </c>
      <c r="F11" s="11" t="str">
        <f t="shared" si="1"/>
        <v>N/A</v>
      </c>
      <c r="G11" s="8">
        <v>11.451089162000001</v>
      </c>
      <c r="H11" s="11" t="str">
        <f t="shared" si="2"/>
        <v>N/A</v>
      </c>
      <c r="I11" s="12">
        <v>-20</v>
      </c>
      <c r="J11" s="12">
        <v>12.9</v>
      </c>
      <c r="K11" s="9" t="s">
        <v>217</v>
      </c>
      <c r="L11" s="9" t="str">
        <f t="shared" si="3"/>
        <v>N/A</v>
      </c>
    </row>
    <row r="12" spans="1:12" x14ac:dyDescent="0.25">
      <c r="A12" s="4" t="s">
        <v>940</v>
      </c>
      <c r="B12" s="9" t="s">
        <v>217</v>
      </c>
      <c r="C12" s="8">
        <v>0.37547669970000003</v>
      </c>
      <c r="D12" s="11" t="str">
        <f t="shared" si="0"/>
        <v>N/A</v>
      </c>
      <c r="E12" s="8">
        <v>7.9693291999999999E-2</v>
      </c>
      <c r="F12" s="11" t="str">
        <f t="shared" si="1"/>
        <v>N/A</v>
      </c>
      <c r="G12" s="8">
        <v>5.2378542200000003E-2</v>
      </c>
      <c r="H12" s="11" t="str">
        <f t="shared" si="2"/>
        <v>N/A</v>
      </c>
      <c r="I12" s="12">
        <v>-78.8</v>
      </c>
      <c r="J12" s="12">
        <v>-34.299999999999997</v>
      </c>
      <c r="K12" s="9" t="s">
        <v>217</v>
      </c>
      <c r="L12" s="9" t="str">
        <f t="shared" si="3"/>
        <v>N/A</v>
      </c>
    </row>
    <row r="13" spans="1:12" x14ac:dyDescent="0.25">
      <c r="A13" s="4" t="s">
        <v>941</v>
      </c>
      <c r="B13" s="11" t="s">
        <v>217</v>
      </c>
      <c r="C13" s="8">
        <v>11.348566958999999</v>
      </c>
      <c r="D13" s="11" t="str">
        <f t="shared" si="0"/>
        <v>N/A</v>
      </c>
      <c r="E13" s="8">
        <v>8.8584967812999995</v>
      </c>
      <c r="F13" s="11" t="str">
        <f t="shared" si="1"/>
        <v>N/A</v>
      </c>
      <c r="G13" s="8">
        <v>7.0601118404000003</v>
      </c>
      <c r="H13" s="11" t="str">
        <f t="shared" si="2"/>
        <v>N/A</v>
      </c>
      <c r="I13" s="12">
        <v>-21.9</v>
      </c>
      <c r="J13" s="12">
        <v>-20.3</v>
      </c>
      <c r="K13" s="9" t="s">
        <v>217</v>
      </c>
      <c r="L13" s="9" t="str">
        <f t="shared" si="3"/>
        <v>N/A</v>
      </c>
    </row>
    <row r="14" spans="1:12" ht="12.75" customHeight="1" x14ac:dyDescent="0.25">
      <c r="A14" s="4" t="s">
        <v>942</v>
      </c>
      <c r="B14" s="11" t="s">
        <v>217</v>
      </c>
      <c r="C14" s="8">
        <v>27.379345666999999</v>
      </c>
      <c r="D14" s="11" t="str">
        <f t="shared" si="0"/>
        <v>N/A</v>
      </c>
      <c r="E14" s="8">
        <v>31.860965367999999</v>
      </c>
      <c r="F14" s="11" t="str">
        <f t="shared" si="1"/>
        <v>N/A</v>
      </c>
      <c r="G14" s="8">
        <v>35.285089892000002</v>
      </c>
      <c r="H14" s="11" t="str">
        <f t="shared" si="2"/>
        <v>N/A</v>
      </c>
      <c r="I14" s="12">
        <v>16.37</v>
      </c>
      <c r="J14" s="12">
        <v>10.75</v>
      </c>
      <c r="K14" s="9" t="s">
        <v>217</v>
      </c>
      <c r="L14" s="9" t="str">
        <f t="shared" si="3"/>
        <v>N/A</v>
      </c>
    </row>
    <row r="15" spans="1:12" x14ac:dyDescent="0.25">
      <c r="A15" s="4" t="s">
        <v>943</v>
      </c>
      <c r="B15" s="11" t="s">
        <v>217</v>
      </c>
      <c r="C15" s="8">
        <v>4.8275575699999997E-2</v>
      </c>
      <c r="D15" s="11" t="str">
        <f t="shared" si="0"/>
        <v>N/A</v>
      </c>
      <c r="E15" s="8">
        <v>2.07964567E-2</v>
      </c>
      <c r="F15" s="11" t="str">
        <f t="shared" si="1"/>
        <v>N/A</v>
      </c>
      <c r="G15" s="8">
        <v>1.2348309199999999E-2</v>
      </c>
      <c r="H15" s="11" t="str">
        <f t="shared" si="2"/>
        <v>N/A</v>
      </c>
      <c r="I15" s="12">
        <v>-56.9</v>
      </c>
      <c r="J15" s="12">
        <v>-40.6</v>
      </c>
      <c r="K15" s="9" t="s">
        <v>217</v>
      </c>
      <c r="L15" s="9" t="str">
        <f t="shared" si="3"/>
        <v>N/A</v>
      </c>
    </row>
    <row r="16" spans="1:12" ht="12.75" customHeight="1" x14ac:dyDescent="0.25">
      <c r="A16" s="4" t="s">
        <v>944</v>
      </c>
      <c r="B16" s="11" t="s">
        <v>217</v>
      </c>
      <c r="C16" s="8">
        <v>28.668251628</v>
      </c>
      <c r="D16" s="11" t="str">
        <f t="shared" si="0"/>
        <v>N/A</v>
      </c>
      <c r="E16" s="8">
        <v>29.884508227000001</v>
      </c>
      <c r="F16" s="11" t="str">
        <f t="shared" si="1"/>
        <v>N/A</v>
      </c>
      <c r="G16" s="8">
        <v>27.652477870999999</v>
      </c>
      <c r="H16" s="11" t="str">
        <f t="shared" si="2"/>
        <v>N/A</v>
      </c>
      <c r="I16" s="12">
        <v>4.2430000000000003</v>
      </c>
      <c r="J16" s="12">
        <v>-7.47</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37.918672135999998</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46.788557595</v>
      </c>
      <c r="H18" s="11" t="str">
        <f t="shared" si="2"/>
        <v>N/A</v>
      </c>
      <c r="I18" s="12" t="s">
        <v>217</v>
      </c>
      <c r="J18" s="12" t="s">
        <v>217</v>
      </c>
      <c r="K18" s="9" t="s">
        <v>217</v>
      </c>
      <c r="L18" s="9" t="str">
        <f t="shared" si="3"/>
        <v>N/A</v>
      </c>
    </row>
    <row r="19" spans="1:12" ht="12.75" customHeight="1" x14ac:dyDescent="0.25">
      <c r="A19" s="16" t="s">
        <v>132</v>
      </c>
      <c r="B19" s="1" t="s">
        <v>217</v>
      </c>
      <c r="C19" s="34">
        <v>3026</v>
      </c>
      <c r="D19" s="11" t="str">
        <f t="shared" si="0"/>
        <v>N/A</v>
      </c>
      <c r="E19" s="34">
        <v>3162</v>
      </c>
      <c r="F19" s="11" t="str">
        <f t="shared" si="1"/>
        <v>N/A</v>
      </c>
      <c r="G19" s="34">
        <v>2263</v>
      </c>
      <c r="H19" s="11" t="str">
        <f t="shared" si="2"/>
        <v>N/A</v>
      </c>
      <c r="I19" s="12">
        <v>4.4939999999999998</v>
      </c>
      <c r="J19" s="12">
        <v>-28.4</v>
      </c>
      <c r="K19" s="34" t="s">
        <v>217</v>
      </c>
      <c r="L19" s="9" t="str">
        <f t="shared" si="3"/>
        <v>N/A</v>
      </c>
    </row>
    <row r="20" spans="1:12" ht="12.75" customHeight="1" x14ac:dyDescent="0.25">
      <c r="A20" s="16" t="s">
        <v>133</v>
      </c>
      <c r="B20" s="41" t="s">
        <v>280</v>
      </c>
      <c r="C20" s="8">
        <v>0.52359101070000003</v>
      </c>
      <c r="D20" s="11" t="str">
        <f>IF($B20="N/A","N/A",IF(C20&gt;=2,"No",IF(C20&lt;0,"No","Yes")))</f>
        <v>Yes</v>
      </c>
      <c r="E20" s="8">
        <v>0.50197248839999997</v>
      </c>
      <c r="F20" s="11" t="str">
        <f>IF($B20="N/A","N/A",IF(E20&gt;=2,"No",IF(E20&lt;0,"No","Yes")))</f>
        <v>Yes</v>
      </c>
      <c r="G20" s="8">
        <v>0.30707938060000001</v>
      </c>
      <c r="H20" s="11" t="str">
        <f>IF($B20="N/A","N/A",IF(G20&gt;=2,"No",IF(G20&lt;0,"No","Yes")))</f>
        <v>Yes</v>
      </c>
      <c r="I20" s="12">
        <v>-4.13</v>
      </c>
      <c r="J20" s="12">
        <v>-38.799999999999997</v>
      </c>
      <c r="K20" s="9" t="s">
        <v>217</v>
      </c>
      <c r="L20" s="9" t="str">
        <f t="shared" si="3"/>
        <v>N/A</v>
      </c>
    </row>
    <row r="21" spans="1:12" x14ac:dyDescent="0.25">
      <c r="A21" s="2" t="s">
        <v>134</v>
      </c>
      <c r="B21" s="41" t="s">
        <v>217</v>
      </c>
      <c r="C21" s="43">
        <v>2298307</v>
      </c>
      <c r="D21" s="11" t="str">
        <f t="shared" ref="D21:D26" si="4">IF($B21="N/A","N/A",IF(C21&gt;10,"No",IF(C21&lt;-10,"No","Yes")))</f>
        <v>N/A</v>
      </c>
      <c r="E21" s="43">
        <v>3689517</v>
      </c>
      <c r="F21" s="11" t="str">
        <f t="shared" ref="F21:F26" si="5">IF($B21="N/A","N/A",IF(E21&gt;10,"No",IF(E21&lt;-10,"No","Yes")))</f>
        <v>N/A</v>
      </c>
      <c r="G21" s="43">
        <v>3443262</v>
      </c>
      <c r="H21" s="11" t="str">
        <f t="shared" ref="H21:H26" si="6">IF($B21="N/A","N/A",IF(G21&gt;10,"No",IF(G21&lt;-10,"No","Yes")))</f>
        <v>N/A</v>
      </c>
      <c r="I21" s="12">
        <v>60.53</v>
      </c>
      <c r="J21" s="12">
        <v>-6.67</v>
      </c>
      <c r="K21" s="9" t="s">
        <v>217</v>
      </c>
      <c r="L21" s="9" t="str">
        <f t="shared" si="3"/>
        <v>N/A</v>
      </c>
    </row>
    <row r="22" spans="1:12" ht="13.5" customHeight="1" x14ac:dyDescent="0.25">
      <c r="A22" s="2" t="s">
        <v>1724</v>
      </c>
      <c r="B22" s="41" t="s">
        <v>217</v>
      </c>
      <c r="C22" s="43">
        <v>759.51982815999997</v>
      </c>
      <c r="D22" s="11" t="str">
        <f t="shared" si="4"/>
        <v>N/A</v>
      </c>
      <c r="E22" s="43">
        <v>1166.8301707999999</v>
      </c>
      <c r="F22" s="11" t="str">
        <f t="shared" si="5"/>
        <v>N/A</v>
      </c>
      <c r="G22" s="43">
        <v>1521.5475033</v>
      </c>
      <c r="H22" s="11" t="str">
        <f t="shared" si="6"/>
        <v>N/A</v>
      </c>
      <c r="I22" s="12">
        <v>53.63</v>
      </c>
      <c r="J22" s="12">
        <v>30.4</v>
      </c>
      <c r="K22" s="9" t="s">
        <v>217</v>
      </c>
      <c r="L22" s="9" t="str">
        <f t="shared" si="3"/>
        <v>N/A</v>
      </c>
    </row>
    <row r="23" spans="1:12" ht="12.75" customHeight="1" x14ac:dyDescent="0.25">
      <c r="A23" s="16" t="s">
        <v>135</v>
      </c>
      <c r="B23" s="33" t="s">
        <v>217</v>
      </c>
      <c r="C23" s="1">
        <v>517</v>
      </c>
      <c r="D23" s="11" t="str">
        <f t="shared" si="4"/>
        <v>N/A</v>
      </c>
      <c r="E23" s="1">
        <v>1820</v>
      </c>
      <c r="F23" s="11" t="str">
        <f t="shared" si="5"/>
        <v>N/A</v>
      </c>
      <c r="G23" s="1">
        <v>1497</v>
      </c>
      <c r="H23" s="11" t="str">
        <f t="shared" si="6"/>
        <v>N/A</v>
      </c>
      <c r="I23" s="12">
        <v>252</v>
      </c>
      <c r="J23" s="12">
        <v>-17.7</v>
      </c>
      <c r="K23" s="34" t="s">
        <v>217</v>
      </c>
      <c r="L23" s="9" t="str">
        <f t="shared" si="3"/>
        <v>N/A</v>
      </c>
    </row>
    <row r="24" spans="1:12" ht="12.75" customHeight="1" x14ac:dyDescent="0.25">
      <c r="A24" s="16" t="s">
        <v>136</v>
      </c>
      <c r="B24" s="33" t="s">
        <v>217</v>
      </c>
      <c r="C24" s="13">
        <v>8.9456891100000005E-2</v>
      </c>
      <c r="D24" s="11" t="str">
        <f t="shared" si="4"/>
        <v>N/A</v>
      </c>
      <c r="E24" s="13">
        <v>0.28892787120000002</v>
      </c>
      <c r="F24" s="11" t="str">
        <f t="shared" si="5"/>
        <v>N/A</v>
      </c>
      <c r="G24" s="13">
        <v>0.2031364705</v>
      </c>
      <c r="H24" s="11" t="str">
        <f t="shared" si="6"/>
        <v>N/A</v>
      </c>
      <c r="I24" s="12">
        <v>223</v>
      </c>
      <c r="J24" s="12">
        <v>-29.7</v>
      </c>
      <c r="K24" s="9" t="s">
        <v>217</v>
      </c>
      <c r="L24" s="9" t="str">
        <f t="shared" si="3"/>
        <v>N/A</v>
      </c>
    </row>
    <row r="25" spans="1:12" ht="25" x14ac:dyDescent="0.25">
      <c r="A25" s="2" t="s">
        <v>137</v>
      </c>
      <c r="B25" s="33" t="s">
        <v>217</v>
      </c>
      <c r="C25" s="14">
        <v>1997261</v>
      </c>
      <c r="D25" s="11" t="str">
        <f t="shared" si="4"/>
        <v>N/A</v>
      </c>
      <c r="E25" s="14">
        <v>3105919</v>
      </c>
      <c r="F25" s="11" t="str">
        <f t="shared" si="5"/>
        <v>N/A</v>
      </c>
      <c r="G25" s="14">
        <v>3157602</v>
      </c>
      <c r="H25" s="11" t="str">
        <f t="shared" si="6"/>
        <v>N/A</v>
      </c>
      <c r="I25" s="12">
        <v>55.51</v>
      </c>
      <c r="J25" s="12">
        <v>1.6639999999999999</v>
      </c>
      <c r="K25" s="9" t="s">
        <v>217</v>
      </c>
      <c r="L25" s="9" t="str">
        <f t="shared" si="3"/>
        <v>N/A</v>
      </c>
    </row>
    <row r="26" spans="1:12" ht="25" x14ac:dyDescent="0.25">
      <c r="A26" s="2" t="s">
        <v>947</v>
      </c>
      <c r="B26" s="33" t="s">
        <v>217</v>
      </c>
      <c r="C26" s="14">
        <v>3863.1740811999998</v>
      </c>
      <c r="D26" s="11" t="str">
        <f t="shared" si="4"/>
        <v>N/A</v>
      </c>
      <c r="E26" s="14">
        <v>1706.5489011</v>
      </c>
      <c r="F26" s="11" t="str">
        <f t="shared" si="5"/>
        <v>N/A</v>
      </c>
      <c r="G26" s="14">
        <v>2109.2865731000002</v>
      </c>
      <c r="H26" s="11" t="str">
        <f t="shared" si="6"/>
        <v>N/A</v>
      </c>
      <c r="I26" s="12">
        <v>-55.8</v>
      </c>
      <c r="J26" s="12">
        <v>23.6</v>
      </c>
      <c r="K26" s="9" t="s">
        <v>217</v>
      </c>
      <c r="L26" s="9" t="str">
        <f t="shared" si="3"/>
        <v>N/A</v>
      </c>
    </row>
    <row r="27" spans="1:12" x14ac:dyDescent="0.25">
      <c r="A27" s="16" t="s">
        <v>138</v>
      </c>
      <c r="B27" s="1" t="s">
        <v>217</v>
      </c>
      <c r="C27" s="34">
        <v>41463</v>
      </c>
      <c r="D27" s="11" t="str">
        <f>IF($B27="N/A","N/A",IF(C27&gt;10,"No",IF(C27&lt;-10,"No","Yes")))</f>
        <v>N/A</v>
      </c>
      <c r="E27" s="34">
        <v>47455</v>
      </c>
      <c r="F27" s="11" t="str">
        <f>IF($B27="N/A","N/A",IF(E27&gt;10,"No",IF(E27&lt;-10,"No","Yes")))</f>
        <v>N/A</v>
      </c>
      <c r="G27" s="34">
        <v>53537</v>
      </c>
      <c r="H27" s="11" t="str">
        <f>IF($B27="N/A","N/A",IF(G27&gt;10,"No",IF(G27&lt;-10,"No","Yes")))</f>
        <v>N/A</v>
      </c>
      <c r="I27" s="12">
        <v>14.45</v>
      </c>
      <c r="J27" s="12">
        <v>12.82</v>
      </c>
      <c r="K27" s="34" t="s">
        <v>217</v>
      </c>
      <c r="L27" s="9" t="str">
        <f>IF(J27="Div by 0", "N/A", IF(K27="N/A","N/A", IF(J27&gt;VALUE(MID(K27,1,2)), "No", IF(J27&lt;-1*VALUE(MID(K27,1,2)), "No", "Yes"))))</f>
        <v>N/A</v>
      </c>
    </row>
    <row r="28" spans="1:12" x14ac:dyDescent="0.25">
      <c r="A28" s="2" t="s">
        <v>139</v>
      </c>
      <c r="B28" s="41" t="s">
        <v>217</v>
      </c>
      <c r="C28" s="8">
        <v>7.1743734556999996</v>
      </c>
      <c r="D28" s="11" t="str">
        <f>IF($B28="N/A","N/A",IF(C28&gt;10,"No",IF(C28&lt;-10,"No","Yes")))</f>
        <v>N/A</v>
      </c>
      <c r="E28" s="8">
        <v>7.5335561146999996</v>
      </c>
      <c r="F28" s="11" t="str">
        <f>IF($B28="N/A","N/A",IF(E28&gt;10,"No",IF(E28&lt;-10,"No","Yes")))</f>
        <v>N/A</v>
      </c>
      <c r="G28" s="8">
        <v>7.2647409637000004</v>
      </c>
      <c r="H28" s="11" t="str">
        <f>IF($B28="N/A","N/A",IF(G28&gt;10,"No",IF(G28&lt;-10,"No","Yes")))</f>
        <v>N/A</v>
      </c>
      <c r="I28" s="12">
        <v>5.0060000000000002</v>
      </c>
      <c r="J28" s="12">
        <v>-3.57</v>
      </c>
      <c r="K28" s="9" t="s">
        <v>217</v>
      </c>
      <c r="L28" s="9" t="str">
        <f>IF(J28="Div by 0", "N/A", IF(K28="N/A","N/A", IF(J28&gt;VALUE(MID(K28,1,2)), "No", IF(J28&lt;-1*VALUE(MID(K28,1,2)), "No", "Yes"))))</f>
        <v>N/A</v>
      </c>
    </row>
    <row r="29" spans="1:12" x14ac:dyDescent="0.25">
      <c r="A29" s="16" t="s">
        <v>140</v>
      </c>
      <c r="B29" s="34" t="s">
        <v>217</v>
      </c>
      <c r="C29" s="34">
        <v>74830</v>
      </c>
      <c r="D29" s="11" t="str">
        <f>IF($B29="N/A","N/A",IF(C29&gt;10,"No",IF(C29&lt;-10,"No","Yes")))</f>
        <v>N/A</v>
      </c>
      <c r="E29" s="34">
        <v>82652</v>
      </c>
      <c r="F29" s="11" t="str">
        <f>IF($B29="N/A","N/A",IF(E29&gt;10,"No",IF(E29&lt;-10,"No","Yes")))</f>
        <v>N/A</v>
      </c>
      <c r="G29" s="34">
        <v>95653</v>
      </c>
      <c r="H29" s="11" t="str">
        <f>IF($B29="N/A","N/A",IF(G29&gt;10,"No",IF(G29&lt;-10,"No","Yes")))</f>
        <v>N/A</v>
      </c>
      <c r="I29" s="12">
        <v>10.45</v>
      </c>
      <c r="J29" s="12">
        <v>15.73</v>
      </c>
      <c r="K29" s="34" t="s">
        <v>217</v>
      </c>
      <c r="L29" s="9" t="str">
        <f>IF(J29="Div by 0", "N/A", IF(K29="N/A","N/A", IF(J29&gt;VALUE(MID(K29,1,2)), "No", IF(J29&lt;-1*VALUE(MID(K29,1,2)), "No", "Yes"))))</f>
        <v>N/A</v>
      </c>
    </row>
    <row r="30" spans="1:12" x14ac:dyDescent="0.25">
      <c r="A30" s="2" t="s">
        <v>141</v>
      </c>
      <c r="B30" s="33" t="s">
        <v>217</v>
      </c>
      <c r="C30" s="8">
        <v>12.947890062999999</v>
      </c>
      <c r="D30" s="11" t="str">
        <f>IF($B30="N/A","N/A",IF(C30&gt;10,"No",IF(C30&lt;-10,"No","Yes")))</f>
        <v>N/A</v>
      </c>
      <c r="E30" s="8">
        <v>13.121135390999999</v>
      </c>
      <c r="F30" s="11" t="str">
        <f>IF($B30="N/A","N/A",IF(E30&gt;10,"No",IF(E30&lt;-10,"No","Yes")))</f>
        <v>N/A</v>
      </c>
      <c r="G30" s="8">
        <v>12.979701279</v>
      </c>
      <c r="H30" s="11" t="str">
        <f>IF($B30="N/A","N/A",IF(G30&gt;10,"No",IF(G30&lt;-10,"No","Yes")))</f>
        <v>N/A</v>
      </c>
      <c r="I30" s="12">
        <v>1.3380000000000001</v>
      </c>
      <c r="J30" s="12">
        <v>-1.08</v>
      </c>
      <c r="K30" s="9" t="s">
        <v>217</v>
      </c>
      <c r="L30" s="9" t="str">
        <f>IF(J30="Div by 0", "N/A", IF(K30="N/A","N/A", IF(J30&gt;VALUE(MID(K30,1,2)), "No", IF(J30&lt;-1*VALUE(MID(K30,1,2)), "No", "Yes"))))</f>
        <v>N/A</v>
      </c>
    </row>
    <row r="31" spans="1:12" ht="12.75" customHeight="1" x14ac:dyDescent="0.25">
      <c r="A31" s="16" t="s">
        <v>142</v>
      </c>
      <c r="B31" s="1" t="s">
        <v>217</v>
      </c>
      <c r="C31" s="1">
        <v>45628.083333000002</v>
      </c>
      <c r="D31" s="11" t="str">
        <f>IF($B31="N/A","N/A",IF(C31&gt;10,"No",IF(C31&lt;-10,"No","Yes")))</f>
        <v>N/A</v>
      </c>
      <c r="E31" s="1">
        <v>49661.75</v>
      </c>
      <c r="F31" s="11" t="str">
        <f>IF($B31="N/A","N/A",IF(E31&gt;10,"No",IF(E31&lt;-10,"No","Yes")))</f>
        <v>N/A</v>
      </c>
      <c r="G31" s="1">
        <v>58843.833333000002</v>
      </c>
      <c r="H31" s="11" t="str">
        <f>IF($B31="N/A","N/A",IF(G31&gt;10,"No",IF(G31&lt;-10,"No","Yes")))</f>
        <v>N/A</v>
      </c>
      <c r="I31" s="12">
        <v>8.84</v>
      </c>
      <c r="J31" s="12">
        <v>18.489999999999998</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533443</v>
      </c>
      <c r="D6" s="11" t="str">
        <f>IF($B6="N/A","N/A",IF(C6&gt;10,"No",IF(C6&lt;-10,"No","Yes")))</f>
        <v>N/A</v>
      </c>
      <c r="E6" s="34">
        <v>579298</v>
      </c>
      <c r="F6" s="11" t="str">
        <f>IF($B6="N/A","N/A",IF(E6&gt;10,"No",IF(E6&lt;-10,"No","Yes")))</f>
        <v>N/A</v>
      </c>
      <c r="G6" s="34">
        <v>681143</v>
      </c>
      <c r="H6" s="11" t="str">
        <f>IF($B6="N/A","N/A",IF(G6&gt;10,"No",IF(G6&lt;-10,"No","Yes")))</f>
        <v>N/A</v>
      </c>
      <c r="I6" s="12">
        <v>8.5960000000000001</v>
      </c>
      <c r="J6" s="12">
        <v>17.579999999999998</v>
      </c>
      <c r="K6" s="1" t="s">
        <v>732</v>
      </c>
      <c r="L6" s="9" t="str">
        <f>IF(J6="Div by 0", "N/A", IF(K6="N/A","N/A", IF(J6&gt;VALUE(MID(K6,1,2)), "No", IF(J6&lt;-1*VALUE(MID(K6,1,2)), "No", "Yes"))))</f>
        <v>Yes</v>
      </c>
    </row>
    <row r="7" spans="1:12" x14ac:dyDescent="0.25">
      <c r="A7" s="16" t="s">
        <v>59</v>
      </c>
      <c r="B7" s="34" t="s">
        <v>217</v>
      </c>
      <c r="C7" s="34">
        <v>397264.69</v>
      </c>
      <c r="D7" s="11" t="str">
        <f>IF($B7="N/A","N/A",IF(C7&gt;10,"No",IF(C7&lt;-10,"No","Yes")))</f>
        <v>N/A</v>
      </c>
      <c r="E7" s="34">
        <v>446715.53</v>
      </c>
      <c r="F7" s="11" t="str">
        <f>IF($B7="N/A","N/A",IF(E7&gt;10,"No",IF(E7&lt;-10,"No","Yes")))</f>
        <v>N/A</v>
      </c>
      <c r="G7" s="34">
        <v>517726.57</v>
      </c>
      <c r="H7" s="11" t="str">
        <f>IF($B7="N/A","N/A",IF(G7&gt;10,"No",IF(G7&lt;-10,"No","Yes")))</f>
        <v>N/A</v>
      </c>
      <c r="I7" s="12">
        <v>12.45</v>
      </c>
      <c r="J7" s="12">
        <v>15.9</v>
      </c>
      <c r="K7" s="1" t="s">
        <v>733</v>
      </c>
      <c r="L7" s="9" t="str">
        <f>IF(J7="Div by 0", "N/A", IF(K7="N/A","N/A", IF(J7&gt;VALUE(MID(K7,1,2)), "No", IF(J7&lt;-1*VALUE(MID(K7,1,2)), "No", "Yes"))))</f>
        <v>No</v>
      </c>
    </row>
    <row r="8" spans="1:12" x14ac:dyDescent="0.25">
      <c r="A8" s="55" t="s">
        <v>143</v>
      </c>
      <c r="B8" s="34" t="s">
        <v>217</v>
      </c>
      <c r="C8" s="34">
        <v>0</v>
      </c>
      <c r="D8" s="11" t="str">
        <f>IF($B8="N/A","N/A",IF(C8&gt;10,"No",IF(C8&lt;-10,"No","Yes")))</f>
        <v>N/A</v>
      </c>
      <c r="E8" s="34">
        <v>0</v>
      </c>
      <c r="F8" s="11" t="str">
        <f>IF($B8="N/A","N/A",IF(E8&gt;10,"No",IF(E8&lt;-10,"No","Yes")))</f>
        <v>N/A</v>
      </c>
      <c r="G8" s="34">
        <v>0</v>
      </c>
      <c r="H8" s="11" t="str">
        <f>IF($B8="N/A","N/A",IF(G8&gt;10,"No",IF(G8&lt;-10,"No","Yes")))</f>
        <v>N/A</v>
      </c>
      <c r="I8" s="12" t="s">
        <v>1742</v>
      </c>
      <c r="J8" s="12" t="s">
        <v>1742</v>
      </c>
      <c r="K8" s="34" t="s">
        <v>217</v>
      </c>
      <c r="L8" s="9" t="str">
        <f>IF(J8="Div by 0", "N/A", IF(K8="N/A","N/A", IF(J8&gt;VALUE(MID(K8,1,2)), "No", IF(J8&lt;-1*VALUE(MID(K8,1,2)), "No", "Yes"))))</f>
        <v>N/A</v>
      </c>
    </row>
    <row r="9" spans="1:12" x14ac:dyDescent="0.25">
      <c r="A9" s="16" t="s">
        <v>681</v>
      </c>
      <c r="B9" s="34" t="s">
        <v>217</v>
      </c>
      <c r="C9" s="34" t="s">
        <v>1742</v>
      </c>
      <c r="D9" s="11" t="str">
        <f t="shared" ref="D9:D11" si="0">IF($B9="N/A","N/A",IF(C9&gt;10,"No",IF(C9&lt;-10,"No","Yes")))</f>
        <v>N/A</v>
      </c>
      <c r="E9" s="34" t="s">
        <v>1742</v>
      </c>
      <c r="F9" s="11" t="str">
        <f t="shared" ref="F9:F11" si="1">IF($B9="N/A","N/A",IF(E9&gt;10,"No",IF(E9&lt;-10,"No","Yes")))</f>
        <v>N/A</v>
      </c>
      <c r="G9" s="34" t="s">
        <v>1742</v>
      </c>
      <c r="H9" s="11" t="str">
        <f t="shared" ref="H9:H11" si="2">IF($B9="N/A","N/A",IF(G9&gt;10,"No",IF(G9&lt;-10,"No","Yes")))</f>
        <v>N/A</v>
      </c>
      <c r="I9" s="12" t="s">
        <v>1742</v>
      </c>
      <c r="J9" s="12" t="s">
        <v>1742</v>
      </c>
      <c r="K9" s="34" t="s">
        <v>217</v>
      </c>
      <c r="L9" s="9" t="str">
        <f t="shared" ref="L9:L11" si="3">IF(J9="Div by 0", "N/A", IF(K9="N/A","N/A", IF(J9&gt;VALUE(MID(K9,1,2)), "No", IF(J9&lt;-1*VALUE(MID(K9,1,2)), "No", "Yes"))))</f>
        <v>N/A</v>
      </c>
    </row>
    <row r="10" spans="1:12" x14ac:dyDescent="0.25">
      <c r="A10" s="16" t="s">
        <v>424</v>
      </c>
      <c r="B10" s="34" t="s">
        <v>217</v>
      </c>
      <c r="C10" s="34" t="s">
        <v>1742</v>
      </c>
      <c r="D10" s="11" t="str">
        <f t="shared" si="0"/>
        <v>N/A</v>
      </c>
      <c r="E10" s="34" t="s">
        <v>1742</v>
      </c>
      <c r="F10" s="11" t="str">
        <f t="shared" si="1"/>
        <v>N/A</v>
      </c>
      <c r="G10" s="34" t="s">
        <v>1742</v>
      </c>
      <c r="H10" s="11" t="str">
        <f t="shared" si="2"/>
        <v>N/A</v>
      </c>
      <c r="I10" s="12" t="s">
        <v>1742</v>
      </c>
      <c r="J10" s="12" t="s">
        <v>1742</v>
      </c>
      <c r="K10" s="34" t="s">
        <v>217</v>
      </c>
      <c r="L10" s="9" t="str">
        <f t="shared" si="3"/>
        <v>N/A</v>
      </c>
    </row>
    <row r="11" spans="1:12" x14ac:dyDescent="0.25">
      <c r="A11" s="16" t="s">
        <v>173</v>
      </c>
      <c r="B11" s="34" t="s">
        <v>217</v>
      </c>
      <c r="C11" s="8">
        <v>0</v>
      </c>
      <c r="D11" s="11" t="str">
        <f t="shared" si="0"/>
        <v>N/A</v>
      </c>
      <c r="E11" s="8">
        <v>0</v>
      </c>
      <c r="F11" s="11" t="str">
        <f t="shared" si="1"/>
        <v>N/A</v>
      </c>
      <c r="G11" s="8">
        <v>0</v>
      </c>
      <c r="H11" s="11" t="str">
        <f t="shared" si="2"/>
        <v>N/A</v>
      </c>
      <c r="I11" s="12" t="s">
        <v>1742</v>
      </c>
      <c r="J11" s="12" t="s">
        <v>1742</v>
      </c>
      <c r="K11" s="34" t="s">
        <v>217</v>
      </c>
      <c r="L11" s="9" t="str">
        <f t="shared" si="3"/>
        <v>N/A</v>
      </c>
    </row>
    <row r="12" spans="1:12" x14ac:dyDescent="0.25">
      <c r="A12" s="16" t="s">
        <v>144</v>
      </c>
      <c r="B12" s="34" t="s">
        <v>217</v>
      </c>
      <c r="C12" s="34">
        <v>0</v>
      </c>
      <c r="D12" s="11" t="str">
        <f>IF($B12="N/A","N/A",IF(C12&gt;10,"No",IF(C12&lt;-10,"No","Yes")))</f>
        <v>N/A</v>
      </c>
      <c r="E12" s="34">
        <v>0</v>
      </c>
      <c r="F12" s="11" t="str">
        <f>IF($B12="N/A","N/A",IF(E12&gt;10,"No",IF(E12&lt;-10,"No","Yes")))</f>
        <v>N/A</v>
      </c>
      <c r="G12" s="34">
        <v>0</v>
      </c>
      <c r="H12" s="11" t="str">
        <f>IF($B12="N/A","N/A",IF(G12&gt;10,"No",IF(G12&lt;-10,"No","Yes")))</f>
        <v>N/A</v>
      </c>
      <c r="I12" s="12" t="s">
        <v>1742</v>
      </c>
      <c r="J12" s="12" t="s">
        <v>1742</v>
      </c>
      <c r="K12" s="34" t="s">
        <v>217</v>
      </c>
      <c r="L12" s="9" t="str">
        <f>IF(J12="Div by 0", "N/A", IF(K12="N/A","N/A", IF(J12&gt;VALUE(MID(K12,1,2)), "No", IF(J12&lt;-1*VALUE(MID(K12,1,2)), "No", "Yes"))))</f>
        <v>N/A</v>
      </c>
    </row>
    <row r="13" spans="1:12" s="15" customFormat="1" ht="12.75" customHeight="1" x14ac:dyDescent="0.25">
      <c r="A13" s="2" t="s">
        <v>1655</v>
      </c>
      <c r="B13" s="41" t="s">
        <v>281</v>
      </c>
      <c r="C13" s="13">
        <v>93.128600431999999</v>
      </c>
      <c r="D13" s="11" t="str">
        <f>IF($B13="N/A","N/A",IF(C13&gt;=95,"Yes","No"))</f>
        <v>No</v>
      </c>
      <c r="E13" s="13">
        <v>92.591205216999995</v>
      </c>
      <c r="F13" s="11" t="str">
        <f>IF($B13="N/A","N/A",IF(E13&gt;=95,"Yes","No"))</f>
        <v>No</v>
      </c>
      <c r="G13" s="13">
        <v>94.324980217000004</v>
      </c>
      <c r="H13" s="11" t="str">
        <f>IF($B13="N/A","N/A",IF(G13&gt;=95,"Yes","No"))</f>
        <v>No</v>
      </c>
      <c r="I13" s="12">
        <v>-0.57699999999999996</v>
      </c>
      <c r="J13" s="12">
        <v>1.873</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93.059052231999999</v>
      </c>
      <c r="D14" s="11" t="str">
        <f>IF($B14="N/A","N/A",IF(C14&gt;95,"Yes","No"))</f>
        <v>No</v>
      </c>
      <c r="E14" s="57">
        <v>92.572044094999995</v>
      </c>
      <c r="F14" s="11" t="str">
        <f>IF($B14="N/A","N/A",IF(E14&gt;95,"Yes","No"))</f>
        <v>No</v>
      </c>
      <c r="G14" s="57">
        <v>94.279174858000005</v>
      </c>
      <c r="H14" s="11" t="str">
        <f>IF($B14="N/A","N/A",IF(G14&gt;95,"Yes","No"))</f>
        <v>No</v>
      </c>
      <c r="I14" s="111">
        <v>-0.52300000000000002</v>
      </c>
      <c r="J14" s="111">
        <v>1.8440000000000001</v>
      </c>
      <c r="K14" s="58" t="s">
        <v>733</v>
      </c>
      <c r="L14" s="11" t="str">
        <f t="shared" si="4"/>
        <v>Yes</v>
      </c>
    </row>
    <row r="15" spans="1:12" s="15" customFormat="1" ht="12.75" customHeight="1" x14ac:dyDescent="0.25">
      <c r="A15" s="2" t="s">
        <v>1658</v>
      </c>
      <c r="B15" s="58" t="s">
        <v>217</v>
      </c>
      <c r="C15" s="57">
        <v>0</v>
      </c>
      <c r="D15" s="59" t="str">
        <f t="shared" ref="D15:D19" si="5">IF($B15="N/A","N/A",IF(C15&gt;10,"No",IF(C15&lt;-10,"No","Yes")))</f>
        <v>N/A</v>
      </c>
      <c r="E15" s="57">
        <v>0</v>
      </c>
      <c r="F15" s="59" t="str">
        <f t="shared" ref="F15:F19" si="6">IF($B15="N/A","N/A",IF(E15&gt;10,"No",IF(E15&lt;-10,"No","Yes")))</f>
        <v>N/A</v>
      </c>
      <c r="G15" s="57">
        <v>2.4958048000000002E-3</v>
      </c>
      <c r="H15" s="59" t="str">
        <f t="shared" ref="H15:H19" si="7">IF($B15="N/A","N/A",IF(G15&gt;10,"No",IF(G15&lt;-10,"No","Yes")))</f>
        <v>N/A</v>
      </c>
      <c r="I15" s="111" t="s">
        <v>1742</v>
      </c>
      <c r="J15" s="111" t="s">
        <v>1742</v>
      </c>
      <c r="K15" s="58" t="s">
        <v>217</v>
      </c>
      <c r="L15" s="11" t="str">
        <f t="shared" si="4"/>
        <v>N/A</v>
      </c>
    </row>
    <row r="16" spans="1:12" s="15" customFormat="1" ht="12.75" customHeight="1" x14ac:dyDescent="0.25">
      <c r="A16" s="2" t="s">
        <v>1659</v>
      </c>
      <c r="B16" s="58" t="s">
        <v>217</v>
      </c>
      <c r="C16" s="57">
        <v>0</v>
      </c>
      <c r="D16" s="59" t="str">
        <f t="shared" si="5"/>
        <v>N/A</v>
      </c>
      <c r="E16" s="57">
        <v>0</v>
      </c>
      <c r="F16" s="59" t="str">
        <f t="shared" si="6"/>
        <v>N/A</v>
      </c>
      <c r="G16" s="57">
        <v>0</v>
      </c>
      <c r="H16" s="59" t="str">
        <f t="shared" si="7"/>
        <v>N/A</v>
      </c>
      <c r="I16" s="111" t="s">
        <v>1742</v>
      </c>
      <c r="J16" s="111" t="s">
        <v>1742</v>
      </c>
      <c r="K16" s="58" t="s">
        <v>217</v>
      </c>
      <c r="L16" s="11" t="str">
        <f t="shared" si="4"/>
        <v>N/A</v>
      </c>
    </row>
    <row r="17" spans="1:12" s="15" customFormat="1" ht="12.75" customHeight="1" x14ac:dyDescent="0.25">
      <c r="A17" s="2" t="s">
        <v>1660</v>
      </c>
      <c r="B17" s="58" t="s">
        <v>217</v>
      </c>
      <c r="C17" s="57">
        <v>1.8746149999999999E-4</v>
      </c>
      <c r="D17" s="59" t="str">
        <f t="shared" si="5"/>
        <v>N/A</v>
      </c>
      <c r="E17" s="57">
        <v>1.7262270000000001E-4</v>
      </c>
      <c r="F17" s="59" t="str">
        <f t="shared" si="6"/>
        <v>N/A</v>
      </c>
      <c r="G17" s="57">
        <v>1.4681199999999999E-4</v>
      </c>
      <c r="H17" s="59" t="str">
        <f t="shared" si="7"/>
        <v>N/A</v>
      </c>
      <c r="I17" s="111">
        <v>-7.92</v>
      </c>
      <c r="J17" s="111">
        <v>-15</v>
      </c>
      <c r="K17" s="58" t="s">
        <v>217</v>
      </c>
      <c r="L17" s="11" t="str">
        <f t="shared" si="4"/>
        <v>N/A</v>
      </c>
    </row>
    <row r="18" spans="1:12" s="15" customFormat="1" ht="25" x14ac:dyDescent="0.25">
      <c r="A18" s="2" t="s">
        <v>1661</v>
      </c>
      <c r="B18" s="41" t="s">
        <v>217</v>
      </c>
      <c r="C18" s="13">
        <v>6.9173276199999995E-2</v>
      </c>
      <c r="D18" s="11" t="str">
        <f t="shared" si="5"/>
        <v>N/A</v>
      </c>
      <c r="E18" s="13">
        <v>1.86432544E-2</v>
      </c>
      <c r="F18" s="11" t="str">
        <f t="shared" si="6"/>
        <v>N/A</v>
      </c>
      <c r="G18" s="13">
        <v>4.2869118499999997E-2</v>
      </c>
      <c r="H18" s="11" t="str">
        <f t="shared" si="7"/>
        <v>N/A</v>
      </c>
      <c r="I18" s="12">
        <v>-73</v>
      </c>
      <c r="J18" s="12">
        <v>129.9</v>
      </c>
      <c r="K18" s="41" t="s">
        <v>217</v>
      </c>
      <c r="L18" s="11" t="str">
        <f t="shared" si="4"/>
        <v>N/A</v>
      </c>
    </row>
    <row r="19" spans="1:12" s="15" customFormat="1" ht="27.75" customHeight="1" x14ac:dyDescent="0.25">
      <c r="A19" s="2" t="s">
        <v>1662</v>
      </c>
      <c r="B19" s="41" t="s">
        <v>217</v>
      </c>
      <c r="C19" s="13">
        <v>1.8746149999999999E-4</v>
      </c>
      <c r="D19" s="11" t="str">
        <f t="shared" si="5"/>
        <v>N/A</v>
      </c>
      <c r="E19" s="13">
        <v>3.452455E-4</v>
      </c>
      <c r="F19" s="11" t="str">
        <f t="shared" si="6"/>
        <v>N/A</v>
      </c>
      <c r="G19" s="13">
        <v>2.9362410000000001E-4</v>
      </c>
      <c r="H19" s="11" t="str">
        <f t="shared" si="7"/>
        <v>N/A</v>
      </c>
      <c r="I19" s="12">
        <v>84.17</v>
      </c>
      <c r="J19" s="12">
        <v>-15</v>
      </c>
      <c r="K19" s="41" t="s">
        <v>217</v>
      </c>
      <c r="L19" s="11" t="str">
        <f t="shared" si="4"/>
        <v>N/A</v>
      </c>
    </row>
    <row r="20" spans="1:12" s="15" customFormat="1" x14ac:dyDescent="0.25">
      <c r="A20" s="2" t="s">
        <v>1663</v>
      </c>
      <c r="B20" s="41" t="s">
        <v>217</v>
      </c>
      <c r="C20" s="1">
        <v>37026</v>
      </c>
      <c r="D20" s="11" t="str">
        <f>IF($B20="N/A","N/A",IF(C20&gt;0,"No",IF(C20&lt;0,"No","Yes")))</f>
        <v>N/A</v>
      </c>
      <c r="E20" s="1">
        <v>43030</v>
      </c>
      <c r="F20" s="11" t="str">
        <f>IF($B20="N/A","N/A",IF(E20&gt;0,"No",IF(E20&lt;0,"No","Yes")))</f>
        <v>N/A</v>
      </c>
      <c r="G20" s="1">
        <v>38967</v>
      </c>
      <c r="H20" s="11" t="str">
        <f>IF($B20="N/A","N/A",IF(G20&gt;0,"No",IF(G20&lt;0,"No","Yes")))</f>
        <v>N/A</v>
      </c>
      <c r="I20" s="12">
        <v>16.22</v>
      </c>
      <c r="J20" s="12">
        <v>-9.44</v>
      </c>
      <c r="K20" s="41" t="s">
        <v>217</v>
      </c>
      <c r="L20" s="11" t="str">
        <f t="shared" si="4"/>
        <v>N/A</v>
      </c>
    </row>
    <row r="21" spans="1:12" s="15" customFormat="1" x14ac:dyDescent="0.25">
      <c r="A21" s="2" t="s">
        <v>1664</v>
      </c>
      <c r="B21" s="41" t="s">
        <v>282</v>
      </c>
      <c r="C21" s="13">
        <v>6.9409477676</v>
      </c>
      <c r="D21" s="11" t="str">
        <f>IF($B21="N/A","N/A",IF(C21&gt;=5,"No",IF(C21&lt;0,"No","Yes")))</f>
        <v>No</v>
      </c>
      <c r="E21" s="13">
        <v>7.4279559053000002</v>
      </c>
      <c r="F21" s="11" t="str">
        <f>IF($B21="N/A","N/A",IF(E21&gt;=5,"No",IF(E21&lt;0,"No","Yes")))</f>
        <v>No</v>
      </c>
      <c r="G21" s="13">
        <v>5.7208251423999998</v>
      </c>
      <c r="H21" s="11" t="str">
        <f>IF($B21="N/A","N/A",IF(G21&gt;=5,"No",IF(G21&lt;0,"No","Yes")))</f>
        <v>No</v>
      </c>
      <c r="I21" s="12">
        <v>7.016</v>
      </c>
      <c r="J21" s="12">
        <v>-23</v>
      </c>
      <c r="K21" s="11" t="s">
        <v>217</v>
      </c>
      <c r="L21" s="11" t="str">
        <f t="shared" si="4"/>
        <v>N/A</v>
      </c>
    </row>
    <row r="22" spans="1:12" s="15" customFormat="1" ht="12.75" customHeight="1" x14ac:dyDescent="0.25">
      <c r="A22" s="4" t="s">
        <v>1665</v>
      </c>
      <c r="B22" s="58" t="s">
        <v>217</v>
      </c>
      <c r="C22" s="57">
        <v>61.435207691999999</v>
      </c>
      <c r="D22" s="59" t="str">
        <f t="shared" ref="D22:D25" si="8">IF($B22="N/A","N/A",IF(C22&gt;10,"No",IF(C22&lt;-10,"No","Yes")))</f>
        <v>N/A</v>
      </c>
      <c r="E22" s="57">
        <v>62.024169184000002</v>
      </c>
      <c r="F22" s="59" t="str">
        <f t="shared" ref="F22:F25" si="9">IF($B22="N/A","N/A",IF(E22&gt;10,"No",IF(E22&lt;-10,"No","Yes")))</f>
        <v>N/A</v>
      </c>
      <c r="G22" s="57">
        <v>53.717247927999999</v>
      </c>
      <c r="H22" s="59" t="str">
        <f t="shared" ref="H22:H25" si="10">IF($B22="N/A","N/A",IF(G22&gt;10,"No",IF(G22&lt;-10,"No","Yes")))</f>
        <v>N/A</v>
      </c>
      <c r="I22" s="12">
        <v>0.9587</v>
      </c>
      <c r="J22" s="12">
        <v>-13.4</v>
      </c>
      <c r="K22" s="58" t="s">
        <v>217</v>
      </c>
      <c r="L22" s="11" t="str">
        <f t="shared" si="4"/>
        <v>N/A</v>
      </c>
    </row>
    <row r="23" spans="1:12" s="15" customFormat="1" ht="12.75" customHeight="1" x14ac:dyDescent="0.25">
      <c r="A23" s="4" t="s">
        <v>1666</v>
      </c>
      <c r="B23" s="58" t="s">
        <v>217</v>
      </c>
      <c r="C23" s="57">
        <v>17.601145141</v>
      </c>
      <c r="D23" s="59" t="str">
        <f t="shared" si="8"/>
        <v>N/A</v>
      </c>
      <c r="E23" s="57">
        <v>21.510574018</v>
      </c>
      <c r="F23" s="59" t="str">
        <f t="shared" si="9"/>
        <v>N/A</v>
      </c>
      <c r="G23" s="57">
        <v>15.076859906999999</v>
      </c>
      <c r="H23" s="59" t="str">
        <f t="shared" si="10"/>
        <v>N/A</v>
      </c>
      <c r="I23" s="12">
        <v>22.21</v>
      </c>
      <c r="J23" s="12">
        <v>-29.9</v>
      </c>
      <c r="K23" s="58" t="s">
        <v>217</v>
      </c>
      <c r="L23" s="11" t="str">
        <f t="shared" si="4"/>
        <v>N/A</v>
      </c>
    </row>
    <row r="24" spans="1:12" s="15" customFormat="1" ht="12.75" customHeight="1" x14ac:dyDescent="0.25">
      <c r="A24" s="4" t="s">
        <v>1667</v>
      </c>
      <c r="B24" s="58" t="s">
        <v>217</v>
      </c>
      <c r="C24" s="57">
        <v>62.450710311999998</v>
      </c>
      <c r="D24" s="59" t="str">
        <f t="shared" si="8"/>
        <v>N/A</v>
      </c>
      <c r="E24" s="57">
        <v>58.947246106999998</v>
      </c>
      <c r="F24" s="59" t="str">
        <f t="shared" si="9"/>
        <v>N/A</v>
      </c>
      <c r="G24" s="57">
        <v>70.023353094000001</v>
      </c>
      <c r="H24" s="59" t="str">
        <f t="shared" si="10"/>
        <v>N/A</v>
      </c>
      <c r="I24" s="12">
        <v>-5.61</v>
      </c>
      <c r="J24" s="12">
        <v>18.79</v>
      </c>
      <c r="K24" s="58" t="s">
        <v>217</v>
      </c>
      <c r="L24" s="11" t="str">
        <f t="shared" si="4"/>
        <v>N/A</v>
      </c>
    </row>
    <row r="25" spans="1:12" s="15" customFormat="1" ht="12.75" customHeight="1" x14ac:dyDescent="0.25">
      <c r="A25" s="4" t="s">
        <v>1668</v>
      </c>
      <c r="B25" s="58" t="s">
        <v>217</v>
      </c>
      <c r="C25" s="57">
        <v>0</v>
      </c>
      <c r="D25" s="59" t="str">
        <f t="shared" si="8"/>
        <v>N/A</v>
      </c>
      <c r="E25" s="57">
        <v>0</v>
      </c>
      <c r="F25" s="59" t="str">
        <f t="shared" si="9"/>
        <v>N/A</v>
      </c>
      <c r="G25" s="57">
        <v>0</v>
      </c>
      <c r="H25" s="59" t="str">
        <f t="shared" si="10"/>
        <v>N/A</v>
      </c>
      <c r="I25" s="12" t="s">
        <v>1742</v>
      </c>
      <c r="J25" s="12" t="s">
        <v>1742</v>
      </c>
      <c r="K25" s="58" t="s">
        <v>217</v>
      </c>
      <c r="L25" s="11" t="str">
        <f t="shared" si="4"/>
        <v>N/A</v>
      </c>
    </row>
    <row r="26" spans="1:12" x14ac:dyDescent="0.25">
      <c r="A26" s="2" t="s">
        <v>1669</v>
      </c>
      <c r="B26" s="41" t="s">
        <v>221</v>
      </c>
      <c r="C26" s="1">
        <v>613</v>
      </c>
      <c r="D26" s="11" t="str">
        <f>IF($B26="N/A","N/A",IF(C26&gt;0,"No",IF(C26&lt;0,"No","Yes")))</f>
        <v>No</v>
      </c>
      <c r="E26" s="1">
        <v>796</v>
      </c>
      <c r="F26" s="11" t="str">
        <f>IF($B26="N/A","N/A",IF(E26&gt;0,"No",IF(E26&lt;0,"No","Yes")))</f>
        <v>No</v>
      </c>
      <c r="G26" s="1">
        <v>1172</v>
      </c>
      <c r="H26" s="11" t="str">
        <f>IF($B26="N/A","N/A",IF(G26&gt;0,"No",IF(G26&lt;0,"No","Yes")))</f>
        <v>No</v>
      </c>
      <c r="I26" s="12">
        <v>29.85</v>
      </c>
      <c r="J26" s="12">
        <v>47.24</v>
      </c>
      <c r="K26" s="41" t="s">
        <v>217</v>
      </c>
      <c r="L26" s="9" t="str">
        <f t="shared" ref="L26:L74" si="11">IF(J26="Div by 0", "N/A", IF(K26="N/A","N/A", IF(J26&gt;VALUE(MID(K26,1,2)), "No", IF(J26&lt;-1*VALUE(MID(K26,1,2)), "No", "Yes"))))</f>
        <v>N/A</v>
      </c>
    </row>
    <row r="27" spans="1:12" x14ac:dyDescent="0.25">
      <c r="A27" s="6" t="s">
        <v>149</v>
      </c>
      <c r="B27" s="41" t="s">
        <v>283</v>
      </c>
      <c r="C27" s="8">
        <v>0.230390126</v>
      </c>
      <c r="D27" s="11" t="str">
        <f>IF($B27="N/A","N/A",IF(C27&gt;=10,"No",IF(C27&lt;0,"No","Yes")))</f>
        <v>Yes</v>
      </c>
      <c r="E27" s="8">
        <v>0.27498800270000001</v>
      </c>
      <c r="F27" s="11" t="str">
        <f>IF($B27="N/A","N/A",IF(E27&gt;=10,"No",IF(E27&lt;0,"No","Yes")))</f>
        <v>Yes</v>
      </c>
      <c r="G27" s="8">
        <v>0.3445678808</v>
      </c>
      <c r="H27" s="11" t="str">
        <f>IF($B27="N/A","N/A",IF(G27&gt;=10,"No",IF(G27&lt;0,"No","Yes")))</f>
        <v>Yes</v>
      </c>
      <c r="I27" s="12">
        <v>19.36</v>
      </c>
      <c r="J27" s="12">
        <v>25.3</v>
      </c>
      <c r="K27" s="41" t="s">
        <v>217</v>
      </c>
      <c r="L27" s="9" t="str">
        <f t="shared" si="11"/>
        <v>N/A</v>
      </c>
    </row>
    <row r="28" spans="1:12" x14ac:dyDescent="0.25">
      <c r="A28" s="2" t="s">
        <v>425</v>
      </c>
      <c r="B28" s="33" t="s">
        <v>217</v>
      </c>
      <c r="C28" s="13">
        <v>87.876322212999995</v>
      </c>
      <c r="D28" s="59" t="str">
        <f t="shared" ref="D28:D31" si="12">IF($B28="N/A","N/A",IF(C28&gt;10,"No",IF(C28&lt;-10,"No","Yes")))</f>
        <v>N/A</v>
      </c>
      <c r="E28" s="13">
        <v>96.107972379000003</v>
      </c>
      <c r="F28" s="11" t="str">
        <f t="shared" ref="F28:F31" si="13">IF($B28="N/A","N/A",IF(E28&gt;10,"No",IF(E28&lt;-10,"No","Yes")))</f>
        <v>N/A</v>
      </c>
      <c r="G28" s="13">
        <v>96.719216020000005</v>
      </c>
      <c r="H28" s="11" t="str">
        <f t="shared" ref="H28:H31" si="14">IF($B28="N/A","N/A",IF(G28&gt;10,"No",IF(G28&lt;-10,"No","Yes")))</f>
        <v>N/A</v>
      </c>
      <c r="I28" s="12">
        <v>9.3670000000000009</v>
      </c>
      <c r="J28" s="12">
        <v>0.63600000000000001</v>
      </c>
      <c r="K28" s="41" t="s">
        <v>217</v>
      </c>
      <c r="L28" s="9" t="str">
        <f t="shared" si="11"/>
        <v>N/A</v>
      </c>
    </row>
    <row r="29" spans="1:12" x14ac:dyDescent="0.25">
      <c r="A29" s="2" t="s">
        <v>426</v>
      </c>
      <c r="B29" s="33" t="s">
        <v>217</v>
      </c>
      <c r="C29" s="13">
        <v>3.4987794955</v>
      </c>
      <c r="D29" s="59" t="str">
        <f t="shared" si="12"/>
        <v>N/A</v>
      </c>
      <c r="E29" s="13">
        <v>2.0087884494999999</v>
      </c>
      <c r="F29" s="11" t="str">
        <f t="shared" si="13"/>
        <v>N/A</v>
      </c>
      <c r="G29" s="13">
        <v>3.9198977417999998</v>
      </c>
      <c r="H29" s="11" t="str">
        <f t="shared" si="14"/>
        <v>N/A</v>
      </c>
      <c r="I29" s="12">
        <v>-42.6</v>
      </c>
      <c r="J29" s="12">
        <v>95.14</v>
      </c>
      <c r="K29" s="41" t="s">
        <v>217</v>
      </c>
      <c r="L29" s="9" t="str">
        <f t="shared" si="11"/>
        <v>N/A</v>
      </c>
    </row>
    <row r="30" spans="1:12" x14ac:dyDescent="0.25">
      <c r="A30" s="2" t="s">
        <v>422</v>
      </c>
      <c r="B30" s="33" t="s">
        <v>217</v>
      </c>
      <c r="C30" s="13">
        <v>1.3832384052</v>
      </c>
      <c r="D30" s="59" t="str">
        <f t="shared" si="12"/>
        <v>N/A</v>
      </c>
      <c r="E30" s="13">
        <v>0.50219711239999998</v>
      </c>
      <c r="F30" s="11" t="str">
        <f t="shared" si="13"/>
        <v>N/A</v>
      </c>
      <c r="G30" s="13">
        <v>0.4260758415</v>
      </c>
      <c r="H30" s="11" t="str">
        <f t="shared" si="14"/>
        <v>N/A</v>
      </c>
      <c r="I30" s="12">
        <v>-63.7</v>
      </c>
      <c r="J30" s="12">
        <v>-15.2</v>
      </c>
      <c r="K30" s="41" t="s">
        <v>217</v>
      </c>
      <c r="L30" s="9" t="str">
        <f t="shared" si="11"/>
        <v>N/A</v>
      </c>
    </row>
    <row r="31" spans="1:12" x14ac:dyDescent="0.25">
      <c r="A31" s="2" t="s">
        <v>423</v>
      </c>
      <c r="B31" s="33" t="s">
        <v>217</v>
      </c>
      <c r="C31" s="13">
        <v>0</v>
      </c>
      <c r="D31" s="59" t="str">
        <f t="shared" si="12"/>
        <v>N/A</v>
      </c>
      <c r="E31" s="13">
        <v>0</v>
      </c>
      <c r="F31" s="11" t="str">
        <f t="shared" si="13"/>
        <v>N/A</v>
      </c>
      <c r="G31" s="13">
        <v>0</v>
      </c>
      <c r="H31" s="11" t="str">
        <f t="shared" si="14"/>
        <v>N/A</v>
      </c>
      <c r="I31" s="12" t="s">
        <v>1742</v>
      </c>
      <c r="J31" s="12" t="s">
        <v>1742</v>
      </c>
      <c r="K31" s="41" t="s">
        <v>217</v>
      </c>
      <c r="L31" s="9" t="str">
        <f t="shared" si="11"/>
        <v>N/A</v>
      </c>
    </row>
    <row r="32" spans="1:12" x14ac:dyDescent="0.25">
      <c r="A32" s="2" t="s">
        <v>948</v>
      </c>
      <c r="B32" s="33" t="s">
        <v>217</v>
      </c>
      <c r="C32" s="57">
        <v>18.809882217999998</v>
      </c>
      <c r="D32" s="59" t="str">
        <f>IF($B32="N/A","N/A",IF(C32&gt;10,"No",IF(C32&lt;-10,"No","Yes")))</f>
        <v>N/A</v>
      </c>
      <c r="E32" s="57">
        <v>18.072045821</v>
      </c>
      <c r="F32" s="59" t="str">
        <f>IF($B32="N/A","N/A",IF(E32&gt;10,"No",IF(E32&lt;-10,"No","Yes")))</f>
        <v>N/A</v>
      </c>
      <c r="G32" s="57">
        <v>16.659203721000001</v>
      </c>
      <c r="H32" s="59" t="str">
        <f>IF($B32="N/A","N/A",IF(G32&gt;10,"No",IF(G32&lt;-10,"No","Yes")))</f>
        <v>N/A</v>
      </c>
      <c r="I32" s="12">
        <v>-3.92</v>
      </c>
      <c r="J32" s="12">
        <v>-7.82</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99.958008633999995</v>
      </c>
      <c r="D34" s="11" t="str">
        <f>IF($B34="N/A","N/A",IF(C34&gt;=98,"Yes","No"))</f>
        <v>Yes</v>
      </c>
      <c r="E34" s="13">
        <v>99.981529367999997</v>
      </c>
      <c r="F34" s="11" t="str">
        <f>IF($B34="N/A","N/A",IF(E34&gt;=98,"Yes","No"))</f>
        <v>Yes</v>
      </c>
      <c r="G34" s="13">
        <v>99.989869968999997</v>
      </c>
      <c r="H34" s="11" t="str">
        <f>IF($B34="N/A","N/A",IF(G34&gt;=98,"Yes","No"))</f>
        <v>Yes</v>
      </c>
      <c r="I34" s="12">
        <v>2.35E-2</v>
      </c>
      <c r="J34" s="12">
        <v>8.3000000000000001E-3</v>
      </c>
      <c r="K34" s="41" t="s">
        <v>733</v>
      </c>
      <c r="L34" s="9" t="str">
        <f t="shared" si="11"/>
        <v>Yes</v>
      </c>
    </row>
    <row r="35" spans="1:12" x14ac:dyDescent="0.25">
      <c r="A35" s="2" t="s">
        <v>18</v>
      </c>
      <c r="B35" s="41" t="s">
        <v>281</v>
      </c>
      <c r="C35" s="13">
        <v>100</v>
      </c>
      <c r="D35" s="11" t="str">
        <f>IF($B35="N/A","N/A",IF(C35&gt;=95,"Yes","No"))</f>
        <v>Yes</v>
      </c>
      <c r="E35" s="13">
        <v>100</v>
      </c>
      <c r="F35" s="11" t="str">
        <f>IF($B35="N/A","N/A",IF(E35&gt;=95,"Yes","No"))</f>
        <v>Yes</v>
      </c>
      <c r="G35" s="13">
        <v>100</v>
      </c>
      <c r="H35" s="11" t="str">
        <f>IF($B35="N/A","N/A",IF(G35&gt;=95,"Yes","No"))</f>
        <v>Yes</v>
      </c>
      <c r="I35" s="12">
        <v>0</v>
      </c>
      <c r="J35" s="12">
        <v>0</v>
      </c>
      <c r="K35" s="41" t="s">
        <v>733</v>
      </c>
      <c r="L35" s="9" t="str">
        <f t="shared" si="11"/>
        <v>Yes</v>
      </c>
    </row>
    <row r="36" spans="1:12" x14ac:dyDescent="0.25">
      <c r="A36" s="2" t="s">
        <v>23</v>
      </c>
      <c r="B36" s="33" t="s">
        <v>217</v>
      </c>
      <c r="C36" s="13">
        <v>66.721467898</v>
      </c>
      <c r="D36" s="11" t="str">
        <f t="shared" ref="D36:D41" si="15">IF($B36="N/A","N/A",IF(C36&gt;10,"No",IF(C36&lt;-10,"No","Yes")))</f>
        <v>N/A</v>
      </c>
      <c r="E36" s="13">
        <v>66.321996623000004</v>
      </c>
      <c r="F36" s="11" t="str">
        <f t="shared" ref="F36:F41" si="16">IF($B36="N/A","N/A",IF(E36&gt;10,"No",IF(E36&lt;-10,"No","Yes")))</f>
        <v>N/A</v>
      </c>
      <c r="G36" s="13">
        <v>67.148601689000003</v>
      </c>
      <c r="H36" s="11" t="str">
        <f t="shared" ref="H36:H41" si="17">IF($B36="N/A","N/A",IF(G36&gt;10,"No",IF(G36&lt;-10,"No","Yes")))</f>
        <v>N/A</v>
      </c>
      <c r="I36" s="12">
        <v>-0.59899999999999998</v>
      </c>
      <c r="J36" s="12">
        <v>1.246</v>
      </c>
      <c r="K36" s="41" t="s">
        <v>733</v>
      </c>
      <c r="L36" s="9" t="str">
        <f t="shared" si="11"/>
        <v>Yes</v>
      </c>
    </row>
    <row r="37" spans="1:12" x14ac:dyDescent="0.25">
      <c r="A37" s="2" t="s">
        <v>24</v>
      </c>
      <c r="B37" s="33" t="s">
        <v>217</v>
      </c>
      <c r="C37" s="13">
        <v>4.4422740573999997</v>
      </c>
      <c r="D37" s="11" t="str">
        <f t="shared" si="15"/>
        <v>N/A</v>
      </c>
      <c r="E37" s="13">
        <v>4.3062465259999998</v>
      </c>
      <c r="F37" s="11" t="str">
        <f t="shared" si="16"/>
        <v>N/A</v>
      </c>
      <c r="G37" s="13">
        <v>4.1249781616999996</v>
      </c>
      <c r="H37" s="11" t="str">
        <f t="shared" si="17"/>
        <v>N/A</v>
      </c>
      <c r="I37" s="12">
        <v>-3.06</v>
      </c>
      <c r="J37" s="12">
        <v>-4.21</v>
      </c>
      <c r="K37" s="41" t="s">
        <v>733</v>
      </c>
      <c r="L37" s="9" t="str">
        <f t="shared" si="11"/>
        <v>Yes</v>
      </c>
    </row>
    <row r="38" spans="1:12" x14ac:dyDescent="0.25">
      <c r="A38" s="2" t="s">
        <v>25</v>
      </c>
      <c r="B38" s="33" t="s">
        <v>217</v>
      </c>
      <c r="C38" s="13">
        <v>2.2471004400000001</v>
      </c>
      <c r="D38" s="11" t="str">
        <f t="shared" si="15"/>
        <v>N/A</v>
      </c>
      <c r="E38" s="13">
        <v>2.0928779315999999</v>
      </c>
      <c r="F38" s="11" t="str">
        <f t="shared" si="16"/>
        <v>N/A</v>
      </c>
      <c r="G38" s="13">
        <v>2.0000205537000002</v>
      </c>
      <c r="H38" s="11" t="str">
        <f t="shared" si="17"/>
        <v>N/A</v>
      </c>
      <c r="I38" s="12">
        <v>-6.86</v>
      </c>
      <c r="J38" s="12">
        <v>-4.4400000000000004</v>
      </c>
      <c r="K38" s="41" t="s">
        <v>733</v>
      </c>
      <c r="L38" s="9" t="str">
        <f t="shared" si="11"/>
        <v>Yes</v>
      </c>
    </row>
    <row r="39" spans="1:12" x14ac:dyDescent="0.25">
      <c r="A39" s="2" t="s">
        <v>26</v>
      </c>
      <c r="B39" s="41" t="s">
        <v>217</v>
      </c>
      <c r="C39" s="13">
        <v>2.7671185113000001</v>
      </c>
      <c r="D39" s="11" t="str">
        <f t="shared" si="15"/>
        <v>N/A</v>
      </c>
      <c r="E39" s="13">
        <v>2.7626541089000001</v>
      </c>
      <c r="F39" s="11" t="str">
        <f t="shared" si="16"/>
        <v>N/A</v>
      </c>
      <c r="G39" s="13">
        <v>2.8546134953000002</v>
      </c>
      <c r="H39" s="11" t="str">
        <f t="shared" si="17"/>
        <v>N/A</v>
      </c>
      <c r="I39" s="12">
        <v>-0.161</v>
      </c>
      <c r="J39" s="12">
        <v>3.3290000000000002</v>
      </c>
      <c r="K39" s="41" t="s">
        <v>217</v>
      </c>
      <c r="L39" s="9" t="str">
        <f t="shared" si="11"/>
        <v>N/A</v>
      </c>
    </row>
    <row r="40" spans="1:12" x14ac:dyDescent="0.25">
      <c r="A40" s="2" t="s">
        <v>60</v>
      </c>
      <c r="B40" s="41" t="s">
        <v>217</v>
      </c>
      <c r="C40" s="13">
        <v>0.37979690430000002</v>
      </c>
      <c r="D40" s="11" t="str">
        <f t="shared" si="15"/>
        <v>N/A</v>
      </c>
      <c r="E40" s="13">
        <v>0.4174017518</v>
      </c>
      <c r="F40" s="11" t="str">
        <f t="shared" si="16"/>
        <v>N/A</v>
      </c>
      <c r="G40" s="13">
        <v>0.46333882900000001</v>
      </c>
      <c r="H40" s="11" t="str">
        <f t="shared" si="17"/>
        <v>N/A</v>
      </c>
      <c r="I40" s="12">
        <v>9.9009999999999998</v>
      </c>
      <c r="J40" s="12">
        <v>11.01</v>
      </c>
      <c r="K40" s="41" t="s">
        <v>217</v>
      </c>
      <c r="L40" s="9" t="str">
        <f t="shared" si="11"/>
        <v>N/A</v>
      </c>
    </row>
    <row r="41" spans="1:12" x14ac:dyDescent="0.25">
      <c r="A41" s="2" t="s">
        <v>61</v>
      </c>
      <c r="B41" s="41" t="s">
        <v>217</v>
      </c>
      <c r="C41" s="13">
        <v>0</v>
      </c>
      <c r="D41" s="11" t="str">
        <f t="shared" si="15"/>
        <v>N/A</v>
      </c>
      <c r="E41" s="13">
        <v>0</v>
      </c>
      <c r="F41" s="11" t="str">
        <f t="shared" si="16"/>
        <v>N/A</v>
      </c>
      <c r="G41" s="13">
        <v>0</v>
      </c>
      <c r="H41" s="11" t="str">
        <f t="shared" si="17"/>
        <v>N/A</v>
      </c>
      <c r="I41" s="12" t="s">
        <v>1742</v>
      </c>
      <c r="J41" s="12" t="s">
        <v>1742</v>
      </c>
      <c r="K41" s="41" t="s">
        <v>217</v>
      </c>
      <c r="L41" s="9" t="str">
        <f t="shared" si="11"/>
        <v>N/A</v>
      </c>
    </row>
    <row r="42" spans="1:12" x14ac:dyDescent="0.25">
      <c r="A42" s="2" t="s">
        <v>62</v>
      </c>
      <c r="B42" s="41" t="s">
        <v>282</v>
      </c>
      <c r="C42" s="13">
        <v>23.442242189000002</v>
      </c>
      <c r="D42" s="11" t="str">
        <f>IF($B42="N/A","N/A",IF(C42&gt;=5,"No",IF(C42&lt;0,"No","Yes")))</f>
        <v>No</v>
      </c>
      <c r="E42" s="13">
        <v>24.098823058000001</v>
      </c>
      <c r="F42" s="11" t="str">
        <f>IF($B42="N/A","N/A",IF(E42&gt;=5,"No",IF(E42&lt;0,"No","Yes")))</f>
        <v>No</v>
      </c>
      <c r="G42" s="13">
        <v>23.408447272</v>
      </c>
      <c r="H42" s="11" t="str">
        <f>IF($B42="N/A","N/A",IF(G42&gt;=5,"No",IF(G42&lt;0,"No","Yes")))</f>
        <v>No</v>
      </c>
      <c r="I42" s="12">
        <v>2.8010000000000002</v>
      </c>
      <c r="J42" s="12">
        <v>-2.86</v>
      </c>
      <c r="K42" s="41" t="s">
        <v>733</v>
      </c>
      <c r="L42" s="9" t="str">
        <f t="shared" si="11"/>
        <v>Yes</v>
      </c>
    </row>
    <row r="43" spans="1:12" x14ac:dyDescent="0.25">
      <c r="A43" s="2" t="s">
        <v>63</v>
      </c>
      <c r="B43" s="41" t="s">
        <v>217</v>
      </c>
      <c r="C43" s="13">
        <v>17.197901181999999</v>
      </c>
      <c r="D43" s="11" t="str">
        <f>IF($B43="N/A","N/A",IF(C43&gt;10,"No",IF(C43&lt;-10,"No","Yes")))</f>
        <v>N/A</v>
      </c>
      <c r="E43" s="13">
        <v>21.689872914999999</v>
      </c>
      <c r="F43" s="11" t="str">
        <f>IF($B43="N/A","N/A",IF(E43&gt;10,"No",IF(E43&lt;-10,"No","Yes")))</f>
        <v>N/A</v>
      </c>
      <c r="G43" s="13">
        <v>20.977239728000001</v>
      </c>
      <c r="H43" s="11" t="str">
        <f>IF($B43="N/A","N/A",IF(G43&gt;10,"No",IF(G43&lt;-10,"No","Yes")))</f>
        <v>N/A</v>
      </c>
      <c r="I43" s="12">
        <v>26.12</v>
      </c>
      <c r="J43" s="12">
        <v>-3.29</v>
      </c>
      <c r="K43" s="41" t="s">
        <v>733</v>
      </c>
      <c r="L43" s="9" t="str">
        <f t="shared" si="11"/>
        <v>Yes</v>
      </c>
    </row>
    <row r="44" spans="1:12" x14ac:dyDescent="0.25">
      <c r="A44" s="2" t="s">
        <v>64</v>
      </c>
      <c r="B44" s="41" t="s">
        <v>217</v>
      </c>
      <c r="C44" s="13">
        <v>79.931546419</v>
      </c>
      <c r="D44" s="11" t="str">
        <f>IF($B44="N/A","N/A",IF(C44&gt;10,"No",IF(C44&lt;-10,"No","Yes")))</f>
        <v>N/A</v>
      </c>
      <c r="E44" s="13">
        <v>79.305048189999994</v>
      </c>
      <c r="F44" s="11" t="str">
        <f>IF($B44="N/A","N/A",IF(E44&gt;10,"No",IF(E44&lt;-10,"No","Yes")))</f>
        <v>N/A</v>
      </c>
      <c r="G44" s="13">
        <v>76.278125764999999</v>
      </c>
      <c r="H44" s="11" t="str">
        <f>IF($B44="N/A","N/A",IF(G44&gt;10,"No",IF(G44&lt;-10,"No","Yes")))</f>
        <v>N/A</v>
      </c>
      <c r="I44" s="12">
        <v>-0.78400000000000003</v>
      </c>
      <c r="J44" s="12">
        <v>-3.82</v>
      </c>
      <c r="K44" s="41" t="s">
        <v>733</v>
      </c>
      <c r="L44" s="9" t="str">
        <f t="shared" si="11"/>
        <v>Yes</v>
      </c>
    </row>
    <row r="45" spans="1:12" x14ac:dyDescent="0.25">
      <c r="A45" s="3" t="s">
        <v>19</v>
      </c>
      <c r="B45" s="33" t="s">
        <v>285</v>
      </c>
      <c r="C45" s="8">
        <v>4.6741638750999996</v>
      </c>
      <c r="D45" s="11" t="str">
        <f>IF($B45="N/A","N/A",IF(C45&gt;8,"No",IF(C45&lt;2,"No","Yes")))</f>
        <v>Yes</v>
      </c>
      <c r="E45" s="8">
        <v>4.3266160077000002</v>
      </c>
      <c r="F45" s="11" t="str">
        <f>IF($B45="N/A","N/A",IF(E45&gt;8,"No",IF(E45&lt;2,"No","Yes")))</f>
        <v>Yes</v>
      </c>
      <c r="G45" s="8">
        <v>3.7346049213999999</v>
      </c>
      <c r="H45" s="11" t="str">
        <f>IF($B45="N/A","N/A",IF(G45&gt;8,"No",IF(G45&lt;2,"No","Yes")))</f>
        <v>Yes</v>
      </c>
      <c r="I45" s="12">
        <v>-7.44</v>
      </c>
      <c r="J45" s="12">
        <v>-13.7</v>
      </c>
      <c r="K45" s="41" t="s">
        <v>733</v>
      </c>
      <c r="L45" s="9" t="str">
        <f t="shared" si="11"/>
        <v>No</v>
      </c>
    </row>
    <row r="46" spans="1:12" x14ac:dyDescent="0.25">
      <c r="A46" s="3" t="s">
        <v>174</v>
      </c>
      <c r="B46" s="33" t="s">
        <v>217</v>
      </c>
      <c r="C46" s="8">
        <v>18.121711222999998</v>
      </c>
      <c r="D46" s="11" t="str">
        <f t="shared" ref="D46:D53" si="18">IF($B46="N/A","N/A",IF(C46&gt;10,"No",IF(C46&lt;-10,"No","Yes")))</f>
        <v>N/A</v>
      </c>
      <c r="E46" s="8">
        <v>18.635831645</v>
      </c>
      <c r="F46" s="11" t="str">
        <f t="shared" ref="F46:F53" si="19">IF($B46="N/A","N/A",IF(E46&gt;10,"No",IF(E46&lt;-10,"No","Yes")))</f>
        <v>N/A</v>
      </c>
      <c r="G46" s="8">
        <v>17.474157409</v>
      </c>
      <c r="H46" s="11" t="str">
        <f t="shared" ref="H46:H53" si="20">IF($B46="N/A","N/A",IF(G46&gt;10,"No",IF(G46&lt;-10,"No","Yes")))</f>
        <v>N/A</v>
      </c>
      <c r="I46" s="12">
        <v>2.8370000000000002</v>
      </c>
      <c r="J46" s="12">
        <v>-6.23</v>
      </c>
      <c r="K46" s="41" t="s">
        <v>733</v>
      </c>
      <c r="L46" s="9" t="str">
        <f>IF(J46="Div by 0", "N/A", IF(OR(J46="N/A",K46="N/A"),"N/A", IF(J46&gt;VALUE(MID(K46,1,2)), "No", IF(J46&lt;-1*VALUE(MID(K46,1,2)), "No", "Yes"))))</f>
        <v>Yes</v>
      </c>
    </row>
    <row r="47" spans="1:12" x14ac:dyDescent="0.25">
      <c r="A47" s="3" t="s">
        <v>175</v>
      </c>
      <c r="B47" s="33" t="s">
        <v>217</v>
      </c>
      <c r="C47" s="8">
        <v>28.423280463000001</v>
      </c>
      <c r="D47" s="11" t="str">
        <f t="shared" si="18"/>
        <v>N/A</v>
      </c>
      <c r="E47" s="8">
        <v>29.246605374000001</v>
      </c>
      <c r="F47" s="11" t="str">
        <f t="shared" si="19"/>
        <v>N/A</v>
      </c>
      <c r="G47" s="8">
        <v>28.720988104</v>
      </c>
      <c r="H47" s="11" t="str">
        <f t="shared" si="20"/>
        <v>N/A</v>
      </c>
      <c r="I47" s="12">
        <v>2.8969999999999998</v>
      </c>
      <c r="J47" s="12">
        <v>-1.8</v>
      </c>
      <c r="K47" s="41" t="s">
        <v>733</v>
      </c>
      <c r="L47" s="9" t="str">
        <f>IF(J47="Div by 0", "N/A", IF(OR(J47="N/A",K47="N/A"),"N/A", IF(J47&gt;VALUE(MID(K47,1,2)), "No", IF(J47&lt;-1*VALUE(MID(K47,1,2)), "No", "Yes"))))</f>
        <v>Yes</v>
      </c>
    </row>
    <row r="48" spans="1:12" x14ac:dyDescent="0.25">
      <c r="A48" s="3" t="s">
        <v>176</v>
      </c>
      <c r="B48" s="33" t="s">
        <v>217</v>
      </c>
      <c r="C48" s="8">
        <v>3.0231908563999998</v>
      </c>
      <c r="D48" s="11" t="str">
        <f t="shared" si="18"/>
        <v>N/A</v>
      </c>
      <c r="E48" s="8">
        <v>3.2440988920999998</v>
      </c>
      <c r="F48" s="11" t="str">
        <f t="shared" si="19"/>
        <v>N/A</v>
      </c>
      <c r="G48" s="8">
        <v>3.4167568337000001</v>
      </c>
      <c r="H48" s="11" t="str">
        <f t="shared" si="20"/>
        <v>N/A</v>
      </c>
      <c r="I48" s="12">
        <v>7.3070000000000004</v>
      </c>
      <c r="J48" s="12">
        <v>5.3220000000000001</v>
      </c>
      <c r="K48" s="41" t="s">
        <v>733</v>
      </c>
      <c r="L48" s="9" t="str">
        <f t="shared" ref="L48:L57" si="21">IF(J48="Div by 0", "N/A", IF(OR(J48="N/A",K48="N/A"),"N/A", IF(J48&gt;VALUE(MID(K48,1,2)), "No", IF(J48&lt;-1*VALUE(MID(K48,1,2)), "No", "Yes"))))</f>
        <v>Yes</v>
      </c>
    </row>
    <row r="49" spans="1:12" x14ac:dyDescent="0.25">
      <c r="A49" s="3" t="s">
        <v>177</v>
      </c>
      <c r="B49" s="33" t="s">
        <v>217</v>
      </c>
      <c r="C49" s="8">
        <v>22.770005418</v>
      </c>
      <c r="D49" s="11" t="str">
        <f t="shared" si="18"/>
        <v>N/A</v>
      </c>
      <c r="E49" s="8">
        <v>22.476514678000001</v>
      </c>
      <c r="F49" s="11" t="str">
        <f t="shared" si="19"/>
        <v>N/A</v>
      </c>
      <c r="G49" s="8">
        <v>24.225896765000002</v>
      </c>
      <c r="H49" s="11" t="str">
        <f t="shared" si="20"/>
        <v>N/A</v>
      </c>
      <c r="I49" s="12">
        <v>-1.29</v>
      </c>
      <c r="J49" s="12">
        <v>7.7830000000000004</v>
      </c>
      <c r="K49" s="41" t="s">
        <v>733</v>
      </c>
      <c r="L49" s="9" t="str">
        <f t="shared" si="21"/>
        <v>Yes</v>
      </c>
    </row>
    <row r="50" spans="1:12" x14ac:dyDescent="0.25">
      <c r="A50" s="3" t="s">
        <v>178</v>
      </c>
      <c r="B50" s="33" t="s">
        <v>217</v>
      </c>
      <c r="C50" s="8">
        <v>12.832111397</v>
      </c>
      <c r="D50" s="11" t="str">
        <f t="shared" si="18"/>
        <v>N/A</v>
      </c>
      <c r="E50" s="8">
        <v>12.359614568</v>
      </c>
      <c r="F50" s="11" t="str">
        <f t="shared" si="19"/>
        <v>N/A</v>
      </c>
      <c r="G50" s="8">
        <v>13.642216099000001</v>
      </c>
      <c r="H50" s="11" t="str">
        <f t="shared" si="20"/>
        <v>N/A</v>
      </c>
      <c r="I50" s="12">
        <v>-3.68</v>
      </c>
      <c r="J50" s="12">
        <v>10.38</v>
      </c>
      <c r="K50" s="41" t="s">
        <v>733</v>
      </c>
      <c r="L50" s="9" t="str">
        <f t="shared" si="21"/>
        <v>No</v>
      </c>
    </row>
    <row r="51" spans="1:12" x14ac:dyDescent="0.25">
      <c r="A51" s="3" t="s">
        <v>179</v>
      </c>
      <c r="B51" s="33" t="s">
        <v>217</v>
      </c>
      <c r="C51" s="8">
        <v>4.6666654168999999</v>
      </c>
      <c r="D51" s="11" t="str">
        <f t="shared" si="18"/>
        <v>N/A</v>
      </c>
      <c r="E51" s="8">
        <v>4.5705319196999996</v>
      </c>
      <c r="F51" s="11" t="str">
        <f t="shared" si="19"/>
        <v>N/A</v>
      </c>
      <c r="G51" s="8">
        <v>4.2152675723000002</v>
      </c>
      <c r="H51" s="11" t="str">
        <f t="shared" si="20"/>
        <v>N/A</v>
      </c>
      <c r="I51" s="12">
        <v>-2.06</v>
      </c>
      <c r="J51" s="12">
        <v>-7.77</v>
      </c>
      <c r="K51" s="41" t="s">
        <v>733</v>
      </c>
      <c r="L51" s="9" t="str">
        <f t="shared" si="21"/>
        <v>Yes</v>
      </c>
    </row>
    <row r="52" spans="1:12" x14ac:dyDescent="0.25">
      <c r="A52" s="3" t="s">
        <v>180</v>
      </c>
      <c r="B52" s="33" t="s">
        <v>217</v>
      </c>
      <c r="C52" s="8">
        <v>3.2843246606999998</v>
      </c>
      <c r="D52" s="11" t="str">
        <f t="shared" si="18"/>
        <v>N/A</v>
      </c>
      <c r="E52" s="8">
        <v>3.0602556887999999</v>
      </c>
      <c r="F52" s="11" t="str">
        <f t="shared" si="19"/>
        <v>N/A</v>
      </c>
      <c r="G52" s="8">
        <v>2.7354021109</v>
      </c>
      <c r="H52" s="11" t="str">
        <f t="shared" si="20"/>
        <v>N/A</v>
      </c>
      <c r="I52" s="12">
        <v>-6.82</v>
      </c>
      <c r="J52" s="12">
        <v>-10.6</v>
      </c>
      <c r="K52" s="41" t="s">
        <v>733</v>
      </c>
      <c r="L52" s="9" t="str">
        <f t="shared" si="21"/>
        <v>No</v>
      </c>
    </row>
    <row r="53" spans="1:12" x14ac:dyDescent="0.25">
      <c r="A53" s="3" t="s">
        <v>950</v>
      </c>
      <c r="B53" s="33" t="s">
        <v>217</v>
      </c>
      <c r="C53" s="8">
        <v>2.2045466900999999</v>
      </c>
      <c r="D53" s="11" t="str">
        <f t="shared" si="18"/>
        <v>N/A</v>
      </c>
      <c r="E53" s="8">
        <v>2.0799312270999999</v>
      </c>
      <c r="F53" s="11" t="str">
        <f t="shared" si="19"/>
        <v>N/A</v>
      </c>
      <c r="G53" s="8">
        <v>1.8347101857000001</v>
      </c>
      <c r="H53" s="11" t="str">
        <f t="shared" si="20"/>
        <v>N/A</v>
      </c>
      <c r="I53" s="12">
        <v>-5.65</v>
      </c>
      <c r="J53" s="12">
        <v>-11.8</v>
      </c>
      <c r="K53" s="41" t="s">
        <v>733</v>
      </c>
      <c r="L53" s="9" t="str">
        <f t="shared" si="21"/>
        <v>No</v>
      </c>
    </row>
    <row r="54" spans="1:12" x14ac:dyDescent="0.25">
      <c r="A54" s="2" t="s">
        <v>212</v>
      </c>
      <c r="B54" s="33" t="s">
        <v>217</v>
      </c>
      <c r="C54" s="34" t="s">
        <v>217</v>
      </c>
      <c r="D54" s="9" t="str">
        <f t="shared" ref="D54:D57" si="22">IF($B54="N/A","N/A",IF(C54&lt;0,"No","Yes"))</f>
        <v>N/A</v>
      </c>
      <c r="E54" s="34">
        <v>301123</v>
      </c>
      <c r="F54" s="9" t="str">
        <f t="shared" ref="F54:F57" si="23">IF($B54="N/A","N/A",IF(E54&lt;0,"No","Yes"))</f>
        <v>N/A</v>
      </c>
      <c r="G54" s="34">
        <v>338722</v>
      </c>
      <c r="H54" s="9" t="str">
        <f t="shared" ref="H54:H57" si="24">IF($B54="N/A","N/A",IF(G54&lt;0,"No","Yes"))</f>
        <v>N/A</v>
      </c>
      <c r="I54" s="12" t="s">
        <v>217</v>
      </c>
      <c r="J54" s="12">
        <v>12.49</v>
      </c>
      <c r="K54" s="41" t="s">
        <v>733</v>
      </c>
      <c r="L54" s="9" t="str">
        <f t="shared" si="21"/>
        <v>No</v>
      </c>
    </row>
    <row r="55" spans="1:12" x14ac:dyDescent="0.25">
      <c r="A55" s="2" t="s">
        <v>213</v>
      </c>
      <c r="B55" s="33" t="s">
        <v>217</v>
      </c>
      <c r="C55" s="34" t="s">
        <v>217</v>
      </c>
      <c r="D55" s="9" t="str">
        <f t="shared" si="22"/>
        <v>N/A</v>
      </c>
      <c r="E55" s="34">
        <v>18776</v>
      </c>
      <c r="F55" s="9" t="str">
        <f t="shared" si="23"/>
        <v>N/A</v>
      </c>
      <c r="G55" s="34">
        <v>23259</v>
      </c>
      <c r="H55" s="9" t="str">
        <f t="shared" si="24"/>
        <v>N/A</v>
      </c>
      <c r="I55" s="12" t="s">
        <v>217</v>
      </c>
      <c r="J55" s="12">
        <v>23.88</v>
      </c>
      <c r="K55" s="41" t="s">
        <v>733</v>
      </c>
      <c r="L55" s="9" t="str">
        <f t="shared" si="21"/>
        <v>No</v>
      </c>
    </row>
    <row r="56" spans="1:12" x14ac:dyDescent="0.25">
      <c r="A56" s="2" t="s">
        <v>214</v>
      </c>
      <c r="B56" s="33" t="s">
        <v>217</v>
      </c>
      <c r="C56" s="34" t="s">
        <v>217</v>
      </c>
      <c r="D56" s="9" t="str">
        <f t="shared" si="22"/>
        <v>N/A</v>
      </c>
      <c r="E56" s="34">
        <v>199350</v>
      </c>
      <c r="F56" s="9" t="str">
        <f t="shared" si="23"/>
        <v>N/A</v>
      </c>
      <c r="G56" s="34">
        <v>255224</v>
      </c>
      <c r="H56" s="9" t="str">
        <f t="shared" si="24"/>
        <v>N/A</v>
      </c>
      <c r="I56" s="12" t="s">
        <v>217</v>
      </c>
      <c r="J56" s="12">
        <v>28.03</v>
      </c>
      <c r="K56" s="41" t="s">
        <v>733</v>
      </c>
      <c r="L56" s="9" t="str">
        <f t="shared" si="21"/>
        <v>No</v>
      </c>
    </row>
    <row r="57" spans="1:12" x14ac:dyDescent="0.25">
      <c r="A57" s="2" t="s">
        <v>951</v>
      </c>
      <c r="B57" s="33" t="s">
        <v>217</v>
      </c>
      <c r="C57" s="34" t="s">
        <v>217</v>
      </c>
      <c r="D57" s="9" t="str">
        <f t="shared" si="22"/>
        <v>N/A</v>
      </c>
      <c r="E57" s="34">
        <v>48863</v>
      </c>
      <c r="F57" s="9" t="str">
        <f t="shared" si="23"/>
        <v>N/A</v>
      </c>
      <c r="G57" s="34">
        <v>52292</v>
      </c>
      <c r="H57" s="9" t="str">
        <f t="shared" si="24"/>
        <v>N/A</v>
      </c>
      <c r="I57" s="12" t="s">
        <v>217</v>
      </c>
      <c r="J57" s="12">
        <v>7.0179999999999998</v>
      </c>
      <c r="K57" s="41" t="s">
        <v>733</v>
      </c>
      <c r="L57" s="9" t="str">
        <f t="shared" si="21"/>
        <v>Yes</v>
      </c>
    </row>
    <row r="58" spans="1:12" x14ac:dyDescent="0.25">
      <c r="A58" s="2" t="s">
        <v>952</v>
      </c>
      <c r="B58" s="33" t="s">
        <v>217</v>
      </c>
      <c r="C58" s="8">
        <v>100</v>
      </c>
      <c r="D58" s="11" t="str">
        <f>IF($B58="N/A","N/A",IF(C58&gt;10,"No",IF(C58&lt;-10,"No","Yes")))</f>
        <v>N/A</v>
      </c>
      <c r="E58" s="8">
        <v>100</v>
      </c>
      <c r="F58" s="11" t="str">
        <f>IF($B58="N/A","N/A",IF(E58&gt;10,"No",IF(E58&lt;-10,"No","Yes")))</f>
        <v>N/A</v>
      </c>
      <c r="G58" s="8">
        <v>100</v>
      </c>
      <c r="H58" s="11" t="str">
        <f>IF($B58="N/A","N/A",IF(G58&gt;10,"No",IF(G58&lt;-10,"No","Yes")))</f>
        <v>N/A</v>
      </c>
      <c r="I58" s="12">
        <v>0</v>
      </c>
      <c r="J58" s="12">
        <v>0</v>
      </c>
      <c r="K58" s="33" t="s">
        <v>217</v>
      </c>
      <c r="L58" s="9" t="str">
        <f t="shared" si="11"/>
        <v>N/A</v>
      </c>
    </row>
    <row r="59" spans="1:12" x14ac:dyDescent="0.25">
      <c r="A59" s="2" t="s">
        <v>1743</v>
      </c>
      <c r="B59" s="33" t="s">
        <v>217</v>
      </c>
      <c r="C59" s="8">
        <v>100</v>
      </c>
      <c r="D59" s="11" t="str">
        <f>IF($B59="N/A","N/A",IF(C59&gt;10,"No",IF(C59&lt;-10,"No","Yes")))</f>
        <v>N/A</v>
      </c>
      <c r="E59" s="8">
        <v>100</v>
      </c>
      <c r="F59" s="11" t="str">
        <f>IF($B59="N/A","N/A",IF(E59&gt;10,"No",IF(E59&lt;-10,"No","Yes")))</f>
        <v>N/A</v>
      </c>
      <c r="G59" s="8">
        <v>100</v>
      </c>
      <c r="H59" s="11" t="str">
        <f>IF($B59="N/A","N/A",IF(G59&gt;10,"No",IF(G59&lt;-10,"No","Yes")))</f>
        <v>N/A</v>
      </c>
      <c r="I59" s="12">
        <v>0</v>
      </c>
      <c r="J59" s="12">
        <v>0</v>
      </c>
      <c r="K59" s="33" t="s">
        <v>217</v>
      </c>
      <c r="L59" s="9" t="str">
        <f t="shared" si="11"/>
        <v>N/A</v>
      </c>
    </row>
    <row r="60" spans="1:12" x14ac:dyDescent="0.25">
      <c r="A60" s="2" t="s">
        <v>181</v>
      </c>
      <c r="B60" s="33" t="s">
        <v>217</v>
      </c>
      <c r="C60" s="8">
        <v>58.188410007999998</v>
      </c>
      <c r="D60" s="11" t="str">
        <f t="shared" ref="D60:D61" si="25">IF($B60="N/A","N/A",IF(C60&gt;10,"No",IF(C60&lt;-10,"No","Yes")))</f>
        <v>N/A</v>
      </c>
      <c r="E60" s="8">
        <v>57.733325508</v>
      </c>
      <c r="F60" s="11" t="str">
        <f t="shared" ref="F60:F61" si="26">IF($B60="N/A","N/A",IF(E60&gt;10,"No",IF(E60&lt;-10,"No","Yes")))</f>
        <v>N/A</v>
      </c>
      <c r="G60" s="8">
        <v>56.572261625000003</v>
      </c>
      <c r="H60" s="11" t="str">
        <f t="shared" ref="H60:H61" si="27">IF($B60="N/A","N/A",IF(G60&gt;10,"No",IF(G60&lt;-10,"No","Yes")))</f>
        <v>N/A</v>
      </c>
      <c r="I60" s="12">
        <v>-0.78200000000000003</v>
      </c>
      <c r="J60" s="12">
        <v>-2.0099999999999998</v>
      </c>
      <c r="K60" s="41" t="s">
        <v>733</v>
      </c>
      <c r="L60" s="9" t="str">
        <f>IF(J60="Div by 0", "N/A", IF(OR(J60="N/A",K60="N/A"),"N/A", IF(J60&gt;VALUE(MID(K60,1,2)), "No", IF(J60&lt;-1*VALUE(MID(K60,1,2)), "No", "Yes"))))</f>
        <v>Yes</v>
      </c>
    </row>
    <row r="61" spans="1:12" x14ac:dyDescent="0.25">
      <c r="A61" s="6" t="s">
        <v>182</v>
      </c>
      <c r="B61" s="33" t="s">
        <v>217</v>
      </c>
      <c r="C61" s="8">
        <v>41.811589992000002</v>
      </c>
      <c r="D61" s="11" t="str">
        <f t="shared" si="25"/>
        <v>N/A</v>
      </c>
      <c r="E61" s="8">
        <v>42.266674492</v>
      </c>
      <c r="F61" s="11" t="str">
        <f t="shared" si="26"/>
        <v>N/A</v>
      </c>
      <c r="G61" s="8">
        <v>43.427738374999997</v>
      </c>
      <c r="H61" s="11" t="str">
        <f t="shared" si="27"/>
        <v>N/A</v>
      </c>
      <c r="I61" s="12">
        <v>1.0880000000000001</v>
      </c>
      <c r="J61" s="12">
        <v>2.7469999999999999</v>
      </c>
      <c r="K61" s="41" t="s">
        <v>733</v>
      </c>
      <c r="L61" s="9" t="str">
        <f>IF(J61="Div by 0", "N/A", IF(OR(J61="N/A",K61="N/A"),"N/A", IF(J61&gt;VALUE(MID(K61,1,2)), "No", IF(J61&lt;-1*VALUE(MID(K61,1,2)), "No", "Yes"))))</f>
        <v>Yes</v>
      </c>
    </row>
    <row r="62" spans="1:12" x14ac:dyDescent="0.25">
      <c r="A62" s="7" t="s">
        <v>682</v>
      </c>
      <c r="B62" s="33" t="s">
        <v>286</v>
      </c>
      <c r="C62" s="8">
        <v>48.780094593000001</v>
      </c>
      <c r="D62" s="11" t="str">
        <f>IF($B62="N/A","N/A",IF(C62&gt;70,"No",IF(C62&lt;40,"No","Yes")))</f>
        <v>Yes</v>
      </c>
      <c r="E62" s="8">
        <v>54.301240467</v>
      </c>
      <c r="F62" s="11" t="str">
        <f>IF($B62="N/A","N/A",IF(E62&gt;70,"No",IF(E62&lt;40,"No","Yes")))</f>
        <v>Yes</v>
      </c>
      <c r="G62" s="8">
        <v>53.281029093999997</v>
      </c>
      <c r="H62" s="11" t="str">
        <f>IF($B62="N/A","N/A",IF(G62&gt;70,"No",IF(G62&lt;40,"No","Yes")))</f>
        <v>Yes</v>
      </c>
      <c r="I62" s="12">
        <v>11.32</v>
      </c>
      <c r="J62" s="12">
        <v>-1.88</v>
      </c>
      <c r="K62" s="41" t="s">
        <v>733</v>
      </c>
      <c r="L62" s="9" t="str">
        <f t="shared" si="11"/>
        <v>Yes</v>
      </c>
    </row>
    <row r="63" spans="1:12" x14ac:dyDescent="0.25">
      <c r="A63" s="2" t="s">
        <v>683</v>
      </c>
      <c r="B63" s="33" t="s">
        <v>217</v>
      </c>
      <c r="C63" s="8">
        <v>72.199358986999997</v>
      </c>
      <c r="D63" s="11" t="str">
        <f>IF($B63="N/A","N/A",IF(C63&gt;10,"No",IF(C63&lt;-10,"No","Yes")))</f>
        <v>N/A</v>
      </c>
      <c r="E63" s="8">
        <v>74.371684653000003</v>
      </c>
      <c r="F63" s="11" t="str">
        <f>IF($B63="N/A","N/A",IF(E63&gt;10,"No",IF(E63&lt;-10,"No","Yes")))</f>
        <v>N/A</v>
      </c>
      <c r="G63" s="8">
        <v>73.871223071000003</v>
      </c>
      <c r="H63" s="11" t="str">
        <f>IF($B63="N/A","N/A",IF(G63&gt;10,"No",IF(G63&lt;-10,"No","Yes")))</f>
        <v>N/A</v>
      </c>
      <c r="I63" s="12">
        <v>3.0089999999999999</v>
      </c>
      <c r="J63" s="12">
        <v>-0.67300000000000004</v>
      </c>
      <c r="K63" s="33" t="s">
        <v>217</v>
      </c>
      <c r="L63" s="9" t="str">
        <f t="shared" si="11"/>
        <v>N/A</v>
      </c>
    </row>
    <row r="64" spans="1:12" x14ac:dyDescent="0.25">
      <c r="A64" s="2" t="s">
        <v>684</v>
      </c>
      <c r="B64" s="33" t="s">
        <v>217</v>
      </c>
      <c r="C64" s="8">
        <v>77.917927446999997</v>
      </c>
      <c r="D64" s="11" t="str">
        <f t="shared" ref="D64:D70" si="28">IF($B64="N/A","N/A",IF(C64&gt;10,"No",IF(C64&lt;-10,"No","Yes")))</f>
        <v>N/A</v>
      </c>
      <c r="E64" s="8">
        <v>79.645392349000005</v>
      </c>
      <c r="F64" s="11" t="str">
        <f t="shared" ref="F64:F70" si="29">IF($B64="N/A","N/A",IF(E64&gt;10,"No",IF(E64&lt;-10,"No","Yes")))</f>
        <v>N/A</v>
      </c>
      <c r="G64" s="8">
        <v>80.735976276000002</v>
      </c>
      <c r="H64" s="11" t="str">
        <f t="shared" ref="H64:H70" si="30">IF($B64="N/A","N/A",IF(G64&gt;10,"No",IF(G64&lt;-10,"No","Yes")))</f>
        <v>N/A</v>
      </c>
      <c r="I64" s="12">
        <v>2.2170000000000001</v>
      </c>
      <c r="J64" s="12">
        <v>1.369</v>
      </c>
      <c r="K64" s="33" t="s">
        <v>217</v>
      </c>
      <c r="L64" s="9" t="str">
        <f t="shared" si="11"/>
        <v>N/A</v>
      </c>
    </row>
    <row r="65" spans="1:12" x14ac:dyDescent="0.25">
      <c r="A65" s="2" t="s">
        <v>427</v>
      </c>
      <c r="B65" s="33" t="s">
        <v>217</v>
      </c>
      <c r="C65" s="8">
        <v>41.593774912999997</v>
      </c>
      <c r="D65" s="11" t="str">
        <f t="shared" si="28"/>
        <v>N/A</v>
      </c>
      <c r="E65" s="8">
        <v>48.473015797999999</v>
      </c>
      <c r="F65" s="11" t="str">
        <f t="shared" si="29"/>
        <v>N/A</v>
      </c>
      <c r="G65" s="8">
        <v>52.385989762000001</v>
      </c>
      <c r="H65" s="11" t="str">
        <f t="shared" si="30"/>
        <v>N/A</v>
      </c>
      <c r="I65" s="12">
        <v>16.54</v>
      </c>
      <c r="J65" s="12">
        <v>8.0719999999999992</v>
      </c>
      <c r="K65" s="33" t="s">
        <v>217</v>
      </c>
      <c r="L65" s="9" t="str">
        <f t="shared" si="11"/>
        <v>N/A</v>
      </c>
    </row>
    <row r="66" spans="1:12" x14ac:dyDescent="0.25">
      <c r="A66" s="2" t="s">
        <v>685</v>
      </c>
      <c r="B66" s="33" t="s">
        <v>217</v>
      </c>
      <c r="C66" s="8">
        <v>33.728391514999998</v>
      </c>
      <c r="D66" s="11" t="str">
        <f t="shared" si="28"/>
        <v>N/A</v>
      </c>
      <c r="E66" s="8">
        <v>41.424188073000003</v>
      </c>
      <c r="F66" s="11" t="str">
        <f t="shared" si="29"/>
        <v>N/A</v>
      </c>
      <c r="G66" s="8">
        <v>33.991610676000001</v>
      </c>
      <c r="H66" s="11" t="str">
        <f t="shared" si="30"/>
        <v>N/A</v>
      </c>
      <c r="I66" s="12">
        <v>22.82</v>
      </c>
      <c r="J66" s="12">
        <v>-17.899999999999999</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0.98436009099999999</v>
      </c>
      <c r="D68" s="11" t="str">
        <f t="shared" si="28"/>
        <v>N/A</v>
      </c>
      <c r="E68" s="8">
        <v>0.99603312980000003</v>
      </c>
      <c r="F68" s="11" t="str">
        <f t="shared" si="29"/>
        <v>N/A</v>
      </c>
      <c r="G68" s="8">
        <v>0.85136307649999998</v>
      </c>
      <c r="H68" s="11" t="str">
        <f t="shared" si="30"/>
        <v>N/A</v>
      </c>
      <c r="I68" s="12">
        <v>1.1859999999999999</v>
      </c>
      <c r="J68" s="12">
        <v>-14.5</v>
      </c>
      <c r="K68" s="33" t="s">
        <v>217</v>
      </c>
      <c r="L68" s="9" t="str">
        <f t="shared" si="11"/>
        <v>N/A</v>
      </c>
    </row>
    <row r="69" spans="1:12" x14ac:dyDescent="0.25">
      <c r="A69" s="3" t="s">
        <v>151</v>
      </c>
      <c r="B69" s="33" t="s">
        <v>217</v>
      </c>
      <c r="C69" s="8">
        <v>1.4477648033999999</v>
      </c>
      <c r="D69" s="11" t="str">
        <f t="shared" si="28"/>
        <v>N/A</v>
      </c>
      <c r="E69" s="8">
        <v>1.3369630138999999</v>
      </c>
      <c r="F69" s="11" t="str">
        <f t="shared" si="29"/>
        <v>N/A</v>
      </c>
      <c r="G69" s="8">
        <v>1.1768453908000001</v>
      </c>
      <c r="H69" s="11" t="str">
        <f t="shared" si="30"/>
        <v>N/A</v>
      </c>
      <c r="I69" s="12">
        <v>-7.65</v>
      </c>
      <c r="J69" s="12">
        <v>-12</v>
      </c>
      <c r="K69" s="33" t="s">
        <v>217</v>
      </c>
      <c r="L69" s="9" t="str">
        <f t="shared" si="11"/>
        <v>N/A</v>
      </c>
    </row>
    <row r="70" spans="1:12" x14ac:dyDescent="0.25">
      <c r="A70" s="3" t="s">
        <v>152</v>
      </c>
      <c r="B70" s="33" t="s">
        <v>217</v>
      </c>
      <c r="C70" s="8">
        <v>1.5225619232000001</v>
      </c>
      <c r="D70" s="11" t="str">
        <f t="shared" si="28"/>
        <v>N/A</v>
      </c>
      <c r="E70" s="8">
        <v>1.4099824270000001</v>
      </c>
      <c r="F70" s="11" t="str">
        <f t="shared" si="29"/>
        <v>N/A</v>
      </c>
      <c r="G70" s="8">
        <v>1.2335148419999999</v>
      </c>
      <c r="H70" s="11" t="str">
        <f t="shared" si="30"/>
        <v>N/A</v>
      </c>
      <c r="I70" s="12">
        <v>-7.39</v>
      </c>
      <c r="J70" s="12">
        <v>-12.5</v>
      </c>
      <c r="K70" s="33" t="s">
        <v>217</v>
      </c>
      <c r="L70" s="9" t="str">
        <f t="shared" si="11"/>
        <v>N/A</v>
      </c>
    </row>
    <row r="71" spans="1:12" x14ac:dyDescent="0.25">
      <c r="A71" s="2" t="s">
        <v>953</v>
      </c>
      <c r="B71" s="41" t="s">
        <v>217</v>
      </c>
      <c r="C71" s="1">
        <v>3616</v>
      </c>
      <c r="D71" s="11" t="str">
        <f>IF($B71="N/A","N/A",IF(C71&gt;10,"No",IF(C71&lt;-10,"No","Yes")))</f>
        <v>N/A</v>
      </c>
      <c r="E71" s="1">
        <v>3202</v>
      </c>
      <c r="F71" s="11" t="str">
        <f>IF($B71="N/A","N/A",IF(E71&gt;10,"No",IF(E71&lt;-10,"No","Yes")))</f>
        <v>N/A</v>
      </c>
      <c r="G71" s="1">
        <v>3325</v>
      </c>
      <c r="H71" s="11" t="str">
        <f>IF($B71="N/A","N/A",IF(G71&gt;10,"No",IF(G71&lt;-10,"No","Yes")))</f>
        <v>N/A</v>
      </c>
      <c r="I71" s="12">
        <v>-11.4</v>
      </c>
      <c r="J71" s="12">
        <v>3.8410000000000002</v>
      </c>
      <c r="K71" s="33" t="s">
        <v>217</v>
      </c>
      <c r="L71" s="9" t="str">
        <f t="shared" si="11"/>
        <v>N/A</v>
      </c>
    </row>
    <row r="72" spans="1:12" x14ac:dyDescent="0.25">
      <c r="A72" s="3" t="s">
        <v>205</v>
      </c>
      <c r="B72" s="41" t="s">
        <v>221</v>
      </c>
      <c r="C72" s="1">
        <v>51</v>
      </c>
      <c r="D72" s="11" t="str">
        <f t="shared" ref="D72:D73" si="31">IF($B72="N/A","N/A",IF(C72&gt;0,"No",IF(C72&lt;0,"No","Yes")))</f>
        <v>No</v>
      </c>
      <c r="E72" s="1">
        <v>11</v>
      </c>
      <c r="F72" s="11" t="str">
        <f t="shared" ref="F72:F73" si="32">IF($B72="N/A","N/A",IF(E72&gt;0,"No",IF(E72&lt;0,"No","Yes")))</f>
        <v>No</v>
      </c>
      <c r="G72" s="1">
        <v>0</v>
      </c>
      <c r="H72" s="11" t="str">
        <f t="shared" ref="H72:H73" si="33">IF($B72="N/A","N/A",IF(G72&gt;0,"No",IF(G72&lt;0,"No","Yes")))</f>
        <v>Yes</v>
      </c>
      <c r="I72" s="12">
        <v>-98</v>
      </c>
      <c r="J72" s="12">
        <v>-100</v>
      </c>
      <c r="K72" s="33" t="s">
        <v>217</v>
      </c>
      <c r="L72" s="9" t="str">
        <f t="shared" si="11"/>
        <v>N/A</v>
      </c>
    </row>
    <row r="73" spans="1:12" x14ac:dyDescent="0.25">
      <c r="A73" s="3" t="s">
        <v>206</v>
      </c>
      <c r="B73" s="41" t="s">
        <v>221</v>
      </c>
      <c r="C73" s="1">
        <v>139</v>
      </c>
      <c r="D73" s="11" t="str">
        <f t="shared" si="31"/>
        <v>No</v>
      </c>
      <c r="E73" s="1">
        <v>169</v>
      </c>
      <c r="F73" s="11" t="str">
        <f t="shared" si="32"/>
        <v>No</v>
      </c>
      <c r="G73" s="1">
        <v>182</v>
      </c>
      <c r="H73" s="11" t="str">
        <f t="shared" si="33"/>
        <v>No</v>
      </c>
      <c r="I73" s="12">
        <v>21.58</v>
      </c>
      <c r="J73" s="12">
        <v>7.6920000000000002</v>
      </c>
      <c r="K73" s="33" t="s">
        <v>217</v>
      </c>
      <c r="L73" s="9" t="str">
        <f t="shared" si="11"/>
        <v>N/A</v>
      </c>
    </row>
    <row r="74" spans="1:12" x14ac:dyDescent="0.25">
      <c r="A74" s="3" t="s">
        <v>207</v>
      </c>
      <c r="B74" s="56" t="s">
        <v>217</v>
      </c>
      <c r="C74" s="13">
        <v>63.309352517999997</v>
      </c>
      <c r="D74" s="11" t="str">
        <f>IF($B74="N/A","N/A",IF(C74&gt;10,"No",IF(C74&lt;-10,"No","Yes")))</f>
        <v>N/A</v>
      </c>
      <c r="E74" s="13">
        <v>30.177514793</v>
      </c>
      <c r="F74" s="11" t="str">
        <f>IF($B74="N/A","N/A",IF(E74&gt;10,"No",IF(E74&lt;-10,"No","Yes")))</f>
        <v>N/A</v>
      </c>
      <c r="G74" s="13">
        <v>32.417582418000002</v>
      </c>
      <c r="H74" s="11" t="str">
        <f>IF($B74="N/A","N/A",IF(G74&gt;10,"No",IF(G74&lt;-10,"No","Yes")))</f>
        <v>N/A</v>
      </c>
      <c r="I74" s="12">
        <v>-52.3</v>
      </c>
      <c r="J74" s="12">
        <v>7.423</v>
      </c>
      <c r="K74" s="56" t="s">
        <v>217</v>
      </c>
      <c r="L74" s="9" t="str">
        <f t="shared" si="11"/>
        <v>N/A</v>
      </c>
    </row>
    <row r="75" spans="1:12" x14ac:dyDescent="0.25">
      <c r="A75" s="2" t="s">
        <v>65</v>
      </c>
      <c r="B75" s="41" t="s">
        <v>217</v>
      </c>
      <c r="C75" s="1">
        <v>93337</v>
      </c>
      <c r="D75" s="11" t="str">
        <f>IF($B75="N/A","N/A",IF(C75&gt;10,"No",IF(C75&lt;-10,"No","Yes")))</f>
        <v>N/A</v>
      </c>
      <c r="E75" s="1">
        <v>97650</v>
      </c>
      <c r="F75" s="11" t="str">
        <f>IF($B75="N/A","N/A",IF(E75&gt;10,"No",IF(E75&lt;-10,"No","Yes")))</f>
        <v>N/A</v>
      </c>
      <c r="G75" s="1">
        <v>104551</v>
      </c>
      <c r="H75" s="11" t="str">
        <f>IF($B75="N/A","N/A",IF(G75&gt;10,"No",IF(G75&lt;-10,"No","Yes")))</f>
        <v>N/A</v>
      </c>
      <c r="I75" s="12">
        <v>4.6210000000000004</v>
      </c>
      <c r="J75" s="12">
        <v>7.0670000000000002</v>
      </c>
      <c r="K75" s="41" t="s">
        <v>733</v>
      </c>
      <c r="L75" s="9" t="str">
        <f t="shared" ref="L75:L107" si="34">IF(J75="Div by 0", "N/A", IF(K75="N/A","N/A", IF(J75&gt;VALUE(MID(K75,1,2)), "No", IF(J75&lt;-1*VALUE(MID(K75,1,2)), "No", "Yes"))))</f>
        <v>Yes</v>
      </c>
    </row>
    <row r="76" spans="1:12" x14ac:dyDescent="0.25">
      <c r="A76" s="4" t="s">
        <v>66</v>
      </c>
      <c r="B76" s="41" t="s">
        <v>217</v>
      </c>
      <c r="C76" s="1">
        <v>81832.94</v>
      </c>
      <c r="D76" s="11" t="str">
        <f>IF($B76="N/A","N/A",IF(C76&gt;10,"No",IF(C76&lt;-10,"No","Yes")))</f>
        <v>N/A</v>
      </c>
      <c r="E76" s="1">
        <v>86573.119999999995</v>
      </c>
      <c r="F76" s="11" t="str">
        <f>IF($B76="N/A","N/A",IF(E76&gt;10,"No",IF(E76&lt;-10,"No","Yes")))</f>
        <v>N/A</v>
      </c>
      <c r="G76" s="1">
        <v>92466.21</v>
      </c>
      <c r="H76" s="11" t="str">
        <f>IF($B76="N/A","N/A",IF(G76&gt;10,"No",IF(G76&lt;-10,"No","Yes")))</f>
        <v>N/A</v>
      </c>
      <c r="I76" s="12">
        <v>5.7930000000000001</v>
      </c>
      <c r="J76" s="12">
        <v>6.8070000000000004</v>
      </c>
      <c r="K76" s="41" t="s">
        <v>734</v>
      </c>
      <c r="L76" s="9" t="str">
        <f t="shared" si="34"/>
        <v>Yes</v>
      </c>
    </row>
    <row r="77" spans="1:12" x14ac:dyDescent="0.25">
      <c r="A77" s="3" t="s">
        <v>67</v>
      </c>
      <c r="B77" s="33" t="s">
        <v>287</v>
      </c>
      <c r="C77" s="8">
        <v>96.479861188000001</v>
      </c>
      <c r="D77" s="11" t="str">
        <f>IF($B77="N/A","N/A",IF(C77&gt;=90,"Yes","No"))</f>
        <v>Yes</v>
      </c>
      <c r="E77" s="8">
        <v>96.217157890999999</v>
      </c>
      <c r="F77" s="11" t="str">
        <f>IF($B77="N/A","N/A",IF(E77&gt;=90,"Yes","No"))</f>
        <v>Yes</v>
      </c>
      <c r="G77" s="8">
        <v>96.054544543000006</v>
      </c>
      <c r="H77" s="11" t="str">
        <f>IF($B77="N/A","N/A",IF(G77&gt;=90,"Yes","No"))</f>
        <v>Yes</v>
      </c>
      <c r="I77" s="12">
        <v>-0.27200000000000002</v>
      </c>
      <c r="J77" s="12">
        <v>-0.16900000000000001</v>
      </c>
      <c r="K77" s="41" t="s">
        <v>733</v>
      </c>
      <c r="L77" s="9" t="str">
        <f t="shared" si="34"/>
        <v>Yes</v>
      </c>
    </row>
    <row r="78" spans="1:12" x14ac:dyDescent="0.25">
      <c r="A78" s="2" t="s">
        <v>954</v>
      </c>
      <c r="B78" s="33" t="s">
        <v>287</v>
      </c>
      <c r="C78" s="8">
        <v>97.845587816999995</v>
      </c>
      <c r="D78" s="11" t="str">
        <f>IF($B78="N/A","N/A",IF(C78&gt;=90,"Yes","No"))</f>
        <v>Yes</v>
      </c>
      <c r="E78" s="8">
        <v>97.684287542999996</v>
      </c>
      <c r="F78" s="11" t="str">
        <f>IF($B78="N/A","N/A",IF(E78&gt;=90,"Yes","No"))</f>
        <v>Yes</v>
      </c>
      <c r="G78" s="8">
        <v>97.578979970999995</v>
      </c>
      <c r="H78" s="11" t="str">
        <f>IF($B78="N/A","N/A",IF(G78&gt;=90,"Yes","No"))</f>
        <v>Yes</v>
      </c>
      <c r="I78" s="12">
        <v>-0.16500000000000001</v>
      </c>
      <c r="J78" s="12">
        <v>-0.108</v>
      </c>
      <c r="K78" s="41" t="s">
        <v>733</v>
      </c>
      <c r="L78" s="9" t="str">
        <f t="shared" si="34"/>
        <v>Yes</v>
      </c>
    </row>
    <row r="79" spans="1:12" x14ac:dyDescent="0.25">
      <c r="A79" s="6" t="s">
        <v>955</v>
      </c>
      <c r="B79" s="41" t="s">
        <v>288</v>
      </c>
      <c r="C79" s="13">
        <v>46.225591858000001</v>
      </c>
      <c r="D79" s="11" t="str">
        <f>IF($B79="N/A","N/A",IF(C79&gt;55,"No",IF(C79&lt;30,"No","Yes")))</f>
        <v>Yes</v>
      </c>
      <c r="E79" s="13">
        <v>46.337755221999998</v>
      </c>
      <c r="F79" s="11" t="str">
        <f>IF($B79="N/A","N/A",IF(E79&gt;55,"No",IF(E79&lt;30,"No","Yes")))</f>
        <v>Yes</v>
      </c>
      <c r="G79" s="13">
        <v>46.767455140999999</v>
      </c>
      <c r="H79" s="11" t="str">
        <f>IF($B79="N/A","N/A",IF(G79&gt;55,"No",IF(G79&lt;30,"No","Yes")))</f>
        <v>Yes</v>
      </c>
      <c r="I79" s="12">
        <v>0.24260000000000001</v>
      </c>
      <c r="J79" s="12">
        <v>0.92730000000000001</v>
      </c>
      <c r="K79" s="41" t="s">
        <v>733</v>
      </c>
      <c r="L79" s="9" t="str">
        <f t="shared" si="34"/>
        <v>Yes</v>
      </c>
    </row>
    <row r="80" spans="1:12" ht="25" x14ac:dyDescent="0.25">
      <c r="A80" s="2" t="s">
        <v>956</v>
      </c>
      <c r="B80" s="41" t="s">
        <v>282</v>
      </c>
      <c r="C80" s="13">
        <v>2.2327694269</v>
      </c>
      <c r="D80" s="11" t="str">
        <f>IF($B80="N/A","N/A",IF(C80&gt;=5,"No",IF(C80&lt;0,"No","Yes")))</f>
        <v>Yes</v>
      </c>
      <c r="E80" s="13">
        <v>2.8008192524000002</v>
      </c>
      <c r="F80" s="11" t="str">
        <f>IF($B80="N/A","N/A",IF(E80&gt;=5,"No",IF(E80&lt;0,"No","Yes")))</f>
        <v>Yes</v>
      </c>
      <c r="G80" s="13">
        <v>2.8311541735999999</v>
      </c>
      <c r="H80" s="11" t="str">
        <f>IF($B80="N/A","N/A",IF(G80&gt;=5,"No",IF(G80&lt;0,"No","Yes")))</f>
        <v>Yes</v>
      </c>
      <c r="I80" s="12">
        <v>25.44</v>
      </c>
      <c r="J80" s="12">
        <v>1.083</v>
      </c>
      <c r="K80" s="41" t="s">
        <v>217</v>
      </c>
      <c r="L80" s="9" t="str">
        <f t="shared" si="34"/>
        <v>N/A</v>
      </c>
    </row>
    <row r="81" spans="1:12" ht="25" x14ac:dyDescent="0.25">
      <c r="A81" s="2" t="s">
        <v>957</v>
      </c>
      <c r="B81" s="41" t="s">
        <v>217</v>
      </c>
      <c r="C81" s="13">
        <v>15.836163579000001</v>
      </c>
      <c r="D81" s="41" t="s">
        <v>217</v>
      </c>
      <c r="E81" s="13">
        <v>15.562724014</v>
      </c>
      <c r="F81" s="41" t="s">
        <v>217</v>
      </c>
      <c r="G81" s="13">
        <v>16.687549616999998</v>
      </c>
      <c r="H81" s="41" t="s">
        <v>217</v>
      </c>
      <c r="I81" s="12">
        <v>-1.73</v>
      </c>
      <c r="J81" s="12">
        <v>7.2279999999999998</v>
      </c>
      <c r="K81" s="41" t="s">
        <v>217</v>
      </c>
      <c r="L81" s="9" t="str">
        <f t="shared" si="34"/>
        <v>N/A</v>
      </c>
    </row>
    <row r="82" spans="1:12" ht="25" x14ac:dyDescent="0.25">
      <c r="A82" s="2" t="s">
        <v>958</v>
      </c>
      <c r="B82" s="41" t="s">
        <v>217</v>
      </c>
      <c r="C82" s="13">
        <v>39.917717518000003</v>
      </c>
      <c r="D82" s="41" t="s">
        <v>217</v>
      </c>
      <c r="E82" s="13">
        <v>39.601638504999997</v>
      </c>
      <c r="F82" s="41" t="s">
        <v>217</v>
      </c>
      <c r="G82" s="13">
        <v>39.18853</v>
      </c>
      <c r="H82" s="41" t="s">
        <v>217</v>
      </c>
      <c r="I82" s="12">
        <v>-0.79200000000000004</v>
      </c>
      <c r="J82" s="12">
        <v>-1.04</v>
      </c>
      <c r="K82" s="41" t="s">
        <v>217</v>
      </c>
      <c r="L82" s="9" t="str">
        <f t="shared" si="34"/>
        <v>N/A</v>
      </c>
    </row>
    <row r="83" spans="1:12" ht="25" x14ac:dyDescent="0.25">
      <c r="A83" s="2" t="s">
        <v>959</v>
      </c>
      <c r="B83" s="41" t="s">
        <v>217</v>
      </c>
      <c r="C83" s="13">
        <v>9.9521090243000003</v>
      </c>
      <c r="D83" s="41" t="s">
        <v>217</v>
      </c>
      <c r="E83" s="13">
        <v>10.324628776000001</v>
      </c>
      <c r="F83" s="41" t="s">
        <v>217</v>
      </c>
      <c r="G83" s="13">
        <v>10.956375357000001</v>
      </c>
      <c r="H83" s="41" t="s">
        <v>217</v>
      </c>
      <c r="I83" s="12">
        <v>3.7429999999999999</v>
      </c>
      <c r="J83" s="12">
        <v>6.1189999999999998</v>
      </c>
      <c r="K83" s="41" t="s">
        <v>217</v>
      </c>
      <c r="L83" s="9" t="str">
        <f t="shared" si="34"/>
        <v>N/A</v>
      </c>
    </row>
    <row r="84" spans="1:12" ht="25" x14ac:dyDescent="0.25">
      <c r="A84" s="2" t="s">
        <v>960</v>
      </c>
      <c r="B84" s="41" t="s">
        <v>217</v>
      </c>
      <c r="C84" s="13">
        <v>5.9708368600000004</v>
      </c>
      <c r="D84" s="41" t="s">
        <v>217</v>
      </c>
      <c r="E84" s="13">
        <v>5.7286226318000004</v>
      </c>
      <c r="F84" s="41" t="s">
        <v>217</v>
      </c>
      <c r="G84" s="13">
        <v>5.4949259213000001</v>
      </c>
      <c r="H84" s="41" t="s">
        <v>217</v>
      </c>
      <c r="I84" s="12">
        <v>-4.0599999999999996</v>
      </c>
      <c r="J84" s="12">
        <v>-4.08</v>
      </c>
      <c r="K84" s="41" t="s">
        <v>217</v>
      </c>
      <c r="L84" s="9" t="str">
        <f t="shared" si="34"/>
        <v>N/A</v>
      </c>
    </row>
    <row r="85" spans="1:12" x14ac:dyDescent="0.25">
      <c r="A85" s="2" t="s">
        <v>961</v>
      </c>
      <c r="B85" s="41" t="s">
        <v>217</v>
      </c>
      <c r="C85" s="13">
        <v>0</v>
      </c>
      <c r="D85" s="41" t="s">
        <v>217</v>
      </c>
      <c r="E85" s="13">
        <v>0</v>
      </c>
      <c r="F85" s="41" t="s">
        <v>217</v>
      </c>
      <c r="G85" s="13">
        <v>0</v>
      </c>
      <c r="H85" s="41" t="s">
        <v>217</v>
      </c>
      <c r="I85" s="12" t="s">
        <v>1742</v>
      </c>
      <c r="J85" s="12" t="s">
        <v>1742</v>
      </c>
      <c r="K85" s="41" t="s">
        <v>217</v>
      </c>
      <c r="L85" s="9" t="str">
        <f t="shared" si="34"/>
        <v>N/A</v>
      </c>
    </row>
    <row r="86" spans="1:12" x14ac:dyDescent="0.25">
      <c r="A86" s="2" t="s">
        <v>962</v>
      </c>
      <c r="B86" s="41" t="s">
        <v>217</v>
      </c>
      <c r="C86" s="13">
        <v>5.6579920074999999</v>
      </c>
      <c r="D86" s="41" t="s">
        <v>217</v>
      </c>
      <c r="E86" s="13">
        <v>6.5960061444000004</v>
      </c>
      <c r="F86" s="41" t="s">
        <v>217</v>
      </c>
      <c r="G86" s="13">
        <v>6.8684182838999996</v>
      </c>
      <c r="H86" s="41" t="s">
        <v>217</v>
      </c>
      <c r="I86" s="12">
        <v>16.579999999999998</v>
      </c>
      <c r="J86" s="12">
        <v>4.13</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20.432411584</v>
      </c>
      <c r="D88" s="41" t="s">
        <v>217</v>
      </c>
      <c r="E88" s="13">
        <v>19.385560676000001</v>
      </c>
      <c r="F88" s="41" t="s">
        <v>217</v>
      </c>
      <c r="G88" s="13">
        <v>17.973046647</v>
      </c>
      <c r="H88" s="41" t="s">
        <v>217</v>
      </c>
      <c r="I88" s="12">
        <v>-5.12</v>
      </c>
      <c r="J88" s="12">
        <v>-7.29</v>
      </c>
      <c r="K88" s="41" t="s">
        <v>217</v>
      </c>
      <c r="L88" s="9" t="str">
        <f t="shared" si="34"/>
        <v>N/A</v>
      </c>
    </row>
    <row r="89" spans="1:12" ht="25" x14ac:dyDescent="0.25">
      <c r="A89" s="2" t="s">
        <v>965</v>
      </c>
      <c r="B89" s="41" t="s">
        <v>217</v>
      </c>
      <c r="C89" s="13">
        <v>0</v>
      </c>
      <c r="D89" s="41" t="s">
        <v>217</v>
      </c>
      <c r="E89" s="13">
        <v>0</v>
      </c>
      <c r="F89" s="41" t="s">
        <v>217</v>
      </c>
      <c r="G89" s="13">
        <v>0</v>
      </c>
      <c r="H89" s="41" t="s">
        <v>217</v>
      </c>
      <c r="I89" s="12" t="s">
        <v>1742</v>
      </c>
      <c r="J89" s="12" t="s">
        <v>1742</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68.553735388999996</v>
      </c>
      <c r="D91" s="41" t="s">
        <v>217</v>
      </c>
      <c r="E91" s="13">
        <v>67.516641065000002</v>
      </c>
      <c r="F91" s="41" t="s">
        <v>217</v>
      </c>
      <c r="G91" s="13">
        <v>65.487656741999999</v>
      </c>
      <c r="H91" s="41" t="s">
        <v>217</v>
      </c>
      <c r="I91" s="12">
        <v>-1.51</v>
      </c>
      <c r="J91" s="12">
        <v>-3.01</v>
      </c>
      <c r="K91" s="41" t="s">
        <v>217</v>
      </c>
      <c r="L91" s="9" t="str">
        <f t="shared" si="34"/>
        <v>N/A</v>
      </c>
    </row>
    <row r="92" spans="1:12" x14ac:dyDescent="0.25">
      <c r="A92" s="2" t="s">
        <v>968</v>
      </c>
      <c r="B92" s="41" t="s">
        <v>217</v>
      </c>
      <c r="C92" s="13">
        <v>31.446264611</v>
      </c>
      <c r="D92" s="41" t="s">
        <v>217</v>
      </c>
      <c r="E92" s="13">
        <v>32.483358934999998</v>
      </c>
      <c r="F92" s="41" t="s">
        <v>217</v>
      </c>
      <c r="G92" s="13">
        <v>34.512343258000001</v>
      </c>
      <c r="H92" s="41" t="s">
        <v>217</v>
      </c>
      <c r="I92" s="12">
        <v>3.298</v>
      </c>
      <c r="J92" s="12">
        <v>6.2460000000000004</v>
      </c>
      <c r="K92" s="41" t="s">
        <v>217</v>
      </c>
      <c r="L92" s="9" t="str">
        <f t="shared" si="34"/>
        <v>N/A</v>
      </c>
    </row>
    <row r="93" spans="1:12" x14ac:dyDescent="0.25">
      <c r="A93" s="6" t="s">
        <v>68</v>
      </c>
      <c r="B93" s="41" t="s">
        <v>217</v>
      </c>
      <c r="C93" s="1">
        <v>597</v>
      </c>
      <c r="D93" s="11" t="str">
        <f>IF($B93="N/A","N/A",IF(C93&gt;10,"No",IF(C93&lt;-10,"No","Yes")))</f>
        <v>N/A</v>
      </c>
      <c r="E93" s="1">
        <v>533</v>
      </c>
      <c r="F93" s="11" t="str">
        <f>IF($B93="N/A","N/A",IF(E93&gt;10,"No",IF(E93&lt;-10,"No","Yes")))</f>
        <v>N/A</v>
      </c>
      <c r="G93" s="1">
        <v>577</v>
      </c>
      <c r="H93" s="11" t="str">
        <f>IF($B93="N/A","N/A",IF(G93&gt;10,"No",IF(G93&lt;-10,"No","Yes")))</f>
        <v>N/A</v>
      </c>
      <c r="I93" s="12">
        <v>-10.7</v>
      </c>
      <c r="J93" s="12">
        <v>8.2550000000000008</v>
      </c>
      <c r="K93" s="41" t="s">
        <v>733</v>
      </c>
      <c r="L93" s="9" t="str">
        <f t="shared" si="34"/>
        <v>Yes</v>
      </c>
    </row>
    <row r="94" spans="1:12" x14ac:dyDescent="0.25">
      <c r="A94" s="2" t="s">
        <v>109</v>
      </c>
      <c r="B94" s="41" t="s">
        <v>217</v>
      </c>
      <c r="C94" s="13">
        <v>0.33500837519999999</v>
      </c>
      <c r="D94" s="11" t="str">
        <f>IF($B94="N/A","N/A",IF(C94&gt;10,"No",IF(C94&lt;-10,"No","Yes")))</f>
        <v>N/A</v>
      </c>
      <c r="E94" s="13">
        <v>0.18761726079999999</v>
      </c>
      <c r="F94" s="11" t="str">
        <f>IF($B94="N/A","N/A",IF(E94&gt;10,"No",IF(E94&lt;-10,"No","Yes")))</f>
        <v>N/A</v>
      </c>
      <c r="G94" s="13">
        <v>0</v>
      </c>
      <c r="H94" s="11" t="str">
        <f>IF($B94="N/A","N/A",IF(G94&gt;10,"No",IF(G94&lt;-10,"No","Yes")))</f>
        <v>N/A</v>
      </c>
      <c r="I94" s="12">
        <v>-44</v>
      </c>
      <c r="J94" s="12">
        <v>-100</v>
      </c>
      <c r="K94" s="41" t="s">
        <v>733</v>
      </c>
      <c r="L94" s="9" t="str">
        <f t="shared" si="34"/>
        <v>No</v>
      </c>
    </row>
    <row r="95" spans="1:12" x14ac:dyDescent="0.25">
      <c r="A95" s="2" t="s">
        <v>110</v>
      </c>
      <c r="B95" s="41" t="s">
        <v>217</v>
      </c>
      <c r="C95" s="13">
        <v>3.5175879396999998</v>
      </c>
      <c r="D95" s="11" t="str">
        <f>IF($B95="N/A","N/A",IF(C95&gt;10,"No",IF(C95&lt;-10,"No","Yes")))</f>
        <v>N/A</v>
      </c>
      <c r="E95" s="13">
        <v>1.1257035647</v>
      </c>
      <c r="F95" s="11" t="str">
        <f>IF($B95="N/A","N/A",IF(E95&gt;10,"No",IF(E95&lt;-10,"No","Yes")))</f>
        <v>N/A</v>
      </c>
      <c r="G95" s="13">
        <v>1.733102253</v>
      </c>
      <c r="H95" s="11" t="str">
        <f>IF($B95="N/A","N/A",IF(G95&gt;10,"No",IF(G95&lt;-10,"No","Yes")))</f>
        <v>N/A</v>
      </c>
      <c r="I95" s="12">
        <v>-68</v>
      </c>
      <c r="J95" s="12">
        <v>53.96</v>
      </c>
      <c r="K95" s="41" t="s">
        <v>733</v>
      </c>
      <c r="L95" s="9" t="str">
        <f t="shared" si="34"/>
        <v>No</v>
      </c>
    </row>
    <row r="96" spans="1:12" x14ac:dyDescent="0.25">
      <c r="A96" s="4" t="s">
        <v>7</v>
      </c>
      <c r="B96" s="41" t="s">
        <v>217</v>
      </c>
      <c r="C96" s="13">
        <v>1.3895882662000001</v>
      </c>
      <c r="D96" s="11" t="str">
        <f>IF($B96="N/A","N/A",IF(C96&gt;10,"No",IF(C96&lt;-10,"No","Yes")))</f>
        <v>N/A</v>
      </c>
      <c r="E96" s="13">
        <v>1.5033282130000001</v>
      </c>
      <c r="F96" s="11" t="str">
        <f>IF($B96="N/A","N/A",IF(E96&gt;10,"No",IF(E96&lt;-10,"No","Yes")))</f>
        <v>N/A</v>
      </c>
      <c r="G96" s="13">
        <v>1.6508689539000001</v>
      </c>
      <c r="H96" s="11" t="str">
        <f>IF($B96="N/A","N/A",IF(G96&gt;10,"No",IF(G96&lt;-10,"No","Yes")))</f>
        <v>N/A</v>
      </c>
      <c r="I96" s="12">
        <v>8.1850000000000005</v>
      </c>
      <c r="J96" s="12">
        <v>9.8140000000000001</v>
      </c>
      <c r="K96" s="41" t="s">
        <v>734</v>
      </c>
      <c r="L96" s="9" t="str">
        <f t="shared" si="34"/>
        <v>Yes</v>
      </c>
    </row>
    <row r="97" spans="1:12" x14ac:dyDescent="0.25">
      <c r="A97" s="4" t="s">
        <v>184</v>
      </c>
      <c r="B97" s="41" t="s">
        <v>217</v>
      </c>
      <c r="C97" s="13">
        <v>60.220491338000002</v>
      </c>
      <c r="D97" s="11" t="str">
        <f t="shared" ref="D97:D98" si="35">IF($B97="N/A","N/A",IF(C97&gt;10,"No",IF(C97&lt;-10,"No","Yes")))</f>
        <v>N/A</v>
      </c>
      <c r="E97" s="13">
        <v>59.928315412000003</v>
      </c>
      <c r="F97" s="11" t="str">
        <f t="shared" ref="F97:F98" si="36">IF($B97="N/A","N/A",IF(E97&gt;10,"No",IF(E97&lt;-10,"No","Yes")))</f>
        <v>N/A</v>
      </c>
      <c r="G97" s="13">
        <v>59.712484816</v>
      </c>
      <c r="H97" s="11" t="str">
        <f t="shared" ref="H97:H98" si="37">IF($B97="N/A","N/A",IF(G97&gt;10,"No",IF(G97&lt;-10,"No","Yes")))</f>
        <v>N/A</v>
      </c>
      <c r="I97" s="12">
        <v>-0.48499999999999999</v>
      </c>
      <c r="J97" s="12">
        <v>-0.36</v>
      </c>
      <c r="K97" s="41" t="s">
        <v>733</v>
      </c>
      <c r="L97" s="9" t="str">
        <f>IF(J97="Div by 0", "N/A", IF(OR(J97="N/A",K97="N/A"),"N/A", IF(J97&gt;VALUE(MID(K97,1,2)), "No", IF(J97&lt;-1*VALUE(MID(K97,1,2)), "No", "Yes"))))</f>
        <v>Yes</v>
      </c>
    </row>
    <row r="98" spans="1:12" x14ac:dyDescent="0.25">
      <c r="A98" s="4" t="s">
        <v>185</v>
      </c>
      <c r="B98" s="41" t="s">
        <v>217</v>
      </c>
      <c r="C98" s="13">
        <v>39.779508661999998</v>
      </c>
      <c r="D98" s="11" t="str">
        <f t="shared" si="35"/>
        <v>N/A</v>
      </c>
      <c r="E98" s="13">
        <v>40.071684587999997</v>
      </c>
      <c r="F98" s="11" t="str">
        <f t="shared" si="36"/>
        <v>N/A</v>
      </c>
      <c r="G98" s="13">
        <v>40.287515184</v>
      </c>
      <c r="H98" s="11" t="str">
        <f t="shared" si="37"/>
        <v>N/A</v>
      </c>
      <c r="I98" s="12">
        <v>0.73450000000000004</v>
      </c>
      <c r="J98" s="12">
        <v>0.53859999999999997</v>
      </c>
      <c r="K98" s="41" t="s">
        <v>733</v>
      </c>
      <c r="L98" s="9" t="str">
        <f>IF(J98="Div by 0", "N/A", IF(OR(J98="N/A",K98="N/A"),"N/A", IF(J98&gt;VALUE(MID(K98,1,2)), "No", IF(J98&lt;-1*VALUE(MID(K98,1,2)), "No", "Yes"))))</f>
        <v>Yes</v>
      </c>
    </row>
    <row r="99" spans="1:12" x14ac:dyDescent="0.25">
      <c r="A99" s="2" t="s">
        <v>8</v>
      </c>
      <c r="B99" s="41" t="s">
        <v>289</v>
      </c>
      <c r="C99" s="13">
        <v>7.1268628732000003</v>
      </c>
      <c r="D99" s="11" t="str">
        <f>IF($B99="N/A","N/A",IF(C99&gt;10,"No",IF(C99&lt;5,"No","Yes")))</f>
        <v>Yes</v>
      </c>
      <c r="E99" s="13">
        <v>6.6564260112999998</v>
      </c>
      <c r="F99" s="11" t="str">
        <f>IF($B99="N/A","N/A",IF(E99&gt;10,"No",IF(E99&lt;5,"No","Yes")))</f>
        <v>Yes</v>
      </c>
      <c r="G99" s="13">
        <v>6.3920957235999998</v>
      </c>
      <c r="H99" s="11" t="str">
        <f t="shared" ref="H99:H102" si="38">IF($B99="N/A","N/A",IF(G99&gt;10,"No",IF(G99&lt;5,"No","Yes")))</f>
        <v>Yes</v>
      </c>
      <c r="I99" s="12">
        <v>-6.6</v>
      </c>
      <c r="J99" s="12">
        <v>-3.97</v>
      </c>
      <c r="K99" s="41" t="s">
        <v>734</v>
      </c>
      <c r="L99" s="9" t="str">
        <f t="shared" si="34"/>
        <v>Yes</v>
      </c>
    </row>
    <row r="100" spans="1:12" x14ac:dyDescent="0.25">
      <c r="A100" s="2" t="s">
        <v>153</v>
      </c>
      <c r="B100" s="41" t="s">
        <v>289</v>
      </c>
      <c r="C100" s="13">
        <v>4.998017935</v>
      </c>
      <c r="D100" s="11" t="str">
        <f>IF($B100="N/A","N/A",IF(C100&gt;10,"No",IF(C100&lt;5,"No","Yes")))</f>
        <v>No</v>
      </c>
      <c r="E100" s="13">
        <v>4.9349718382000001</v>
      </c>
      <c r="F100" s="11" t="str">
        <f t="shared" ref="F100:F102" si="39">IF($B100="N/A","N/A",IF(E100&gt;10,"No",IF(E100&lt;5,"No","Yes")))</f>
        <v>No</v>
      </c>
      <c r="G100" s="13">
        <v>4.6828820383999998</v>
      </c>
      <c r="H100" s="11" t="str">
        <f t="shared" si="38"/>
        <v>No</v>
      </c>
      <c r="I100" s="12">
        <v>-1.26</v>
      </c>
      <c r="J100" s="12">
        <v>-5.1100000000000003</v>
      </c>
      <c r="K100" s="41" t="s">
        <v>734</v>
      </c>
      <c r="L100" s="9" t="str">
        <f t="shared" si="34"/>
        <v>Yes</v>
      </c>
    </row>
    <row r="101" spans="1:12" x14ac:dyDescent="0.25">
      <c r="A101" s="2" t="s">
        <v>154</v>
      </c>
      <c r="B101" s="41" t="s">
        <v>289</v>
      </c>
      <c r="C101" s="13">
        <v>6.8043755423999999</v>
      </c>
      <c r="D101" s="11" t="str">
        <f>IF($B101="N/A","N/A",IF(C101&gt;10,"No",IF(C101&lt;5,"No","Yes")))</f>
        <v>Yes</v>
      </c>
      <c r="E101" s="13">
        <v>6.3533026114000002</v>
      </c>
      <c r="F101" s="11" t="str">
        <f t="shared" si="39"/>
        <v>Yes</v>
      </c>
      <c r="G101" s="13">
        <v>6.1328920813999996</v>
      </c>
      <c r="H101" s="11" t="str">
        <f t="shared" si="38"/>
        <v>Yes</v>
      </c>
      <c r="I101" s="12">
        <v>-6.63</v>
      </c>
      <c r="J101" s="12">
        <v>-3.47</v>
      </c>
      <c r="K101" s="41" t="s">
        <v>734</v>
      </c>
      <c r="L101" s="9" t="str">
        <f t="shared" si="34"/>
        <v>Yes</v>
      </c>
    </row>
    <row r="102" spans="1:12" x14ac:dyDescent="0.25">
      <c r="A102" s="2" t="s">
        <v>155</v>
      </c>
      <c r="B102" s="41" t="s">
        <v>289</v>
      </c>
      <c r="C102" s="13">
        <v>7.1375767380999999</v>
      </c>
      <c r="D102" s="11" t="str">
        <f>IF($B102="N/A","N/A",IF(C102&gt;10,"No",IF(C102&lt;5,"No","Yes")))</f>
        <v>Yes</v>
      </c>
      <c r="E102" s="13">
        <v>6.6717869943999997</v>
      </c>
      <c r="F102" s="11" t="str">
        <f t="shared" si="39"/>
        <v>Yes</v>
      </c>
      <c r="G102" s="13">
        <v>6.4045298467</v>
      </c>
      <c r="H102" s="11" t="str">
        <f t="shared" si="38"/>
        <v>Yes</v>
      </c>
      <c r="I102" s="12">
        <v>-6.53</v>
      </c>
      <c r="J102" s="12">
        <v>-4.01</v>
      </c>
      <c r="K102" s="41" t="s">
        <v>734</v>
      </c>
      <c r="L102" s="9" t="str">
        <f t="shared" si="34"/>
        <v>Yes</v>
      </c>
    </row>
    <row r="103" spans="1:12" x14ac:dyDescent="0.25">
      <c r="A103" s="2" t="s">
        <v>969</v>
      </c>
      <c r="B103" s="41" t="s">
        <v>217</v>
      </c>
      <c r="C103" s="1">
        <v>2418</v>
      </c>
      <c r="D103" s="11" t="str">
        <f t="shared" ref="D103:D114" si="40">IF($B103="N/A","N/A",IF(C103&gt;10,"No",IF(C103&lt;-10,"No","Yes")))</f>
        <v>N/A</v>
      </c>
      <c r="E103" s="1">
        <v>2107</v>
      </c>
      <c r="F103" s="11" t="str">
        <f t="shared" ref="F103:F114" si="41">IF($B103="N/A","N/A",IF(E103&gt;10,"No",IF(E103&lt;-10,"No","Yes")))</f>
        <v>N/A</v>
      </c>
      <c r="G103" s="1">
        <v>2154</v>
      </c>
      <c r="H103" s="11" t="str">
        <f t="shared" ref="H103:H114" si="42">IF($B103="N/A","N/A",IF(G103&gt;10,"No",IF(G103&lt;-10,"No","Yes")))</f>
        <v>N/A</v>
      </c>
      <c r="I103" s="12">
        <v>-12.9</v>
      </c>
      <c r="J103" s="12">
        <v>2.2309999999999999</v>
      </c>
      <c r="K103" s="41" t="s">
        <v>733</v>
      </c>
      <c r="L103" s="9" t="str">
        <f t="shared" si="34"/>
        <v>Yes</v>
      </c>
    </row>
    <row r="104" spans="1:12" x14ac:dyDescent="0.25">
      <c r="A104" s="2" t="s">
        <v>970</v>
      </c>
      <c r="B104" s="41" t="s">
        <v>217</v>
      </c>
      <c r="C104" s="1">
        <v>420</v>
      </c>
      <c r="D104" s="11" t="str">
        <f t="shared" si="40"/>
        <v>N/A</v>
      </c>
      <c r="E104" s="1">
        <v>394</v>
      </c>
      <c r="F104" s="11" t="str">
        <f t="shared" si="41"/>
        <v>N/A</v>
      </c>
      <c r="G104" s="1">
        <v>361</v>
      </c>
      <c r="H104" s="11" t="str">
        <f t="shared" si="42"/>
        <v>N/A</v>
      </c>
      <c r="I104" s="12">
        <v>-6.19</v>
      </c>
      <c r="J104" s="12">
        <v>-8.3800000000000008</v>
      </c>
      <c r="K104" s="41" t="s">
        <v>733</v>
      </c>
      <c r="L104" s="9" t="str">
        <f t="shared" si="34"/>
        <v>Yes</v>
      </c>
    </row>
    <row r="105" spans="1:12" x14ac:dyDescent="0.25">
      <c r="A105" s="2" t="s">
        <v>1</v>
      </c>
      <c r="B105" s="41" t="s">
        <v>217</v>
      </c>
      <c r="C105" s="13">
        <v>76.118795332999994</v>
      </c>
      <c r="D105" s="11" t="str">
        <f t="shared" si="40"/>
        <v>N/A</v>
      </c>
      <c r="E105" s="13">
        <v>74.014336917999998</v>
      </c>
      <c r="F105" s="11" t="str">
        <f t="shared" si="41"/>
        <v>N/A</v>
      </c>
      <c r="G105" s="13">
        <v>83.420531607000001</v>
      </c>
      <c r="H105" s="11" t="str">
        <f t="shared" si="42"/>
        <v>N/A</v>
      </c>
      <c r="I105" s="12">
        <v>-2.76</v>
      </c>
      <c r="J105" s="12">
        <v>12.71</v>
      </c>
      <c r="K105" s="41" t="s">
        <v>734</v>
      </c>
      <c r="L105" s="9" t="str">
        <f t="shared" si="34"/>
        <v>Yes</v>
      </c>
    </row>
    <row r="106" spans="1:12" x14ac:dyDescent="0.25">
      <c r="A106" s="2" t="s">
        <v>69</v>
      </c>
      <c r="B106" s="41" t="s">
        <v>217</v>
      </c>
      <c r="C106" s="13">
        <v>95.982940869999993</v>
      </c>
      <c r="D106" s="11" t="str">
        <f t="shared" si="40"/>
        <v>N/A</v>
      </c>
      <c r="E106" s="13">
        <v>95.096506399000006</v>
      </c>
      <c r="F106" s="11" t="str">
        <f t="shared" si="41"/>
        <v>N/A</v>
      </c>
      <c r="G106" s="13">
        <v>96.392905053000007</v>
      </c>
      <c r="H106" s="11" t="str">
        <f t="shared" si="42"/>
        <v>N/A</v>
      </c>
      <c r="I106" s="12">
        <v>-0.92400000000000004</v>
      </c>
      <c r="J106" s="12">
        <v>1.363</v>
      </c>
      <c r="K106" s="41" t="s">
        <v>734</v>
      </c>
      <c r="L106" s="9" t="str">
        <f t="shared" si="34"/>
        <v>Yes</v>
      </c>
    </row>
    <row r="107" spans="1:12" x14ac:dyDescent="0.25">
      <c r="A107" s="4" t="s">
        <v>70</v>
      </c>
      <c r="B107" s="41" t="s">
        <v>217</v>
      </c>
      <c r="C107" s="1">
        <v>88218</v>
      </c>
      <c r="D107" s="11" t="str">
        <f t="shared" si="40"/>
        <v>N/A</v>
      </c>
      <c r="E107" s="1">
        <v>92611</v>
      </c>
      <c r="F107" s="11" t="str">
        <f t="shared" si="41"/>
        <v>N/A</v>
      </c>
      <c r="G107" s="1">
        <v>98878</v>
      </c>
      <c r="H107" s="11" t="str">
        <f t="shared" si="42"/>
        <v>N/A</v>
      </c>
      <c r="I107" s="12">
        <v>4.9800000000000004</v>
      </c>
      <c r="J107" s="12">
        <v>6.7670000000000003</v>
      </c>
      <c r="K107" s="41" t="s">
        <v>733</v>
      </c>
      <c r="L107" s="9" t="str">
        <f t="shared" si="34"/>
        <v>Yes</v>
      </c>
    </row>
    <row r="108" spans="1:12" x14ac:dyDescent="0.25">
      <c r="A108" s="2" t="s">
        <v>688</v>
      </c>
      <c r="B108" s="41" t="s">
        <v>217</v>
      </c>
      <c r="C108" s="13">
        <v>1.4373483869999999</v>
      </c>
      <c r="D108" s="11" t="str">
        <f t="shared" si="40"/>
        <v>N/A</v>
      </c>
      <c r="E108" s="13">
        <v>1.4123592229999999</v>
      </c>
      <c r="F108" s="11" t="str">
        <f t="shared" si="41"/>
        <v>N/A</v>
      </c>
      <c r="G108" s="13">
        <v>1.3926252554</v>
      </c>
      <c r="H108" s="11" t="str">
        <f t="shared" si="42"/>
        <v>N/A</v>
      </c>
      <c r="I108" s="12">
        <v>-1.74</v>
      </c>
      <c r="J108" s="12">
        <v>-1.4</v>
      </c>
      <c r="K108" s="41" t="s">
        <v>734</v>
      </c>
      <c r="L108" s="9" t="str">
        <f t="shared" ref="L108:L114" si="43">IF(J108="Div by 0", "N/A", IF(K108="N/A","N/A", IF(J108&gt;VALUE(MID(K108,1,2)), "No", IF(J108&lt;-1*VALUE(MID(K108,1,2)), "No", "Yes"))))</f>
        <v>Yes</v>
      </c>
    </row>
    <row r="109" spans="1:12" x14ac:dyDescent="0.25">
      <c r="A109" s="2" t="s">
        <v>687</v>
      </c>
      <c r="B109" s="41" t="s">
        <v>217</v>
      </c>
      <c r="C109" s="13">
        <v>5.2880364551000003</v>
      </c>
      <c r="D109" s="11" t="str">
        <f t="shared" si="40"/>
        <v>N/A</v>
      </c>
      <c r="E109" s="13">
        <v>4.6117631814999998</v>
      </c>
      <c r="F109" s="11" t="str">
        <f t="shared" si="41"/>
        <v>N/A</v>
      </c>
      <c r="G109" s="13">
        <v>3.8461538462</v>
      </c>
      <c r="H109" s="11" t="str">
        <f t="shared" si="42"/>
        <v>N/A</v>
      </c>
      <c r="I109" s="12">
        <v>-12.8</v>
      </c>
      <c r="J109" s="12">
        <v>-16.600000000000001</v>
      </c>
      <c r="K109" s="41" t="s">
        <v>734</v>
      </c>
      <c r="L109" s="9" t="str">
        <f t="shared" si="43"/>
        <v>No</v>
      </c>
    </row>
    <row r="110" spans="1:12" x14ac:dyDescent="0.25">
      <c r="A110" s="2" t="s">
        <v>686</v>
      </c>
      <c r="B110" s="41" t="s">
        <v>217</v>
      </c>
      <c r="C110" s="13">
        <v>93.274615158000003</v>
      </c>
      <c r="D110" s="11" t="str">
        <f t="shared" si="40"/>
        <v>N/A</v>
      </c>
      <c r="E110" s="13">
        <v>93.975877596000004</v>
      </c>
      <c r="F110" s="11" t="str">
        <f t="shared" si="41"/>
        <v>N/A</v>
      </c>
      <c r="G110" s="13">
        <v>94.761220898000005</v>
      </c>
      <c r="H110" s="11" t="str">
        <f t="shared" si="42"/>
        <v>N/A</v>
      </c>
      <c r="I110" s="12">
        <v>0.75180000000000002</v>
      </c>
      <c r="J110" s="12">
        <v>0.8357</v>
      </c>
      <c r="K110" s="41" t="s">
        <v>734</v>
      </c>
      <c r="L110" s="9" t="str">
        <f t="shared" si="43"/>
        <v>Yes</v>
      </c>
    </row>
    <row r="111" spans="1:12" ht="25" x14ac:dyDescent="0.25">
      <c r="A111" s="4" t="s">
        <v>971</v>
      </c>
      <c r="B111" s="41" t="s">
        <v>217</v>
      </c>
      <c r="C111" s="13">
        <v>45.158940184000002</v>
      </c>
      <c r="D111" s="11" t="str">
        <f t="shared" si="40"/>
        <v>N/A</v>
      </c>
      <c r="E111" s="13">
        <v>44.387096774</v>
      </c>
      <c r="F111" s="11" t="str">
        <f t="shared" si="41"/>
        <v>N/A</v>
      </c>
      <c r="G111" s="13">
        <v>43.832196727000003</v>
      </c>
      <c r="H111" s="11" t="str">
        <f t="shared" si="42"/>
        <v>N/A</v>
      </c>
      <c r="I111" s="12">
        <v>-1.71</v>
      </c>
      <c r="J111" s="12">
        <v>-1.25</v>
      </c>
      <c r="K111" s="41" t="s">
        <v>734</v>
      </c>
      <c r="L111" s="9" t="str">
        <f t="shared" si="43"/>
        <v>Yes</v>
      </c>
    </row>
    <row r="112" spans="1:12" ht="25" x14ac:dyDescent="0.25">
      <c r="A112" s="4" t="s">
        <v>972</v>
      </c>
      <c r="B112" s="41" t="s">
        <v>217</v>
      </c>
      <c r="C112" s="13">
        <v>53.673248551</v>
      </c>
      <c r="D112" s="11" t="str">
        <f t="shared" si="40"/>
        <v>N/A</v>
      </c>
      <c r="E112" s="13">
        <v>54.423963133999997</v>
      </c>
      <c r="F112" s="11" t="str">
        <f t="shared" si="41"/>
        <v>N/A</v>
      </c>
      <c r="G112" s="13">
        <v>54.997082763000002</v>
      </c>
      <c r="H112" s="11" t="str">
        <f t="shared" si="42"/>
        <v>N/A</v>
      </c>
      <c r="I112" s="12">
        <v>1.399</v>
      </c>
      <c r="J112" s="12">
        <v>1.0529999999999999</v>
      </c>
      <c r="K112" s="41" t="s">
        <v>734</v>
      </c>
      <c r="L112" s="9" t="str">
        <f t="shared" si="43"/>
        <v>Yes</v>
      </c>
    </row>
    <row r="113" spans="1:12" ht="25" x14ac:dyDescent="0.25">
      <c r="A113" s="4" t="s">
        <v>973</v>
      </c>
      <c r="B113" s="41" t="s">
        <v>217</v>
      </c>
      <c r="C113" s="13">
        <v>0.44676816270000003</v>
      </c>
      <c r="D113" s="11" t="str">
        <f t="shared" si="40"/>
        <v>N/A</v>
      </c>
      <c r="E113" s="13">
        <v>0.45673323090000001</v>
      </c>
      <c r="F113" s="11" t="str">
        <f t="shared" si="41"/>
        <v>N/A</v>
      </c>
      <c r="G113" s="13">
        <v>0.43136842310000001</v>
      </c>
      <c r="H113" s="11" t="str">
        <f t="shared" si="42"/>
        <v>N/A</v>
      </c>
      <c r="I113" s="12">
        <v>2.23</v>
      </c>
      <c r="J113" s="12">
        <v>-5.55</v>
      </c>
      <c r="K113" s="41" t="s">
        <v>734</v>
      </c>
      <c r="L113" s="9" t="str">
        <f t="shared" si="43"/>
        <v>Yes</v>
      </c>
    </row>
    <row r="114" spans="1:12" ht="25" x14ac:dyDescent="0.25">
      <c r="A114" s="4" t="s">
        <v>974</v>
      </c>
      <c r="B114" s="41" t="s">
        <v>217</v>
      </c>
      <c r="C114" s="13">
        <v>0.72104310189999998</v>
      </c>
      <c r="D114" s="11" t="str">
        <f t="shared" si="40"/>
        <v>N/A</v>
      </c>
      <c r="E114" s="13">
        <v>0.7322068612</v>
      </c>
      <c r="F114" s="11" t="str">
        <f t="shared" si="41"/>
        <v>N/A</v>
      </c>
      <c r="G114" s="13">
        <v>0.73935208649999995</v>
      </c>
      <c r="H114" s="11" t="str">
        <f t="shared" si="42"/>
        <v>N/A</v>
      </c>
      <c r="I114" s="12">
        <v>1.548</v>
      </c>
      <c r="J114" s="12">
        <v>0.9758</v>
      </c>
      <c r="K114" s="41" t="s">
        <v>734</v>
      </c>
      <c r="L114" s="9" t="str">
        <f t="shared" si="43"/>
        <v>Yes</v>
      </c>
    </row>
    <row r="115" spans="1:12" x14ac:dyDescent="0.25">
      <c r="A115" s="2" t="s">
        <v>975</v>
      </c>
      <c r="B115" s="41" t="s">
        <v>290</v>
      </c>
      <c r="C115" s="13">
        <v>99.736387945999994</v>
      </c>
      <c r="D115" s="11" t="str">
        <f>IF($B115="N/A","N/A",IF(C115&gt;=99,"Yes","No"))</f>
        <v>Yes</v>
      </c>
      <c r="E115" s="13">
        <v>99.840863361999993</v>
      </c>
      <c r="F115" s="11" t="str">
        <f>IF($B115="N/A","N/A",IF(E115&gt;=99,"Yes","No"))</f>
        <v>Yes</v>
      </c>
      <c r="G115" s="13">
        <v>99.862344277000005</v>
      </c>
      <c r="H115" s="11" t="str">
        <f>IF($B115="N/A","N/A",IF(G115&gt;=99,"Yes","No"))</f>
        <v>Yes</v>
      </c>
      <c r="I115" s="12">
        <v>0.1048</v>
      </c>
      <c r="J115" s="12">
        <v>2.1499999999999998E-2</v>
      </c>
      <c r="K115" s="41" t="s">
        <v>733</v>
      </c>
      <c r="L115" s="9" t="str">
        <f t="shared" ref="L115:L149" si="44">IF(J115="Div by 0", "N/A", IF(K115="N/A","N/A", IF(J115&gt;VALUE(MID(K115,1,2)), "No", IF(J115&lt;-1*VALUE(MID(K115,1,2)), "No", "Yes"))))</f>
        <v>Yes</v>
      </c>
    </row>
    <row r="116" spans="1:12" x14ac:dyDescent="0.25">
      <c r="A116" s="2" t="s">
        <v>976</v>
      </c>
      <c r="B116" s="41" t="s">
        <v>217</v>
      </c>
      <c r="C116" s="13">
        <v>0.84203130140000004</v>
      </c>
      <c r="D116" s="11" t="str">
        <f>IF($B116="N/A","N/A",IF(C116&gt;10,"No",IF(C116&lt;-10,"No","Yes")))</f>
        <v>N/A</v>
      </c>
      <c r="E116" s="13">
        <v>0.82656131219999995</v>
      </c>
      <c r="F116" s="11" t="str">
        <f>IF($B116="N/A","N/A",IF(E116&gt;10,"No",IF(E116&lt;-10,"No","Yes")))</f>
        <v>N/A</v>
      </c>
      <c r="G116" s="13">
        <v>0.82554376679999997</v>
      </c>
      <c r="H116" s="11" t="str">
        <f>IF($B116="N/A","N/A",IF(G116&gt;10,"No",IF(G116&lt;-10,"No","Yes")))</f>
        <v>N/A</v>
      </c>
      <c r="I116" s="12">
        <v>-1.84</v>
      </c>
      <c r="J116" s="12">
        <v>-0.123</v>
      </c>
      <c r="K116" s="41" t="s">
        <v>733</v>
      </c>
      <c r="L116" s="9" t="str">
        <f t="shared" si="44"/>
        <v>Yes</v>
      </c>
    </row>
    <row r="117" spans="1:12" x14ac:dyDescent="0.25">
      <c r="A117" s="3" t="s">
        <v>977</v>
      </c>
      <c r="B117" s="41" t="s">
        <v>284</v>
      </c>
      <c r="C117" s="8">
        <v>99.883223481000002</v>
      </c>
      <c r="D117" s="11" t="str">
        <f>IF($B117="N/A","N/A",IF(C117&gt;=98,"Yes","No"))</f>
        <v>Yes</v>
      </c>
      <c r="E117" s="8">
        <v>99.979075472999995</v>
      </c>
      <c r="F117" s="11" t="str">
        <f>IF($B117="N/A","N/A",IF(E117&gt;=98,"Yes","No"))</f>
        <v>Yes</v>
      </c>
      <c r="G117" s="8">
        <v>99.978783233000001</v>
      </c>
      <c r="H117" s="11" t="str">
        <f>IF($B117="N/A","N/A",IF(G117&gt;=98,"Yes","No"))</f>
        <v>Yes</v>
      </c>
      <c r="I117" s="12">
        <v>9.6000000000000002E-2</v>
      </c>
      <c r="J117" s="12">
        <v>0</v>
      </c>
      <c r="K117" s="41" t="s">
        <v>733</v>
      </c>
      <c r="L117" s="9" t="str">
        <f t="shared" si="44"/>
        <v>Yes</v>
      </c>
    </row>
    <row r="118" spans="1:12" x14ac:dyDescent="0.25">
      <c r="A118" s="3" t="s">
        <v>978</v>
      </c>
      <c r="B118" s="41" t="s">
        <v>291</v>
      </c>
      <c r="C118" s="8">
        <v>91.098022314999994</v>
      </c>
      <c r="D118" s="11" t="str">
        <f>IF($B118="N/A","N/A",IF(C118&gt;=80,"Yes","No"))</f>
        <v>Yes</v>
      </c>
      <c r="E118" s="8">
        <v>90.237611728000005</v>
      </c>
      <c r="F118" s="11" t="str">
        <f>IF($B118="N/A","N/A",IF(E118&gt;=80,"Yes","No"))</f>
        <v>Yes</v>
      </c>
      <c r="G118" s="8">
        <v>91.451056089999994</v>
      </c>
      <c r="H118" s="11" t="str">
        <f>IF($B118="N/A","N/A",IF(G118&gt;=80,"Yes","No"))</f>
        <v>Yes</v>
      </c>
      <c r="I118" s="12">
        <v>-0.94399999999999995</v>
      </c>
      <c r="J118" s="12">
        <v>1.345</v>
      </c>
      <c r="K118" s="41" t="s">
        <v>733</v>
      </c>
      <c r="L118" s="9" t="str">
        <f t="shared" si="44"/>
        <v>Yes</v>
      </c>
    </row>
    <row r="119" spans="1:12" ht="25" x14ac:dyDescent="0.25">
      <c r="A119" s="2" t="s">
        <v>979</v>
      </c>
      <c r="B119" s="41" t="s">
        <v>292</v>
      </c>
      <c r="C119" s="13">
        <v>100</v>
      </c>
      <c r="D119" s="11" t="str">
        <f>IF($B119="N/A","N/A",IF(C119&gt;=100,"Yes","No"))</f>
        <v>Yes</v>
      </c>
      <c r="E119" s="13">
        <v>100</v>
      </c>
      <c r="F119" s="11" t="str">
        <f t="shared" ref="F119:F120" si="45">IF($B119="N/A","N/A",IF(E119&gt;=100,"Yes","No"))</f>
        <v>Yes</v>
      </c>
      <c r="G119" s="13">
        <v>100</v>
      </c>
      <c r="H119" s="11" t="str">
        <f t="shared" ref="H119:H120" si="46">IF($B119="N/A","N/A",IF(G119&gt;=100,"Yes","No"))</f>
        <v>Yes</v>
      </c>
      <c r="I119" s="12">
        <v>0</v>
      </c>
      <c r="J119" s="12">
        <v>0</v>
      </c>
      <c r="K119" s="41" t="s">
        <v>732</v>
      </c>
      <c r="L119" s="9" t="str">
        <f t="shared" si="44"/>
        <v>Yes</v>
      </c>
    </row>
    <row r="120" spans="1:12" ht="25" x14ac:dyDescent="0.25">
      <c r="A120" s="3" t="s">
        <v>980</v>
      </c>
      <c r="B120" s="41" t="s">
        <v>292</v>
      </c>
      <c r="C120" s="13">
        <v>100</v>
      </c>
      <c r="D120" s="11" t="str">
        <f>IF($B120="N/A","N/A",IF(C120&gt;=100,"Yes","No"))</f>
        <v>Yes</v>
      </c>
      <c r="E120" s="13">
        <v>100</v>
      </c>
      <c r="F120" s="11" t="str">
        <f t="shared" si="45"/>
        <v>Yes</v>
      </c>
      <c r="G120" s="13">
        <v>100</v>
      </c>
      <c r="H120" s="11" t="str">
        <f t="shared" si="46"/>
        <v>Yes</v>
      </c>
      <c r="I120" s="12">
        <v>0</v>
      </c>
      <c r="J120" s="12">
        <v>0</v>
      </c>
      <c r="K120" s="41" t="s">
        <v>732</v>
      </c>
      <c r="L120" s="9" t="str">
        <f t="shared" si="44"/>
        <v>Yes</v>
      </c>
    </row>
    <row r="121" spans="1:12" ht="25" x14ac:dyDescent="0.25">
      <c r="A121" s="2" t="s">
        <v>981</v>
      </c>
      <c r="B121" s="41" t="s">
        <v>217</v>
      </c>
      <c r="C121" s="13">
        <v>7.6788656550000001</v>
      </c>
      <c r="D121" s="34" t="s">
        <v>735</v>
      </c>
      <c r="E121" s="13">
        <v>6.9411135263999997</v>
      </c>
      <c r="F121" s="34" t="s">
        <v>735</v>
      </c>
      <c r="G121" s="13">
        <v>12.354930656000001</v>
      </c>
      <c r="H121" s="11" t="str">
        <f>IF($B121="N/A","N/A",IF(G121&lt;100,"No",IF(G121=100,"No","Yes")))</f>
        <v>N/A</v>
      </c>
      <c r="I121" s="12">
        <v>-9.61</v>
      </c>
      <c r="J121" s="12">
        <v>78</v>
      </c>
      <c r="K121" s="41" t="s">
        <v>732</v>
      </c>
      <c r="L121" s="9" t="str">
        <f t="shared" si="44"/>
        <v>No</v>
      </c>
    </row>
    <row r="122" spans="1:12" ht="25" x14ac:dyDescent="0.25">
      <c r="A122" s="2" t="s">
        <v>982</v>
      </c>
      <c r="B122" s="33" t="s">
        <v>217</v>
      </c>
      <c r="C122" s="13">
        <v>6.8939923038000002</v>
      </c>
      <c r="D122" s="11" t="str">
        <f>IF($B122="N/A","N/A",IF(C122&gt;10,"No",IF(C122&lt;-10,"No","Yes")))</f>
        <v>N/A</v>
      </c>
      <c r="E122" s="13">
        <v>6.2777666648999997</v>
      </c>
      <c r="F122" s="11" t="str">
        <f>IF($B122="N/A","N/A",IF(E122&gt;10,"No",IF(E122&lt;-10,"No","Yes")))</f>
        <v>N/A</v>
      </c>
      <c r="G122" s="13">
        <v>7.1392124000999999</v>
      </c>
      <c r="H122" s="11" t="str">
        <f>IF($B122="N/A","N/A",IF(G122&gt;10,"No",IF(G122&lt;-10,"No","Yes")))</f>
        <v>N/A</v>
      </c>
      <c r="I122" s="12">
        <v>-8.94</v>
      </c>
      <c r="J122" s="12">
        <v>13.72</v>
      </c>
      <c r="K122" s="41" t="s">
        <v>732</v>
      </c>
      <c r="L122" s="9" t="str">
        <f>IF(J122="Div by 0", "N/A", IF(OR(J122="N/A",K122="N/A"),"N/A", IF(J122&gt;VALUE(MID(K122,1,2)), "No", IF(J122&lt;-1*VALUE(MID(K122,1,2)), "No", "Yes"))))</f>
        <v>Yes</v>
      </c>
    </row>
    <row r="123" spans="1:12" x14ac:dyDescent="0.25">
      <c r="A123" s="7" t="s">
        <v>100</v>
      </c>
      <c r="B123" s="33" t="s">
        <v>217</v>
      </c>
      <c r="C123" s="34">
        <v>52729</v>
      </c>
      <c r="D123" s="11" t="str">
        <f t="shared" ref="D123:D149" si="47">IF($B123="N/A","N/A",IF(C123&gt;10,"No",IF(C123&lt;-10,"No","Yes")))</f>
        <v>N/A</v>
      </c>
      <c r="E123" s="34">
        <v>54670</v>
      </c>
      <c r="F123" s="11" t="str">
        <f t="shared" ref="F123:F149" si="48">IF($B123="N/A","N/A",IF(E123&gt;10,"No",IF(E123&lt;-10,"No","Yes")))</f>
        <v>N/A</v>
      </c>
      <c r="G123" s="34">
        <v>58116</v>
      </c>
      <c r="H123" s="11" t="str">
        <f t="shared" ref="H123:H149" si="49">IF($B123="N/A","N/A",IF(G123&gt;10,"No",IF(G123&lt;-10,"No","Yes")))</f>
        <v>N/A</v>
      </c>
      <c r="I123" s="12">
        <v>3.681</v>
      </c>
      <c r="J123" s="12">
        <v>6.3029999999999999</v>
      </c>
      <c r="K123" s="41" t="s">
        <v>733</v>
      </c>
      <c r="L123" s="9" t="str">
        <f t="shared" si="44"/>
        <v>Yes</v>
      </c>
    </row>
    <row r="124" spans="1:12" x14ac:dyDescent="0.25">
      <c r="A124" s="2" t="s">
        <v>983</v>
      </c>
      <c r="B124" s="33" t="s">
        <v>217</v>
      </c>
      <c r="C124" s="34">
        <v>14689</v>
      </c>
      <c r="D124" s="11" t="str">
        <f t="shared" si="47"/>
        <v>N/A</v>
      </c>
      <c r="E124" s="34">
        <v>14954</v>
      </c>
      <c r="F124" s="11" t="str">
        <f t="shared" si="48"/>
        <v>N/A</v>
      </c>
      <c r="G124" s="34">
        <v>15493</v>
      </c>
      <c r="H124" s="11" t="str">
        <f t="shared" si="49"/>
        <v>N/A</v>
      </c>
      <c r="I124" s="12">
        <v>1.804</v>
      </c>
      <c r="J124" s="12">
        <v>3.6040000000000001</v>
      </c>
      <c r="K124" s="41" t="s">
        <v>733</v>
      </c>
      <c r="L124" s="9" t="str">
        <f t="shared" si="44"/>
        <v>Yes</v>
      </c>
    </row>
    <row r="125" spans="1:12" x14ac:dyDescent="0.25">
      <c r="A125" s="2" t="s">
        <v>984</v>
      </c>
      <c r="B125" s="33" t="s">
        <v>217</v>
      </c>
      <c r="C125" s="34">
        <v>0</v>
      </c>
      <c r="D125" s="11" t="str">
        <f t="shared" si="47"/>
        <v>N/A</v>
      </c>
      <c r="E125" s="34">
        <v>0</v>
      </c>
      <c r="F125" s="11" t="str">
        <f t="shared" si="48"/>
        <v>N/A</v>
      </c>
      <c r="G125" s="34">
        <v>0</v>
      </c>
      <c r="H125" s="11" t="str">
        <f t="shared" si="49"/>
        <v>N/A</v>
      </c>
      <c r="I125" s="12" t="s">
        <v>1742</v>
      </c>
      <c r="J125" s="12" t="s">
        <v>1742</v>
      </c>
      <c r="K125" s="41" t="s">
        <v>733</v>
      </c>
      <c r="L125" s="9" t="str">
        <f t="shared" si="44"/>
        <v>N/A</v>
      </c>
    </row>
    <row r="126" spans="1:12" x14ac:dyDescent="0.25">
      <c r="A126" s="2" t="s">
        <v>985</v>
      </c>
      <c r="B126" s="33" t="s">
        <v>217</v>
      </c>
      <c r="C126" s="34">
        <v>15739</v>
      </c>
      <c r="D126" s="11" t="str">
        <f t="shared" si="47"/>
        <v>N/A</v>
      </c>
      <c r="E126" s="34">
        <v>16791</v>
      </c>
      <c r="F126" s="11" t="str">
        <f t="shared" si="48"/>
        <v>N/A</v>
      </c>
      <c r="G126" s="34">
        <v>18920</v>
      </c>
      <c r="H126" s="11" t="str">
        <f t="shared" si="49"/>
        <v>N/A</v>
      </c>
      <c r="I126" s="12">
        <v>6.6840000000000002</v>
      </c>
      <c r="J126" s="12">
        <v>12.68</v>
      </c>
      <c r="K126" s="41" t="s">
        <v>733</v>
      </c>
      <c r="L126" s="9" t="str">
        <f t="shared" si="44"/>
        <v>No</v>
      </c>
    </row>
    <row r="127" spans="1:12" x14ac:dyDescent="0.25">
      <c r="A127" s="2" t="s">
        <v>986</v>
      </c>
      <c r="B127" s="33" t="s">
        <v>217</v>
      </c>
      <c r="C127" s="34">
        <v>22301</v>
      </c>
      <c r="D127" s="11" t="str">
        <f t="shared" si="47"/>
        <v>N/A</v>
      </c>
      <c r="E127" s="34">
        <v>22925</v>
      </c>
      <c r="F127" s="11" t="str">
        <f t="shared" si="48"/>
        <v>N/A</v>
      </c>
      <c r="G127" s="34">
        <v>23703</v>
      </c>
      <c r="H127" s="11" t="str">
        <f t="shared" si="49"/>
        <v>N/A</v>
      </c>
      <c r="I127" s="12">
        <v>2.798</v>
      </c>
      <c r="J127" s="12">
        <v>3.3940000000000001</v>
      </c>
      <c r="K127" s="41" t="s">
        <v>733</v>
      </c>
      <c r="L127" s="9" t="str">
        <f t="shared" si="44"/>
        <v>Yes</v>
      </c>
    </row>
    <row r="128" spans="1:12" x14ac:dyDescent="0.25">
      <c r="A128" s="2" t="s">
        <v>987</v>
      </c>
      <c r="B128" s="33" t="s">
        <v>217</v>
      </c>
      <c r="C128" s="34">
        <v>0</v>
      </c>
      <c r="D128" s="11" t="str">
        <f t="shared" si="47"/>
        <v>N/A</v>
      </c>
      <c r="E128" s="34">
        <v>0</v>
      </c>
      <c r="F128" s="11" t="str">
        <f t="shared" si="48"/>
        <v>N/A</v>
      </c>
      <c r="G128" s="34">
        <v>0</v>
      </c>
      <c r="H128" s="11" t="str">
        <f t="shared" si="49"/>
        <v>N/A</v>
      </c>
      <c r="I128" s="12" t="s">
        <v>1742</v>
      </c>
      <c r="J128" s="12" t="s">
        <v>1742</v>
      </c>
      <c r="K128" s="41" t="s">
        <v>733</v>
      </c>
      <c r="L128" s="9" t="str">
        <f t="shared" si="44"/>
        <v>N/A</v>
      </c>
    </row>
    <row r="129" spans="1:12" x14ac:dyDescent="0.25">
      <c r="A129" s="7" t="s">
        <v>101</v>
      </c>
      <c r="B129" s="33" t="s">
        <v>217</v>
      </c>
      <c r="C129" s="34">
        <v>88239</v>
      </c>
      <c r="D129" s="11" t="str">
        <f t="shared" si="47"/>
        <v>N/A</v>
      </c>
      <c r="E129" s="34">
        <v>93399</v>
      </c>
      <c r="F129" s="11" t="str">
        <f t="shared" si="48"/>
        <v>N/A</v>
      </c>
      <c r="G129" s="34">
        <v>99813</v>
      </c>
      <c r="H129" s="11" t="str">
        <f t="shared" si="49"/>
        <v>N/A</v>
      </c>
      <c r="I129" s="12">
        <v>5.8479999999999999</v>
      </c>
      <c r="J129" s="12">
        <v>6.867</v>
      </c>
      <c r="K129" s="41" t="s">
        <v>733</v>
      </c>
      <c r="L129" s="9" t="str">
        <f t="shared" si="44"/>
        <v>Yes</v>
      </c>
    </row>
    <row r="130" spans="1:12" x14ac:dyDescent="0.25">
      <c r="A130" s="2" t="s">
        <v>988</v>
      </c>
      <c r="B130" s="33" t="s">
        <v>217</v>
      </c>
      <c r="C130" s="34">
        <v>53610</v>
      </c>
      <c r="D130" s="11" t="str">
        <f t="shared" si="47"/>
        <v>N/A</v>
      </c>
      <c r="E130" s="34">
        <v>55922</v>
      </c>
      <c r="F130" s="11" t="str">
        <f t="shared" si="48"/>
        <v>N/A</v>
      </c>
      <c r="G130" s="34">
        <v>60120</v>
      </c>
      <c r="H130" s="11" t="str">
        <f t="shared" si="49"/>
        <v>N/A</v>
      </c>
      <c r="I130" s="12">
        <v>4.3129999999999997</v>
      </c>
      <c r="J130" s="12">
        <v>7.5069999999999997</v>
      </c>
      <c r="K130" s="41" t="s">
        <v>733</v>
      </c>
      <c r="L130" s="9" t="str">
        <f t="shared" si="44"/>
        <v>Yes</v>
      </c>
    </row>
    <row r="131" spans="1:12" x14ac:dyDescent="0.25">
      <c r="A131" s="2" t="s">
        <v>989</v>
      </c>
      <c r="B131" s="33" t="s">
        <v>217</v>
      </c>
      <c r="C131" s="34">
        <v>0</v>
      </c>
      <c r="D131" s="11" t="str">
        <f t="shared" si="47"/>
        <v>N/A</v>
      </c>
      <c r="E131" s="34">
        <v>0</v>
      </c>
      <c r="F131" s="11" t="str">
        <f t="shared" si="48"/>
        <v>N/A</v>
      </c>
      <c r="G131" s="34">
        <v>0</v>
      </c>
      <c r="H131" s="11" t="str">
        <f t="shared" si="49"/>
        <v>N/A</v>
      </c>
      <c r="I131" s="12" t="s">
        <v>1742</v>
      </c>
      <c r="J131" s="12" t="s">
        <v>1742</v>
      </c>
      <c r="K131" s="41" t="s">
        <v>733</v>
      </c>
      <c r="L131" s="9" t="str">
        <f t="shared" si="44"/>
        <v>N/A</v>
      </c>
    </row>
    <row r="132" spans="1:12" x14ac:dyDescent="0.25">
      <c r="A132" s="2" t="s">
        <v>990</v>
      </c>
      <c r="B132" s="33" t="s">
        <v>217</v>
      </c>
      <c r="C132" s="34">
        <v>14158</v>
      </c>
      <c r="D132" s="11" t="str">
        <f t="shared" si="47"/>
        <v>N/A</v>
      </c>
      <c r="E132" s="34">
        <v>15463</v>
      </c>
      <c r="F132" s="11" t="str">
        <f t="shared" si="48"/>
        <v>N/A</v>
      </c>
      <c r="G132" s="34">
        <v>17726</v>
      </c>
      <c r="H132" s="11" t="str">
        <f t="shared" si="49"/>
        <v>N/A</v>
      </c>
      <c r="I132" s="12">
        <v>9.2170000000000005</v>
      </c>
      <c r="J132" s="12">
        <v>14.63</v>
      </c>
      <c r="K132" s="41" t="s">
        <v>733</v>
      </c>
      <c r="L132" s="9" t="str">
        <f t="shared" si="44"/>
        <v>No</v>
      </c>
    </row>
    <row r="133" spans="1:12" x14ac:dyDescent="0.25">
      <c r="A133" s="2" t="s">
        <v>991</v>
      </c>
      <c r="B133" s="33" t="s">
        <v>217</v>
      </c>
      <c r="C133" s="34">
        <v>20471</v>
      </c>
      <c r="D133" s="11" t="str">
        <f t="shared" si="47"/>
        <v>N/A</v>
      </c>
      <c r="E133" s="34">
        <v>22014</v>
      </c>
      <c r="F133" s="11" t="str">
        <f t="shared" si="48"/>
        <v>N/A</v>
      </c>
      <c r="G133" s="34">
        <v>21967</v>
      </c>
      <c r="H133" s="11" t="str">
        <f t="shared" si="49"/>
        <v>N/A</v>
      </c>
      <c r="I133" s="12">
        <v>7.5369999999999999</v>
      </c>
      <c r="J133" s="12">
        <v>-0.214</v>
      </c>
      <c r="K133" s="41" t="s">
        <v>733</v>
      </c>
      <c r="L133" s="9" t="str">
        <f t="shared" si="44"/>
        <v>Yes</v>
      </c>
    </row>
    <row r="134" spans="1:12" x14ac:dyDescent="0.25">
      <c r="A134" s="2" t="s">
        <v>992</v>
      </c>
      <c r="B134" s="33" t="s">
        <v>217</v>
      </c>
      <c r="C134" s="34">
        <v>0</v>
      </c>
      <c r="D134" s="11" t="str">
        <f t="shared" si="47"/>
        <v>N/A</v>
      </c>
      <c r="E134" s="34">
        <v>0</v>
      </c>
      <c r="F134" s="11" t="str">
        <f t="shared" si="48"/>
        <v>N/A</v>
      </c>
      <c r="G134" s="34">
        <v>0</v>
      </c>
      <c r="H134" s="11" t="str">
        <f t="shared" si="49"/>
        <v>N/A</v>
      </c>
      <c r="I134" s="12" t="s">
        <v>1742</v>
      </c>
      <c r="J134" s="12" t="s">
        <v>1742</v>
      </c>
      <c r="K134" s="41" t="s">
        <v>733</v>
      </c>
      <c r="L134" s="9" t="str">
        <f t="shared" si="44"/>
        <v>N/A</v>
      </c>
    </row>
    <row r="135" spans="1:12" x14ac:dyDescent="0.25">
      <c r="A135" s="7" t="s">
        <v>104</v>
      </c>
      <c r="B135" s="33" t="s">
        <v>217</v>
      </c>
      <c r="C135" s="34">
        <v>267177</v>
      </c>
      <c r="D135" s="11" t="str">
        <f t="shared" si="47"/>
        <v>N/A</v>
      </c>
      <c r="E135" s="34">
        <v>296303</v>
      </c>
      <c r="F135" s="11" t="str">
        <f t="shared" si="48"/>
        <v>N/A</v>
      </c>
      <c r="G135" s="34">
        <v>334641</v>
      </c>
      <c r="H135" s="11" t="str">
        <f t="shared" si="49"/>
        <v>N/A</v>
      </c>
      <c r="I135" s="12">
        <v>10.9</v>
      </c>
      <c r="J135" s="12">
        <v>12.94</v>
      </c>
      <c r="K135" s="41" t="s">
        <v>733</v>
      </c>
      <c r="L135" s="9" t="str">
        <f t="shared" si="44"/>
        <v>No</v>
      </c>
    </row>
    <row r="136" spans="1:12" x14ac:dyDescent="0.25">
      <c r="A136" s="2" t="s">
        <v>993</v>
      </c>
      <c r="B136" s="33" t="s">
        <v>217</v>
      </c>
      <c r="C136" s="34">
        <v>73336</v>
      </c>
      <c r="D136" s="11" t="str">
        <f t="shared" si="47"/>
        <v>N/A</v>
      </c>
      <c r="E136" s="34">
        <v>79749</v>
      </c>
      <c r="F136" s="11" t="str">
        <f t="shared" si="48"/>
        <v>N/A</v>
      </c>
      <c r="G136" s="34">
        <v>91472</v>
      </c>
      <c r="H136" s="11" t="str">
        <f t="shared" si="49"/>
        <v>N/A</v>
      </c>
      <c r="I136" s="12">
        <v>8.7449999999999992</v>
      </c>
      <c r="J136" s="12">
        <v>14.7</v>
      </c>
      <c r="K136" s="41" t="s">
        <v>733</v>
      </c>
      <c r="L136" s="9" t="str">
        <f t="shared" si="44"/>
        <v>No</v>
      </c>
    </row>
    <row r="137" spans="1:12" x14ac:dyDescent="0.25">
      <c r="A137" s="2" t="s">
        <v>994</v>
      </c>
      <c r="B137" s="33" t="s">
        <v>217</v>
      </c>
      <c r="C137" s="34">
        <v>6195</v>
      </c>
      <c r="D137" s="11" t="str">
        <f t="shared" si="47"/>
        <v>N/A</v>
      </c>
      <c r="E137" s="34">
        <v>8547</v>
      </c>
      <c r="F137" s="11" t="str">
        <f t="shared" si="48"/>
        <v>N/A</v>
      </c>
      <c r="G137" s="34">
        <v>11084</v>
      </c>
      <c r="H137" s="11" t="str">
        <f t="shared" si="49"/>
        <v>N/A</v>
      </c>
      <c r="I137" s="12">
        <v>37.97</v>
      </c>
      <c r="J137" s="12">
        <v>29.68</v>
      </c>
      <c r="K137" s="41" t="s">
        <v>733</v>
      </c>
      <c r="L137" s="9" t="str">
        <f t="shared" si="44"/>
        <v>No</v>
      </c>
    </row>
    <row r="138" spans="1:12" x14ac:dyDescent="0.25">
      <c r="A138" s="2" t="s">
        <v>995</v>
      </c>
      <c r="B138" s="33" t="s">
        <v>217</v>
      </c>
      <c r="C138" s="34">
        <v>0</v>
      </c>
      <c r="D138" s="11" t="str">
        <f t="shared" si="47"/>
        <v>N/A</v>
      </c>
      <c r="E138" s="34">
        <v>0</v>
      </c>
      <c r="F138" s="11" t="str">
        <f t="shared" si="48"/>
        <v>N/A</v>
      </c>
      <c r="G138" s="34">
        <v>0</v>
      </c>
      <c r="H138" s="11" t="str">
        <f t="shared" si="49"/>
        <v>N/A</v>
      </c>
      <c r="I138" s="12" t="s">
        <v>1742</v>
      </c>
      <c r="J138" s="12" t="s">
        <v>1742</v>
      </c>
      <c r="K138" s="41" t="s">
        <v>733</v>
      </c>
      <c r="L138" s="9" t="str">
        <f t="shared" si="44"/>
        <v>N/A</v>
      </c>
    </row>
    <row r="139" spans="1:12" x14ac:dyDescent="0.25">
      <c r="A139" s="2" t="s">
        <v>996</v>
      </c>
      <c r="B139" s="33" t="s">
        <v>217</v>
      </c>
      <c r="C139" s="34">
        <v>136372</v>
      </c>
      <c r="D139" s="11" t="str">
        <f t="shared" si="47"/>
        <v>N/A</v>
      </c>
      <c r="E139" s="34">
        <v>158866</v>
      </c>
      <c r="F139" s="11" t="str">
        <f t="shared" si="48"/>
        <v>N/A</v>
      </c>
      <c r="G139" s="34">
        <v>179075</v>
      </c>
      <c r="H139" s="11" t="str">
        <f t="shared" si="49"/>
        <v>N/A</v>
      </c>
      <c r="I139" s="12">
        <v>16.489999999999998</v>
      </c>
      <c r="J139" s="12">
        <v>12.72</v>
      </c>
      <c r="K139" s="41" t="s">
        <v>733</v>
      </c>
      <c r="L139" s="9" t="str">
        <f t="shared" si="44"/>
        <v>No</v>
      </c>
    </row>
    <row r="140" spans="1:12" x14ac:dyDescent="0.25">
      <c r="A140" s="2" t="s">
        <v>997</v>
      </c>
      <c r="B140" s="33" t="s">
        <v>217</v>
      </c>
      <c r="C140" s="34">
        <v>32347</v>
      </c>
      <c r="D140" s="11" t="str">
        <f t="shared" si="47"/>
        <v>N/A</v>
      </c>
      <c r="E140" s="34">
        <v>30628</v>
      </c>
      <c r="F140" s="11" t="str">
        <f t="shared" si="48"/>
        <v>N/A</v>
      </c>
      <c r="G140" s="34">
        <v>33925</v>
      </c>
      <c r="H140" s="11" t="str">
        <f t="shared" si="49"/>
        <v>N/A</v>
      </c>
      <c r="I140" s="12">
        <v>-5.31</v>
      </c>
      <c r="J140" s="12">
        <v>10.76</v>
      </c>
      <c r="K140" s="41" t="s">
        <v>733</v>
      </c>
      <c r="L140" s="9" t="str">
        <f t="shared" si="44"/>
        <v>No</v>
      </c>
    </row>
    <row r="141" spans="1:12" x14ac:dyDescent="0.25">
      <c r="A141" s="2" t="s">
        <v>998</v>
      </c>
      <c r="B141" s="33" t="s">
        <v>217</v>
      </c>
      <c r="C141" s="34">
        <v>18927</v>
      </c>
      <c r="D141" s="11" t="str">
        <f t="shared" si="47"/>
        <v>N/A</v>
      </c>
      <c r="E141" s="34">
        <v>18513</v>
      </c>
      <c r="F141" s="11" t="str">
        <f t="shared" si="48"/>
        <v>N/A</v>
      </c>
      <c r="G141" s="34">
        <v>19085</v>
      </c>
      <c r="H141" s="11" t="str">
        <f t="shared" si="49"/>
        <v>N/A</v>
      </c>
      <c r="I141" s="12">
        <v>-2.19</v>
      </c>
      <c r="J141" s="12">
        <v>3.09</v>
      </c>
      <c r="K141" s="41" t="s">
        <v>733</v>
      </c>
      <c r="L141" s="9" t="str">
        <f t="shared" si="44"/>
        <v>Yes</v>
      </c>
    </row>
    <row r="142" spans="1:12" x14ac:dyDescent="0.25">
      <c r="A142" s="2" t="s">
        <v>999</v>
      </c>
      <c r="B142" s="33" t="s">
        <v>217</v>
      </c>
      <c r="C142" s="34">
        <v>0</v>
      </c>
      <c r="D142" s="11" t="str">
        <f t="shared" si="47"/>
        <v>N/A</v>
      </c>
      <c r="E142" s="34">
        <v>0</v>
      </c>
      <c r="F142" s="11" t="str">
        <f t="shared" si="48"/>
        <v>N/A</v>
      </c>
      <c r="G142" s="34">
        <v>0</v>
      </c>
      <c r="H142" s="11" t="str">
        <f t="shared" si="49"/>
        <v>N/A</v>
      </c>
      <c r="I142" s="12" t="s">
        <v>1742</v>
      </c>
      <c r="J142" s="12" t="s">
        <v>1742</v>
      </c>
      <c r="K142" s="41" t="s">
        <v>733</v>
      </c>
      <c r="L142" s="9" t="str">
        <f t="shared" si="44"/>
        <v>N/A</v>
      </c>
    </row>
    <row r="143" spans="1:12" x14ac:dyDescent="0.25">
      <c r="A143" s="7" t="s">
        <v>105</v>
      </c>
      <c r="B143" s="33" t="s">
        <v>217</v>
      </c>
      <c r="C143" s="34">
        <v>125298</v>
      </c>
      <c r="D143" s="11" t="str">
        <f t="shared" si="47"/>
        <v>N/A</v>
      </c>
      <c r="E143" s="34">
        <v>134926</v>
      </c>
      <c r="F143" s="11" t="str">
        <f t="shared" si="48"/>
        <v>N/A</v>
      </c>
      <c r="G143" s="34">
        <v>188573</v>
      </c>
      <c r="H143" s="11" t="str">
        <f t="shared" si="49"/>
        <v>N/A</v>
      </c>
      <c r="I143" s="12">
        <v>7.6840000000000002</v>
      </c>
      <c r="J143" s="12">
        <v>39.76</v>
      </c>
      <c r="K143" s="41" t="s">
        <v>733</v>
      </c>
      <c r="L143" s="9" t="str">
        <f t="shared" si="44"/>
        <v>No</v>
      </c>
    </row>
    <row r="144" spans="1:12" x14ac:dyDescent="0.25">
      <c r="A144" s="2" t="s">
        <v>1000</v>
      </c>
      <c r="B144" s="33" t="s">
        <v>217</v>
      </c>
      <c r="C144" s="34">
        <v>34235</v>
      </c>
      <c r="D144" s="11" t="str">
        <f t="shared" si="47"/>
        <v>N/A</v>
      </c>
      <c r="E144" s="34">
        <v>37990</v>
      </c>
      <c r="F144" s="11" t="str">
        <f t="shared" si="48"/>
        <v>N/A</v>
      </c>
      <c r="G144" s="34">
        <v>44205</v>
      </c>
      <c r="H144" s="11" t="str">
        <f t="shared" si="49"/>
        <v>N/A</v>
      </c>
      <c r="I144" s="12">
        <v>10.97</v>
      </c>
      <c r="J144" s="12">
        <v>16.36</v>
      </c>
      <c r="K144" s="41" t="s">
        <v>733</v>
      </c>
      <c r="L144" s="9" t="str">
        <f t="shared" si="44"/>
        <v>No</v>
      </c>
    </row>
    <row r="145" spans="1:12" x14ac:dyDescent="0.25">
      <c r="A145" s="2" t="s">
        <v>1001</v>
      </c>
      <c r="B145" s="33" t="s">
        <v>217</v>
      </c>
      <c r="C145" s="34">
        <v>4017</v>
      </c>
      <c r="D145" s="11" t="str">
        <f t="shared" si="47"/>
        <v>N/A</v>
      </c>
      <c r="E145" s="34">
        <v>5632</v>
      </c>
      <c r="F145" s="11" t="str">
        <f t="shared" si="48"/>
        <v>N/A</v>
      </c>
      <c r="G145" s="34">
        <v>8207</v>
      </c>
      <c r="H145" s="11" t="str">
        <f t="shared" si="49"/>
        <v>N/A</v>
      </c>
      <c r="I145" s="12">
        <v>40.200000000000003</v>
      </c>
      <c r="J145" s="12">
        <v>45.72</v>
      </c>
      <c r="K145" s="41" t="s">
        <v>733</v>
      </c>
      <c r="L145" s="9" t="str">
        <f t="shared" si="44"/>
        <v>No</v>
      </c>
    </row>
    <row r="146" spans="1:12" x14ac:dyDescent="0.25">
      <c r="A146" s="2" t="s">
        <v>1002</v>
      </c>
      <c r="B146" s="33" t="s">
        <v>217</v>
      </c>
      <c r="C146" s="34">
        <v>0</v>
      </c>
      <c r="D146" s="11" t="str">
        <f t="shared" si="47"/>
        <v>N/A</v>
      </c>
      <c r="E146" s="34">
        <v>0</v>
      </c>
      <c r="F146" s="11" t="str">
        <f t="shared" si="48"/>
        <v>N/A</v>
      </c>
      <c r="G146" s="34">
        <v>0</v>
      </c>
      <c r="H146" s="11" t="str">
        <f t="shared" si="49"/>
        <v>N/A</v>
      </c>
      <c r="I146" s="12" t="s">
        <v>1742</v>
      </c>
      <c r="J146" s="12" t="s">
        <v>1742</v>
      </c>
      <c r="K146" s="41" t="s">
        <v>733</v>
      </c>
      <c r="L146" s="9" t="str">
        <f t="shared" si="44"/>
        <v>N/A</v>
      </c>
    </row>
    <row r="147" spans="1:12" x14ac:dyDescent="0.25">
      <c r="A147" s="2" t="s">
        <v>1003</v>
      </c>
      <c r="B147" s="33" t="s">
        <v>217</v>
      </c>
      <c r="C147" s="34">
        <v>18942</v>
      </c>
      <c r="D147" s="11" t="str">
        <f t="shared" si="47"/>
        <v>N/A</v>
      </c>
      <c r="E147" s="34">
        <v>21689</v>
      </c>
      <c r="F147" s="11" t="str">
        <f t="shared" si="48"/>
        <v>N/A</v>
      </c>
      <c r="G147" s="34">
        <v>21111</v>
      </c>
      <c r="H147" s="11" t="str">
        <f t="shared" si="49"/>
        <v>N/A</v>
      </c>
      <c r="I147" s="12">
        <v>14.5</v>
      </c>
      <c r="J147" s="12">
        <v>-2.66</v>
      </c>
      <c r="K147" s="41" t="s">
        <v>733</v>
      </c>
      <c r="L147" s="9" t="str">
        <f t="shared" si="44"/>
        <v>Yes</v>
      </c>
    </row>
    <row r="148" spans="1:12" x14ac:dyDescent="0.25">
      <c r="A148" s="2" t="s">
        <v>1004</v>
      </c>
      <c r="B148" s="33" t="s">
        <v>217</v>
      </c>
      <c r="C148" s="34">
        <v>30401</v>
      </c>
      <c r="D148" s="11" t="str">
        <f t="shared" si="47"/>
        <v>N/A</v>
      </c>
      <c r="E148" s="34">
        <v>32511</v>
      </c>
      <c r="F148" s="11" t="str">
        <f t="shared" si="48"/>
        <v>N/A</v>
      </c>
      <c r="G148" s="34">
        <v>36985</v>
      </c>
      <c r="H148" s="11" t="str">
        <f t="shared" si="49"/>
        <v>N/A</v>
      </c>
      <c r="I148" s="12">
        <v>6.9409999999999998</v>
      </c>
      <c r="J148" s="12">
        <v>13.76</v>
      </c>
      <c r="K148" s="41" t="s">
        <v>733</v>
      </c>
      <c r="L148" s="9" t="str">
        <f t="shared" si="44"/>
        <v>No</v>
      </c>
    </row>
    <row r="149" spans="1:12" x14ac:dyDescent="0.25">
      <c r="A149" s="2" t="s">
        <v>1005</v>
      </c>
      <c r="B149" s="33" t="s">
        <v>217</v>
      </c>
      <c r="C149" s="34">
        <v>37703</v>
      </c>
      <c r="D149" s="11" t="str">
        <f t="shared" si="47"/>
        <v>N/A</v>
      </c>
      <c r="E149" s="34">
        <v>37104</v>
      </c>
      <c r="F149" s="11" t="str">
        <f t="shared" si="48"/>
        <v>N/A</v>
      </c>
      <c r="G149" s="34">
        <v>78065</v>
      </c>
      <c r="H149" s="11" t="str">
        <f t="shared" si="49"/>
        <v>N/A</v>
      </c>
      <c r="I149" s="12">
        <v>-1.59</v>
      </c>
      <c r="J149" s="12">
        <v>110.4</v>
      </c>
      <c r="K149" s="41" t="s">
        <v>733</v>
      </c>
      <c r="L149" s="9" t="str">
        <f t="shared" si="44"/>
        <v>No</v>
      </c>
    </row>
    <row r="150" spans="1:12" ht="25" x14ac:dyDescent="0.25">
      <c r="A150" s="16" t="s">
        <v>1006</v>
      </c>
      <c r="B150" s="1" t="s">
        <v>217</v>
      </c>
      <c r="C150" s="1">
        <v>9711</v>
      </c>
      <c r="D150" s="11" t="str">
        <f t="shared" ref="D150:D155" si="50">IF($B150="N/A","N/A",IF(C150&gt;10,"No",IF(C150&lt;-10,"No","Yes")))</f>
        <v>N/A</v>
      </c>
      <c r="E150" s="1">
        <v>9884</v>
      </c>
      <c r="F150" s="11" t="str">
        <f t="shared" ref="F150:F155" si="51">IF($B150="N/A","N/A",IF(E150&gt;10,"No",IF(E150&lt;-10,"No","Yes")))</f>
        <v>N/A</v>
      </c>
      <c r="G150" s="1">
        <v>10136</v>
      </c>
      <c r="H150" s="11" t="str">
        <f t="shared" ref="H150:H155" si="52">IF($B150="N/A","N/A",IF(G150&gt;10,"No",IF(G150&lt;-10,"No","Yes")))</f>
        <v>N/A</v>
      </c>
      <c r="I150" s="12">
        <v>1.7809999999999999</v>
      </c>
      <c r="J150" s="12">
        <v>2.5499999999999998</v>
      </c>
      <c r="K150" s="41" t="s">
        <v>732</v>
      </c>
      <c r="L150" s="9" t="str">
        <f t="shared" ref="L150:L155" si="53">IF(J150="Div by 0", "N/A", IF(K150="N/A","N/A", IF(J150&gt;VALUE(MID(K150,1,2)), "No", IF(J150&lt;-1*VALUE(MID(K150,1,2)), "No", "Yes"))))</f>
        <v>Yes</v>
      </c>
    </row>
    <row r="151" spans="1:12" x14ac:dyDescent="0.25">
      <c r="A151" s="6" t="s">
        <v>330</v>
      </c>
      <c r="B151" s="41" t="s">
        <v>217</v>
      </c>
      <c r="C151" s="13">
        <v>1.8204381724000001</v>
      </c>
      <c r="D151" s="11" t="str">
        <f t="shared" si="50"/>
        <v>N/A</v>
      </c>
      <c r="E151" s="13">
        <v>1.706203025</v>
      </c>
      <c r="F151" s="11" t="str">
        <f t="shared" si="51"/>
        <v>N/A</v>
      </c>
      <c r="G151" s="13">
        <v>1.4880869362</v>
      </c>
      <c r="H151" s="11" t="str">
        <f t="shared" si="52"/>
        <v>N/A</v>
      </c>
      <c r="I151" s="12">
        <v>-6.28</v>
      </c>
      <c r="J151" s="12">
        <v>-12.8</v>
      </c>
      <c r="K151" s="41" t="s">
        <v>732</v>
      </c>
      <c r="L151" s="9" t="str">
        <f t="shared" si="53"/>
        <v>Yes</v>
      </c>
    </row>
    <row r="152" spans="1:12" x14ac:dyDescent="0.25">
      <c r="A152" s="2" t="s">
        <v>331</v>
      </c>
      <c r="B152" s="41" t="s">
        <v>217</v>
      </c>
      <c r="C152" s="13">
        <v>13.889889814</v>
      </c>
      <c r="D152" s="11" t="str">
        <f t="shared" si="50"/>
        <v>N/A</v>
      </c>
      <c r="E152" s="13">
        <v>13.089445766000001</v>
      </c>
      <c r="F152" s="11" t="str">
        <f t="shared" si="51"/>
        <v>N/A</v>
      </c>
      <c r="G152" s="13">
        <v>12.526670795999999</v>
      </c>
      <c r="H152" s="11" t="str">
        <f t="shared" si="52"/>
        <v>N/A</v>
      </c>
      <c r="I152" s="12">
        <v>-5.76</v>
      </c>
      <c r="J152" s="12">
        <v>-4.3</v>
      </c>
      <c r="K152" s="41" t="s">
        <v>732</v>
      </c>
      <c r="L152" s="9" t="str">
        <f t="shared" si="53"/>
        <v>Yes</v>
      </c>
    </row>
    <row r="153" spans="1:12" x14ac:dyDescent="0.25">
      <c r="A153" s="2" t="s">
        <v>332</v>
      </c>
      <c r="B153" s="41" t="s">
        <v>217</v>
      </c>
      <c r="C153" s="13">
        <v>2.4376976167</v>
      </c>
      <c r="D153" s="11" t="str">
        <f t="shared" si="50"/>
        <v>N/A</v>
      </c>
      <c r="E153" s="13">
        <v>2.5760447113999998</v>
      </c>
      <c r="F153" s="11" t="str">
        <f t="shared" si="51"/>
        <v>N/A</v>
      </c>
      <c r="G153" s="13">
        <v>2.5647961688000001</v>
      </c>
      <c r="H153" s="11" t="str">
        <f t="shared" si="52"/>
        <v>N/A</v>
      </c>
      <c r="I153" s="12">
        <v>5.6749999999999998</v>
      </c>
      <c r="J153" s="12">
        <v>-0.437</v>
      </c>
      <c r="K153" s="41" t="s">
        <v>732</v>
      </c>
      <c r="L153" s="9" t="str">
        <f t="shared" si="53"/>
        <v>Yes</v>
      </c>
    </row>
    <row r="154" spans="1:12" x14ac:dyDescent="0.25">
      <c r="A154" s="2" t="s">
        <v>333</v>
      </c>
      <c r="B154" s="41" t="s">
        <v>217</v>
      </c>
      <c r="C154" s="13">
        <v>8.3090984600000001E-2</v>
      </c>
      <c r="D154" s="11" t="str">
        <f t="shared" si="50"/>
        <v>N/A</v>
      </c>
      <c r="E154" s="13">
        <v>0.1029351711</v>
      </c>
      <c r="F154" s="11" t="str">
        <f t="shared" si="51"/>
        <v>N/A</v>
      </c>
      <c r="G154" s="13">
        <v>7.9488167900000004E-2</v>
      </c>
      <c r="H154" s="11" t="str">
        <f t="shared" si="52"/>
        <v>N/A</v>
      </c>
      <c r="I154" s="12">
        <v>23.88</v>
      </c>
      <c r="J154" s="12">
        <v>-22.8</v>
      </c>
      <c r="K154" s="41" t="s">
        <v>732</v>
      </c>
      <c r="L154" s="9" t="str">
        <f t="shared" si="53"/>
        <v>Yes</v>
      </c>
    </row>
    <row r="155" spans="1:12" x14ac:dyDescent="0.25">
      <c r="A155" s="2" t="s">
        <v>334</v>
      </c>
      <c r="B155" s="41" t="s">
        <v>217</v>
      </c>
      <c r="C155" s="13">
        <v>1.11733627E-2</v>
      </c>
      <c r="D155" s="11" t="str">
        <f t="shared" si="50"/>
        <v>N/A</v>
      </c>
      <c r="E155" s="13">
        <v>1.2599499E-2</v>
      </c>
      <c r="F155" s="11" t="str">
        <f t="shared" si="51"/>
        <v>N/A</v>
      </c>
      <c r="G155" s="13">
        <v>1.5908958300000001E-2</v>
      </c>
      <c r="H155" s="11" t="str">
        <f t="shared" si="52"/>
        <v>N/A</v>
      </c>
      <c r="I155" s="12">
        <v>12.76</v>
      </c>
      <c r="J155" s="12">
        <v>26.27</v>
      </c>
      <c r="K155" s="41" t="s">
        <v>732</v>
      </c>
      <c r="L155" s="9" t="str">
        <f t="shared" si="53"/>
        <v>Yes</v>
      </c>
    </row>
    <row r="156" spans="1:12" x14ac:dyDescent="0.25">
      <c r="A156" s="16" t="s">
        <v>1007</v>
      </c>
      <c r="B156" s="33" t="s">
        <v>217</v>
      </c>
      <c r="C156" s="34">
        <v>34199</v>
      </c>
      <c r="D156" s="11" t="str">
        <f t="shared" ref="D156:D162" si="54">IF($B156="N/A","N/A",IF(C156&gt;10,"No",IF(C156&lt;-10,"No","Yes")))</f>
        <v>N/A</v>
      </c>
      <c r="E156" s="34">
        <v>33427</v>
      </c>
      <c r="F156" s="11" t="str">
        <f t="shared" ref="F156:F162" si="55">IF($B156="N/A","N/A",IF(E156&gt;10,"No",IF(E156&lt;-10,"No","Yes")))</f>
        <v>N/A</v>
      </c>
      <c r="G156" s="34">
        <v>33854</v>
      </c>
      <c r="H156" s="11" t="str">
        <f t="shared" ref="H156:H162" si="56">IF($B156="N/A","N/A",IF(G156&gt;10,"No",IF(G156&lt;-10,"No","Yes")))</f>
        <v>N/A</v>
      </c>
      <c r="I156" s="12">
        <v>-2.2599999999999998</v>
      </c>
      <c r="J156" s="12">
        <v>1.2769999999999999</v>
      </c>
      <c r="K156" s="41" t="s">
        <v>732</v>
      </c>
      <c r="L156" s="9" t="str">
        <f t="shared" ref="L156:L163" si="57">IF(J156="Div by 0", "N/A", IF(K156="N/A","N/A", IF(J156&gt;VALUE(MID(K156,1,2)), "No", IF(J156&lt;-1*VALUE(MID(K156,1,2)), "No", "Yes"))))</f>
        <v>Yes</v>
      </c>
    </row>
    <row r="157" spans="1:12" x14ac:dyDescent="0.25">
      <c r="A157" s="6" t="s">
        <v>1008</v>
      </c>
      <c r="B157" s="33" t="s">
        <v>217</v>
      </c>
      <c r="C157" s="8">
        <v>6.4109942392999999</v>
      </c>
      <c r="D157" s="11" t="str">
        <f t="shared" si="54"/>
        <v>N/A</v>
      </c>
      <c r="E157" s="8">
        <v>5.7702598663</v>
      </c>
      <c r="F157" s="11" t="str">
        <f t="shared" si="55"/>
        <v>N/A</v>
      </c>
      <c r="G157" s="8">
        <v>4.9701751320999996</v>
      </c>
      <c r="H157" s="11" t="str">
        <f t="shared" si="56"/>
        <v>N/A</v>
      </c>
      <c r="I157" s="12">
        <v>-9.99</v>
      </c>
      <c r="J157" s="12">
        <v>-13.9</v>
      </c>
      <c r="K157" s="41" t="s">
        <v>732</v>
      </c>
      <c r="L157" s="9" t="str">
        <f t="shared" si="57"/>
        <v>Yes</v>
      </c>
    </row>
    <row r="158" spans="1:12" x14ac:dyDescent="0.25">
      <c r="A158" s="16" t="s">
        <v>1009</v>
      </c>
      <c r="B158" s="33" t="s">
        <v>217</v>
      </c>
      <c r="C158" s="8">
        <v>34.227844259999998</v>
      </c>
      <c r="D158" s="11" t="str">
        <f t="shared" si="54"/>
        <v>N/A</v>
      </c>
      <c r="E158" s="8">
        <v>33.822937625999998</v>
      </c>
      <c r="F158" s="11" t="str">
        <f t="shared" si="55"/>
        <v>N/A</v>
      </c>
      <c r="G158" s="8">
        <v>32.328446554999999</v>
      </c>
      <c r="H158" s="11" t="str">
        <f t="shared" si="56"/>
        <v>N/A</v>
      </c>
      <c r="I158" s="12">
        <v>-1.18</v>
      </c>
      <c r="J158" s="12">
        <v>-4.42</v>
      </c>
      <c r="K158" s="41" t="s">
        <v>732</v>
      </c>
      <c r="L158" s="9" t="str">
        <f t="shared" si="57"/>
        <v>Yes</v>
      </c>
    </row>
    <row r="159" spans="1:12" x14ac:dyDescent="0.25">
      <c r="A159" s="16" t="s">
        <v>1010</v>
      </c>
      <c r="B159" s="33" t="s">
        <v>217</v>
      </c>
      <c r="C159" s="8">
        <v>17.865116331999999</v>
      </c>
      <c r="D159" s="11" t="str">
        <f t="shared" si="54"/>
        <v>N/A</v>
      </c>
      <c r="E159" s="8">
        <v>15.646848467</v>
      </c>
      <c r="F159" s="11" t="str">
        <f t="shared" si="55"/>
        <v>N/A</v>
      </c>
      <c r="G159" s="8">
        <v>14.784647290000001</v>
      </c>
      <c r="H159" s="11" t="str">
        <f t="shared" si="56"/>
        <v>N/A</v>
      </c>
      <c r="I159" s="12">
        <v>-12.4</v>
      </c>
      <c r="J159" s="12">
        <v>-5.51</v>
      </c>
      <c r="K159" s="41" t="s">
        <v>732</v>
      </c>
      <c r="L159" s="9" t="str">
        <f t="shared" si="57"/>
        <v>Yes</v>
      </c>
    </row>
    <row r="160" spans="1:12" x14ac:dyDescent="0.25">
      <c r="A160" s="16" t="s">
        <v>1011</v>
      </c>
      <c r="B160" s="33" t="s">
        <v>217</v>
      </c>
      <c r="C160" s="8">
        <v>0.10517372379999999</v>
      </c>
      <c r="D160" s="11" t="str">
        <f t="shared" si="54"/>
        <v>N/A</v>
      </c>
      <c r="E160" s="8">
        <v>7.2898350700000003E-2</v>
      </c>
      <c r="F160" s="11" t="str">
        <f t="shared" si="55"/>
        <v>N/A</v>
      </c>
      <c r="G160" s="8">
        <v>6.4247955300000006E-2</v>
      </c>
      <c r="H160" s="11" t="str">
        <f t="shared" si="56"/>
        <v>N/A</v>
      </c>
      <c r="I160" s="12">
        <v>-30.7</v>
      </c>
      <c r="J160" s="12">
        <v>-11.9</v>
      </c>
      <c r="K160" s="41" t="s">
        <v>732</v>
      </c>
      <c r="L160" s="9" t="str">
        <f t="shared" si="57"/>
        <v>Yes</v>
      </c>
    </row>
    <row r="161" spans="1:12" x14ac:dyDescent="0.25">
      <c r="A161" s="16" t="s">
        <v>1012</v>
      </c>
      <c r="B161" s="33" t="s">
        <v>217</v>
      </c>
      <c r="C161" s="8">
        <v>8.45983176E-2</v>
      </c>
      <c r="D161" s="11" t="str">
        <f t="shared" si="54"/>
        <v>N/A</v>
      </c>
      <c r="E161" s="8">
        <v>7.8561581899999997E-2</v>
      </c>
      <c r="F161" s="11" t="str">
        <f t="shared" si="55"/>
        <v>N/A</v>
      </c>
      <c r="G161" s="8">
        <v>4.98480694E-2</v>
      </c>
      <c r="H161" s="11" t="str">
        <f t="shared" si="56"/>
        <v>N/A</v>
      </c>
      <c r="I161" s="12">
        <v>-7.14</v>
      </c>
      <c r="J161" s="12">
        <v>-36.5</v>
      </c>
      <c r="K161" s="41" t="s">
        <v>732</v>
      </c>
      <c r="L161" s="9" t="str">
        <f t="shared" si="57"/>
        <v>No</v>
      </c>
    </row>
    <row r="162" spans="1:12" x14ac:dyDescent="0.25">
      <c r="A162" s="2" t="s">
        <v>1013</v>
      </c>
      <c r="B162" s="33" t="s">
        <v>217</v>
      </c>
      <c r="C162" s="34">
        <v>2654</v>
      </c>
      <c r="D162" s="11" t="str">
        <f t="shared" si="54"/>
        <v>N/A</v>
      </c>
      <c r="E162" s="34">
        <v>2769</v>
      </c>
      <c r="F162" s="11" t="str">
        <f t="shared" si="55"/>
        <v>N/A</v>
      </c>
      <c r="G162" s="34">
        <v>2915</v>
      </c>
      <c r="H162" s="11" t="str">
        <f t="shared" si="56"/>
        <v>N/A</v>
      </c>
      <c r="I162" s="12">
        <v>4.3330000000000002</v>
      </c>
      <c r="J162" s="12">
        <v>5.2729999999999997</v>
      </c>
      <c r="K162" s="41" t="s">
        <v>732</v>
      </c>
      <c r="L162" s="9" t="str">
        <f t="shared" si="57"/>
        <v>Yes</v>
      </c>
    </row>
    <row r="163" spans="1:12" ht="25" x14ac:dyDescent="0.25">
      <c r="A163" s="16" t="s">
        <v>1014</v>
      </c>
      <c r="B163" s="33" t="s">
        <v>217</v>
      </c>
      <c r="C163" s="34">
        <v>42018</v>
      </c>
      <c r="D163" s="11" t="str">
        <f>IF($B163="N/A","N/A",IF(C163&gt;10,"No",IF(C163&lt;-10,"No","Yes")))</f>
        <v>N/A</v>
      </c>
      <c r="E163" s="34">
        <v>43132</v>
      </c>
      <c r="F163" s="11" t="str">
        <f>IF($B163="N/A","N/A",IF(E163&gt;10,"No",IF(E163&lt;-10,"No","Yes")))</f>
        <v>N/A</v>
      </c>
      <c r="G163" s="34">
        <v>45202</v>
      </c>
      <c r="H163" s="11" t="str">
        <f>IF($B163="N/A","N/A",IF(G163&gt;10,"No",IF(G163&lt;-10,"No","Yes")))</f>
        <v>N/A</v>
      </c>
      <c r="I163" s="12">
        <v>2.6509999999999998</v>
      </c>
      <c r="J163" s="12">
        <v>4.7990000000000004</v>
      </c>
      <c r="K163" s="41" t="s">
        <v>732</v>
      </c>
      <c r="L163" s="9" t="str">
        <f t="shared" si="57"/>
        <v>Yes</v>
      </c>
    </row>
    <row r="164" spans="1:12" x14ac:dyDescent="0.25">
      <c r="A164" s="4" t="s">
        <v>1015</v>
      </c>
      <c r="B164" s="33" t="s">
        <v>217</v>
      </c>
      <c r="C164" s="34">
        <v>36941</v>
      </c>
      <c r="D164" s="11" t="str">
        <f t="shared" ref="D164:D238" si="58">IF($B164="N/A","N/A",IF(C164&gt;10,"No",IF(C164&lt;-10,"No","Yes")))</f>
        <v>N/A</v>
      </c>
      <c r="E164" s="34">
        <v>39996</v>
      </c>
      <c r="F164" s="11" t="str">
        <f t="shared" ref="F164:F238" si="59">IF($B164="N/A","N/A",IF(E164&gt;10,"No",IF(E164&lt;-10,"No","Yes")))</f>
        <v>N/A</v>
      </c>
      <c r="G164" s="34">
        <v>42346</v>
      </c>
      <c r="H164" s="11" t="str">
        <f t="shared" ref="H164:H227" si="60">IF($B164="N/A","N/A",IF(G164&gt;10,"No",IF(G164&lt;-10,"No","Yes")))</f>
        <v>N/A</v>
      </c>
      <c r="I164" s="12">
        <v>8.27</v>
      </c>
      <c r="J164" s="12">
        <v>5.8760000000000003</v>
      </c>
      <c r="K164" s="41" t="s">
        <v>732</v>
      </c>
      <c r="L164" s="9" t="str">
        <f t="shared" ref="L164:L227" si="61">IF(J164="Div by 0", "N/A", IF(K164="N/A","N/A", IF(J164&gt;VALUE(MID(K164,1,2)), "No", IF(J164&lt;-1*VALUE(MID(K164,1,2)), "No", "Yes"))))</f>
        <v>Yes</v>
      </c>
    </row>
    <row r="165" spans="1:12" x14ac:dyDescent="0.25">
      <c r="A165" s="50" t="s">
        <v>71</v>
      </c>
      <c r="B165" s="33" t="s">
        <v>217</v>
      </c>
      <c r="C165" s="8">
        <v>6.9250135440999996</v>
      </c>
      <c r="D165" s="11" t="str">
        <f t="shared" si="58"/>
        <v>N/A</v>
      </c>
      <c r="E165" s="8">
        <v>6.9042185541999999</v>
      </c>
      <c r="F165" s="11" t="str">
        <f t="shared" si="59"/>
        <v>N/A</v>
      </c>
      <c r="G165" s="8">
        <v>6.2169030584999998</v>
      </c>
      <c r="H165" s="11" t="str">
        <f t="shared" si="60"/>
        <v>N/A</v>
      </c>
      <c r="I165" s="12">
        <v>-0.3</v>
      </c>
      <c r="J165" s="12">
        <v>-9.9600000000000009</v>
      </c>
      <c r="K165" s="41" t="s">
        <v>732</v>
      </c>
      <c r="L165" s="9" t="str">
        <f t="shared" si="61"/>
        <v>Yes</v>
      </c>
    </row>
    <row r="166" spans="1:12" x14ac:dyDescent="0.25">
      <c r="A166" s="4" t="s">
        <v>111</v>
      </c>
      <c r="B166" s="33" t="s">
        <v>217</v>
      </c>
      <c r="C166" s="8">
        <v>34.189914467999998</v>
      </c>
      <c r="D166" s="11" t="str">
        <f t="shared" si="58"/>
        <v>N/A</v>
      </c>
      <c r="E166" s="8">
        <v>34.102798610000001</v>
      </c>
      <c r="F166" s="11" t="str">
        <f t="shared" si="59"/>
        <v>N/A</v>
      </c>
      <c r="G166" s="8">
        <v>33.443457912</v>
      </c>
      <c r="H166" s="11" t="str">
        <f t="shared" si="60"/>
        <v>N/A</v>
      </c>
      <c r="I166" s="12">
        <v>-0.255</v>
      </c>
      <c r="J166" s="12">
        <v>-1.93</v>
      </c>
      <c r="K166" s="41" t="s">
        <v>732</v>
      </c>
      <c r="L166" s="9" t="str">
        <f t="shared" si="61"/>
        <v>Yes</v>
      </c>
    </row>
    <row r="167" spans="1:12" x14ac:dyDescent="0.25">
      <c r="A167" s="4" t="s">
        <v>112</v>
      </c>
      <c r="B167" s="33" t="s">
        <v>217</v>
      </c>
      <c r="C167" s="8">
        <v>21.370369110999999</v>
      </c>
      <c r="D167" s="11" t="str">
        <f t="shared" si="58"/>
        <v>N/A</v>
      </c>
      <c r="E167" s="8">
        <v>22.800029979000001</v>
      </c>
      <c r="F167" s="11" t="str">
        <f t="shared" si="59"/>
        <v>N/A</v>
      </c>
      <c r="G167" s="8">
        <v>22.911845150000001</v>
      </c>
      <c r="H167" s="11" t="str">
        <f t="shared" si="60"/>
        <v>N/A</v>
      </c>
      <c r="I167" s="12">
        <v>6.69</v>
      </c>
      <c r="J167" s="12">
        <v>0.4904</v>
      </c>
      <c r="K167" s="41" t="s">
        <v>732</v>
      </c>
      <c r="L167" s="9" t="str">
        <f t="shared" si="61"/>
        <v>Yes</v>
      </c>
    </row>
    <row r="168" spans="1:12" x14ac:dyDescent="0.25">
      <c r="A168" s="4" t="s">
        <v>113</v>
      </c>
      <c r="B168" s="33" t="s">
        <v>217</v>
      </c>
      <c r="C168" s="8">
        <v>1.19770789E-2</v>
      </c>
      <c r="D168" s="11" t="str">
        <f t="shared" si="58"/>
        <v>N/A</v>
      </c>
      <c r="E168" s="8">
        <v>5.3998778000000002E-3</v>
      </c>
      <c r="F168" s="11" t="str">
        <f t="shared" si="59"/>
        <v>N/A</v>
      </c>
      <c r="G168" s="8">
        <v>4.1835878000000002E-3</v>
      </c>
      <c r="H168" s="11" t="str">
        <f t="shared" si="60"/>
        <v>N/A</v>
      </c>
      <c r="I168" s="12">
        <v>-54.9</v>
      </c>
      <c r="J168" s="12">
        <v>-22.5</v>
      </c>
      <c r="K168" s="41" t="s">
        <v>732</v>
      </c>
      <c r="L168" s="9" t="str">
        <f t="shared" si="61"/>
        <v>Yes</v>
      </c>
    </row>
    <row r="169" spans="1:12" x14ac:dyDescent="0.25">
      <c r="A169" s="4" t="s">
        <v>114</v>
      </c>
      <c r="B169" s="33" t="s">
        <v>217</v>
      </c>
      <c r="C169" s="8">
        <v>1.9154336099999999E-2</v>
      </c>
      <c r="D169" s="11" t="str">
        <f t="shared" si="58"/>
        <v>N/A</v>
      </c>
      <c r="E169" s="8">
        <v>3.0387027E-2</v>
      </c>
      <c r="F169" s="11" t="str">
        <f t="shared" si="59"/>
        <v>N/A</v>
      </c>
      <c r="G169" s="8">
        <v>1.4318062499999999E-2</v>
      </c>
      <c r="H169" s="11" t="str">
        <f t="shared" si="60"/>
        <v>N/A</v>
      </c>
      <c r="I169" s="12">
        <v>58.64</v>
      </c>
      <c r="J169" s="12">
        <v>-52.9</v>
      </c>
      <c r="K169" s="41" t="s">
        <v>732</v>
      </c>
      <c r="L169" s="9" t="str">
        <f t="shared" si="61"/>
        <v>No</v>
      </c>
    </row>
    <row r="170" spans="1:12" x14ac:dyDescent="0.25">
      <c r="A170" s="4" t="s">
        <v>428</v>
      </c>
      <c r="B170" s="33" t="s">
        <v>217</v>
      </c>
      <c r="C170" s="34">
        <v>17754</v>
      </c>
      <c r="D170" s="11" t="str">
        <f>IF($B170="N/A","N/A",IF(C170&gt;10,"No",IF(C170&lt;-10,"No","Yes")))</f>
        <v>N/A</v>
      </c>
      <c r="E170" s="34">
        <v>18348</v>
      </c>
      <c r="F170" s="11" t="str">
        <f>IF($B170="N/A","N/A",IF(E170&gt;10,"No",IF(E170&lt;-10,"No","Yes")))</f>
        <v>N/A</v>
      </c>
      <c r="G170" s="34">
        <v>19109</v>
      </c>
      <c r="H170" s="11" t="str">
        <f>IF($B170="N/A","N/A",IF(G170&gt;10,"No",IF(G170&lt;-10,"No","Yes")))</f>
        <v>N/A</v>
      </c>
      <c r="I170" s="12">
        <v>3.3460000000000001</v>
      </c>
      <c r="J170" s="12">
        <v>4.1479999999999997</v>
      </c>
      <c r="K170" s="41" t="s">
        <v>732</v>
      </c>
      <c r="L170" s="9" t="str">
        <f t="shared" si="61"/>
        <v>Yes</v>
      </c>
    </row>
    <row r="171" spans="1:12" x14ac:dyDescent="0.25">
      <c r="A171" s="4" t="s">
        <v>429</v>
      </c>
      <c r="B171" s="33" t="s">
        <v>217</v>
      </c>
      <c r="C171" s="34">
        <v>274</v>
      </c>
      <c r="D171" s="11" t="str">
        <f>IF($B171="N/A","N/A",IF(C171&gt;10,"No",IF(C171&lt;-10,"No","Yes")))</f>
        <v>N/A</v>
      </c>
      <c r="E171" s="34">
        <v>296</v>
      </c>
      <c r="F171" s="11" t="str">
        <f>IF($B171="N/A","N/A",IF(E171&gt;10,"No",IF(E171&lt;-10,"No","Yes")))</f>
        <v>N/A</v>
      </c>
      <c r="G171" s="34">
        <v>327</v>
      </c>
      <c r="H171" s="11" t="str">
        <f>IF($B171="N/A","N/A",IF(G171&gt;10,"No",IF(G171&lt;-10,"No","Yes")))</f>
        <v>N/A</v>
      </c>
      <c r="I171" s="12">
        <v>8.0289999999999999</v>
      </c>
      <c r="J171" s="12">
        <v>10.47</v>
      </c>
      <c r="K171" s="41" t="s">
        <v>732</v>
      </c>
      <c r="L171" s="9" t="str">
        <f t="shared" si="61"/>
        <v>Yes</v>
      </c>
    </row>
    <row r="172" spans="1:12" x14ac:dyDescent="0.25">
      <c r="A172" s="4" t="s">
        <v>430</v>
      </c>
      <c r="B172" s="33" t="s">
        <v>217</v>
      </c>
      <c r="C172" s="34">
        <v>10690</v>
      </c>
      <c r="D172" s="11" t="str">
        <f>IF($B172="N/A","N/A",IF(C172&gt;10,"No",IF(C172&lt;-10,"No","Yes")))</f>
        <v>N/A</v>
      </c>
      <c r="E172" s="34">
        <v>11678</v>
      </c>
      <c r="F172" s="11" t="str">
        <f>IF($B172="N/A","N/A",IF(E172&gt;10,"No",IF(E172&lt;-10,"No","Yes")))</f>
        <v>N/A</v>
      </c>
      <c r="G172" s="34">
        <v>12395</v>
      </c>
      <c r="H172" s="11" t="str">
        <f>IF($B172="N/A","N/A",IF(G172&gt;10,"No",IF(G172&lt;-10,"No","Yes")))</f>
        <v>N/A</v>
      </c>
      <c r="I172" s="12">
        <v>9.2420000000000009</v>
      </c>
      <c r="J172" s="12">
        <v>6.14</v>
      </c>
      <c r="K172" s="41" t="s">
        <v>732</v>
      </c>
      <c r="L172" s="9" t="str">
        <f t="shared" si="61"/>
        <v>Yes</v>
      </c>
    </row>
    <row r="173" spans="1:12" x14ac:dyDescent="0.25">
      <c r="A173" s="4" t="s">
        <v>431</v>
      </c>
      <c r="B173" s="33" t="s">
        <v>217</v>
      </c>
      <c r="C173" s="34">
        <v>8167</v>
      </c>
      <c r="D173" s="11" t="str">
        <f>IF($B173="N/A","N/A",IF(C173&gt;10,"No",IF(C173&lt;-10,"No","Yes")))</f>
        <v>N/A</v>
      </c>
      <c r="E173" s="34">
        <v>9617</v>
      </c>
      <c r="F173" s="11" t="str">
        <f>IF($B173="N/A","N/A",IF(E173&gt;10,"No",IF(E173&lt;-10,"No","Yes")))</f>
        <v>N/A</v>
      </c>
      <c r="G173" s="34">
        <v>10474</v>
      </c>
      <c r="H173" s="11" t="str">
        <f>IF($B173="N/A","N/A",IF(G173&gt;10,"No",IF(G173&lt;-10,"No","Yes")))</f>
        <v>N/A</v>
      </c>
      <c r="I173" s="12">
        <v>17.75</v>
      </c>
      <c r="J173" s="12">
        <v>8.9109999999999996</v>
      </c>
      <c r="K173" s="41" t="s">
        <v>732</v>
      </c>
      <c r="L173" s="9" t="str">
        <f t="shared" si="61"/>
        <v>Yes</v>
      </c>
    </row>
    <row r="174" spans="1:12" x14ac:dyDescent="0.25">
      <c r="A174" s="4" t="s">
        <v>432</v>
      </c>
      <c r="B174" s="33" t="s">
        <v>217</v>
      </c>
      <c r="C174" s="34">
        <v>56</v>
      </c>
      <c r="D174" s="11" t="str">
        <f>IF($B174="N/A","N/A",IF(C174&gt;10,"No",IF(C174&lt;-10,"No","Yes")))</f>
        <v>N/A</v>
      </c>
      <c r="E174" s="34">
        <v>57</v>
      </c>
      <c r="F174" s="11" t="str">
        <f>IF($B174="N/A","N/A",IF(E174&gt;10,"No",IF(E174&lt;-10,"No","Yes")))</f>
        <v>N/A</v>
      </c>
      <c r="G174" s="34">
        <v>41</v>
      </c>
      <c r="H174" s="11" t="str">
        <f>IF($B174="N/A","N/A",IF(G174&gt;10,"No",IF(G174&lt;-10,"No","Yes")))</f>
        <v>N/A</v>
      </c>
      <c r="I174" s="12">
        <v>1.786</v>
      </c>
      <c r="J174" s="12">
        <v>-28.1</v>
      </c>
      <c r="K174" s="41" t="s">
        <v>732</v>
      </c>
      <c r="L174" s="9" t="str">
        <f t="shared" si="61"/>
        <v>Yes</v>
      </c>
    </row>
    <row r="175" spans="1:12" x14ac:dyDescent="0.25">
      <c r="A175" s="6" t="s">
        <v>1016</v>
      </c>
      <c r="B175" s="33" t="s">
        <v>217</v>
      </c>
      <c r="C175" s="34">
        <v>26711</v>
      </c>
      <c r="D175" s="11" t="str">
        <f t="shared" si="58"/>
        <v>N/A</v>
      </c>
      <c r="E175" s="34">
        <v>27780</v>
      </c>
      <c r="F175" s="11" t="str">
        <f t="shared" si="59"/>
        <v>N/A</v>
      </c>
      <c r="G175" s="34">
        <v>28900</v>
      </c>
      <c r="H175" s="11" t="str">
        <f t="shared" si="60"/>
        <v>N/A</v>
      </c>
      <c r="I175" s="12">
        <v>4.0019999999999998</v>
      </c>
      <c r="J175" s="12">
        <v>4.032</v>
      </c>
      <c r="K175" s="41" t="s">
        <v>732</v>
      </c>
      <c r="L175" s="9" t="str">
        <f t="shared" si="61"/>
        <v>Yes</v>
      </c>
    </row>
    <row r="176" spans="1:12" x14ac:dyDescent="0.25">
      <c r="A176" s="4" t="s">
        <v>1017</v>
      </c>
      <c r="B176" s="33" t="s">
        <v>217</v>
      </c>
      <c r="C176" s="34">
        <v>17336</v>
      </c>
      <c r="D176" s="11" t="str">
        <f>IF($B176="N/A","N/A",IF(C176&gt;10,"No",IF(C176&lt;-10,"No","Yes")))</f>
        <v>N/A</v>
      </c>
      <c r="E176" s="34">
        <v>17879</v>
      </c>
      <c r="F176" s="11" t="str">
        <f>IF($B176="N/A","N/A",IF(E176&gt;10,"No",IF(E176&lt;-10,"No","Yes")))</f>
        <v>N/A</v>
      </c>
      <c r="G176" s="34">
        <v>18580</v>
      </c>
      <c r="H176" s="11" t="str">
        <f>IF($B176="N/A","N/A",IF(G176&gt;10,"No",IF(G176&lt;-10,"No","Yes")))</f>
        <v>N/A</v>
      </c>
      <c r="I176" s="12">
        <v>3.1320000000000001</v>
      </c>
      <c r="J176" s="12">
        <v>3.9209999999999998</v>
      </c>
      <c r="K176" s="41" t="s">
        <v>732</v>
      </c>
      <c r="L176" s="9" t="str">
        <f t="shared" si="61"/>
        <v>Yes</v>
      </c>
    </row>
    <row r="177" spans="1:12" x14ac:dyDescent="0.25">
      <c r="A177" s="4" t="s">
        <v>1018</v>
      </c>
      <c r="B177" s="33" t="s">
        <v>217</v>
      </c>
      <c r="C177" s="34">
        <v>269</v>
      </c>
      <c r="D177" s="11" t="str">
        <f>IF($B177="N/A","N/A",IF(C177&gt;10,"No",IF(C177&lt;-10,"No","Yes")))</f>
        <v>N/A</v>
      </c>
      <c r="E177" s="34">
        <v>289</v>
      </c>
      <c r="F177" s="11" t="str">
        <f>IF($B177="N/A","N/A",IF(E177&gt;10,"No",IF(E177&lt;-10,"No","Yes")))</f>
        <v>N/A</v>
      </c>
      <c r="G177" s="34">
        <v>316</v>
      </c>
      <c r="H177" s="11" t="str">
        <f>IF($B177="N/A","N/A",IF(G177&gt;10,"No",IF(G177&lt;-10,"No","Yes")))</f>
        <v>N/A</v>
      </c>
      <c r="I177" s="12">
        <v>7.4349999999999996</v>
      </c>
      <c r="J177" s="12">
        <v>9.343</v>
      </c>
      <c r="K177" s="41" t="s">
        <v>732</v>
      </c>
      <c r="L177" s="9" t="str">
        <f t="shared" si="61"/>
        <v>Yes</v>
      </c>
    </row>
    <row r="178" spans="1:12" ht="25" x14ac:dyDescent="0.25">
      <c r="A178" s="4" t="s">
        <v>1019</v>
      </c>
      <c r="B178" s="33" t="s">
        <v>217</v>
      </c>
      <c r="C178" s="34">
        <v>5349</v>
      </c>
      <c r="D178" s="11" t="str">
        <f>IF($B178="N/A","N/A",IF(C178&gt;10,"No",IF(C178&lt;-10,"No","Yes")))</f>
        <v>N/A</v>
      </c>
      <c r="E178" s="34">
        <v>5550</v>
      </c>
      <c r="F178" s="11" t="str">
        <f>IF($B178="N/A","N/A",IF(E178&gt;10,"No",IF(E178&lt;-10,"No","Yes")))</f>
        <v>N/A</v>
      </c>
      <c r="G178" s="34">
        <v>5788</v>
      </c>
      <c r="H178" s="11" t="str">
        <f>IF($B178="N/A","N/A",IF(G178&gt;10,"No",IF(G178&lt;-10,"No","Yes")))</f>
        <v>N/A</v>
      </c>
      <c r="I178" s="12">
        <v>3.758</v>
      </c>
      <c r="J178" s="12">
        <v>4.2880000000000003</v>
      </c>
      <c r="K178" s="41" t="s">
        <v>732</v>
      </c>
      <c r="L178" s="9" t="str">
        <f t="shared" si="61"/>
        <v>Yes</v>
      </c>
    </row>
    <row r="179" spans="1:12" x14ac:dyDescent="0.25">
      <c r="A179" s="4" t="s">
        <v>1020</v>
      </c>
      <c r="B179" s="33" t="s">
        <v>217</v>
      </c>
      <c r="C179" s="34">
        <v>3735</v>
      </c>
      <c r="D179" s="11" t="str">
        <f>IF($B179="N/A","N/A",IF(C179&gt;10,"No",IF(C179&lt;-10,"No","Yes")))</f>
        <v>N/A</v>
      </c>
      <c r="E179" s="34">
        <v>4022</v>
      </c>
      <c r="F179" s="11" t="str">
        <f>IF($B179="N/A","N/A",IF(E179&gt;10,"No",IF(E179&lt;-10,"No","Yes")))</f>
        <v>N/A</v>
      </c>
      <c r="G179" s="34">
        <v>4193</v>
      </c>
      <c r="H179" s="11" t="str">
        <f>IF($B179="N/A","N/A",IF(G179&gt;10,"No",IF(G179&lt;-10,"No","Yes")))</f>
        <v>N/A</v>
      </c>
      <c r="I179" s="12">
        <v>7.6840000000000002</v>
      </c>
      <c r="J179" s="12">
        <v>4.2519999999999998</v>
      </c>
      <c r="K179" s="41" t="s">
        <v>732</v>
      </c>
      <c r="L179" s="9" t="str">
        <f t="shared" si="61"/>
        <v>Yes</v>
      </c>
    </row>
    <row r="180" spans="1:12" ht="25" x14ac:dyDescent="0.25">
      <c r="A180" s="4" t="s">
        <v>1021</v>
      </c>
      <c r="B180" s="33" t="s">
        <v>217</v>
      </c>
      <c r="C180" s="34">
        <v>22</v>
      </c>
      <c r="D180" s="11" t="str">
        <f>IF($B180="N/A","N/A",IF(C180&gt;10,"No",IF(C180&lt;-10,"No","Yes")))</f>
        <v>N/A</v>
      </c>
      <c r="E180" s="34">
        <v>40</v>
      </c>
      <c r="F180" s="11" t="str">
        <f>IF($B180="N/A","N/A",IF(E180&gt;10,"No",IF(E180&lt;-10,"No","Yes")))</f>
        <v>N/A</v>
      </c>
      <c r="G180" s="34">
        <v>23</v>
      </c>
      <c r="H180" s="11" t="str">
        <f>IF($B180="N/A","N/A",IF(G180&gt;10,"No",IF(G180&lt;-10,"No","Yes")))</f>
        <v>N/A</v>
      </c>
      <c r="I180" s="12">
        <v>81.819999999999993</v>
      </c>
      <c r="J180" s="12">
        <v>-42.5</v>
      </c>
      <c r="K180" s="41" t="s">
        <v>732</v>
      </c>
      <c r="L180" s="9" t="str">
        <f t="shared" si="61"/>
        <v>No</v>
      </c>
    </row>
    <row r="181" spans="1:12" x14ac:dyDescent="0.25">
      <c r="A181" s="6" t="s">
        <v>1022</v>
      </c>
      <c r="B181" s="33" t="s">
        <v>217</v>
      </c>
      <c r="C181" s="34">
        <v>0</v>
      </c>
      <c r="D181" s="11" t="str">
        <f t="shared" si="58"/>
        <v>N/A</v>
      </c>
      <c r="E181" s="34">
        <v>0</v>
      </c>
      <c r="F181" s="11" t="str">
        <f t="shared" si="59"/>
        <v>N/A</v>
      </c>
      <c r="G181" s="34">
        <v>0</v>
      </c>
      <c r="H181" s="11" t="str">
        <f t="shared" si="60"/>
        <v>N/A</v>
      </c>
      <c r="I181" s="12" t="s">
        <v>1742</v>
      </c>
      <c r="J181" s="12" t="s">
        <v>1742</v>
      </c>
      <c r="K181" s="41" t="s">
        <v>732</v>
      </c>
      <c r="L181" s="9" t="str">
        <f t="shared" si="61"/>
        <v>N/A</v>
      </c>
    </row>
    <row r="182" spans="1:12" x14ac:dyDescent="0.25">
      <c r="A182" s="4" t="s">
        <v>1023</v>
      </c>
      <c r="B182" s="33" t="s">
        <v>217</v>
      </c>
      <c r="C182" s="34">
        <v>0</v>
      </c>
      <c r="D182" s="11" t="str">
        <f t="shared" si="58"/>
        <v>N/A</v>
      </c>
      <c r="E182" s="34">
        <v>0</v>
      </c>
      <c r="F182" s="11" t="str">
        <f t="shared" si="59"/>
        <v>N/A</v>
      </c>
      <c r="G182" s="34">
        <v>0</v>
      </c>
      <c r="H182" s="11" t="str">
        <f t="shared" si="60"/>
        <v>N/A</v>
      </c>
      <c r="I182" s="12" t="s">
        <v>1742</v>
      </c>
      <c r="J182" s="12" t="s">
        <v>1742</v>
      </c>
      <c r="K182" s="41" t="s">
        <v>732</v>
      </c>
      <c r="L182" s="9" t="str">
        <f t="shared" si="61"/>
        <v>N/A</v>
      </c>
    </row>
    <row r="183" spans="1:12" x14ac:dyDescent="0.25">
      <c r="A183" s="4" t="s">
        <v>1024</v>
      </c>
      <c r="B183" s="33" t="s">
        <v>217</v>
      </c>
      <c r="C183" s="34">
        <v>0</v>
      </c>
      <c r="D183" s="11" t="str">
        <f t="shared" si="58"/>
        <v>N/A</v>
      </c>
      <c r="E183" s="34">
        <v>0</v>
      </c>
      <c r="F183" s="11" t="str">
        <f t="shared" si="59"/>
        <v>N/A</v>
      </c>
      <c r="G183" s="34">
        <v>0</v>
      </c>
      <c r="H183" s="11" t="str">
        <f t="shared" si="60"/>
        <v>N/A</v>
      </c>
      <c r="I183" s="12" t="s">
        <v>1742</v>
      </c>
      <c r="J183" s="12" t="s">
        <v>1742</v>
      </c>
      <c r="K183" s="41" t="s">
        <v>732</v>
      </c>
      <c r="L183" s="9" t="str">
        <f t="shared" si="61"/>
        <v>N/A</v>
      </c>
    </row>
    <row r="184" spans="1:12" x14ac:dyDescent="0.25">
      <c r="A184" s="4" t="s">
        <v>1025</v>
      </c>
      <c r="B184" s="33" t="s">
        <v>217</v>
      </c>
      <c r="C184" s="34">
        <v>0</v>
      </c>
      <c r="D184" s="11" t="str">
        <f t="shared" si="58"/>
        <v>N/A</v>
      </c>
      <c r="E184" s="34">
        <v>0</v>
      </c>
      <c r="F184" s="11" t="str">
        <f t="shared" si="59"/>
        <v>N/A</v>
      </c>
      <c r="G184" s="34">
        <v>0</v>
      </c>
      <c r="H184" s="11" t="str">
        <f t="shared" si="60"/>
        <v>N/A</v>
      </c>
      <c r="I184" s="12" t="s">
        <v>1742</v>
      </c>
      <c r="J184" s="12" t="s">
        <v>1742</v>
      </c>
      <c r="K184" s="41" t="s">
        <v>732</v>
      </c>
      <c r="L184" s="9" t="str">
        <f t="shared" si="61"/>
        <v>N/A</v>
      </c>
    </row>
    <row r="185" spans="1:12" x14ac:dyDescent="0.25">
      <c r="A185" s="4" t="s">
        <v>1026</v>
      </c>
      <c r="B185" s="33" t="s">
        <v>217</v>
      </c>
      <c r="C185" s="34">
        <v>0</v>
      </c>
      <c r="D185" s="11" t="str">
        <f t="shared" si="58"/>
        <v>N/A</v>
      </c>
      <c r="E185" s="34">
        <v>0</v>
      </c>
      <c r="F185" s="11" t="str">
        <f t="shared" si="59"/>
        <v>N/A</v>
      </c>
      <c r="G185" s="34">
        <v>0</v>
      </c>
      <c r="H185" s="11" t="str">
        <f t="shared" si="60"/>
        <v>N/A</v>
      </c>
      <c r="I185" s="12" t="s">
        <v>1742</v>
      </c>
      <c r="J185" s="12" t="s">
        <v>1742</v>
      </c>
      <c r="K185" s="41" t="s">
        <v>732</v>
      </c>
      <c r="L185" s="9" t="str">
        <f t="shared" si="61"/>
        <v>N/A</v>
      </c>
    </row>
    <row r="186" spans="1:12" x14ac:dyDescent="0.25">
      <c r="A186" s="4" t="s">
        <v>1027</v>
      </c>
      <c r="B186" s="33" t="s">
        <v>217</v>
      </c>
      <c r="C186" s="34">
        <v>0</v>
      </c>
      <c r="D186" s="11" t="str">
        <f t="shared" si="58"/>
        <v>N/A</v>
      </c>
      <c r="E186" s="34">
        <v>0</v>
      </c>
      <c r="F186" s="11" t="str">
        <f t="shared" si="59"/>
        <v>N/A</v>
      </c>
      <c r="G186" s="34">
        <v>0</v>
      </c>
      <c r="H186" s="11" t="str">
        <f t="shared" si="60"/>
        <v>N/A</v>
      </c>
      <c r="I186" s="12" t="s">
        <v>1742</v>
      </c>
      <c r="J186" s="12" t="s">
        <v>1742</v>
      </c>
      <c r="K186" s="41" t="s">
        <v>732</v>
      </c>
      <c r="L186" s="9" t="str">
        <f t="shared" si="61"/>
        <v>N/A</v>
      </c>
    </row>
    <row r="187" spans="1:12" x14ac:dyDescent="0.25">
      <c r="A187" s="6" t="s">
        <v>1028</v>
      </c>
      <c r="B187" s="41" t="s">
        <v>217</v>
      </c>
      <c r="C187" s="1">
        <v>59</v>
      </c>
      <c r="D187" s="11" t="str">
        <f t="shared" si="58"/>
        <v>N/A</v>
      </c>
      <c r="E187" s="1">
        <v>113</v>
      </c>
      <c r="F187" s="11" t="str">
        <f t="shared" si="59"/>
        <v>N/A</v>
      </c>
      <c r="G187" s="1">
        <v>138</v>
      </c>
      <c r="H187" s="11" t="str">
        <f t="shared" si="60"/>
        <v>N/A</v>
      </c>
      <c r="I187" s="12">
        <v>91.53</v>
      </c>
      <c r="J187" s="12">
        <v>22.12</v>
      </c>
      <c r="K187" s="41" t="s">
        <v>732</v>
      </c>
      <c r="L187" s="11" t="str">
        <f t="shared" si="61"/>
        <v>Yes</v>
      </c>
    </row>
    <row r="188" spans="1:12" x14ac:dyDescent="0.25">
      <c r="A188" s="4" t="s">
        <v>1029</v>
      </c>
      <c r="B188" s="33" t="s">
        <v>217</v>
      </c>
      <c r="C188" s="34">
        <v>0</v>
      </c>
      <c r="D188" s="11" t="str">
        <f t="shared" si="58"/>
        <v>N/A</v>
      </c>
      <c r="E188" s="34">
        <v>0</v>
      </c>
      <c r="F188" s="11" t="str">
        <f t="shared" si="59"/>
        <v>N/A</v>
      </c>
      <c r="G188" s="34">
        <v>0</v>
      </c>
      <c r="H188" s="11" t="str">
        <f t="shared" si="60"/>
        <v>N/A</v>
      </c>
      <c r="I188" s="12" t="s">
        <v>1742</v>
      </c>
      <c r="J188" s="12" t="s">
        <v>1742</v>
      </c>
      <c r="K188" s="41" t="s">
        <v>732</v>
      </c>
      <c r="L188" s="9" t="str">
        <f t="shared" si="61"/>
        <v>N/A</v>
      </c>
    </row>
    <row r="189" spans="1:12" x14ac:dyDescent="0.25">
      <c r="A189" s="4" t="s">
        <v>1030</v>
      </c>
      <c r="B189" s="33" t="s">
        <v>217</v>
      </c>
      <c r="C189" s="34">
        <v>0</v>
      </c>
      <c r="D189" s="11" t="str">
        <f t="shared" si="58"/>
        <v>N/A</v>
      </c>
      <c r="E189" s="34">
        <v>0</v>
      </c>
      <c r="F189" s="11" t="str">
        <f t="shared" si="59"/>
        <v>N/A</v>
      </c>
      <c r="G189" s="34">
        <v>0</v>
      </c>
      <c r="H189" s="11" t="str">
        <f t="shared" si="60"/>
        <v>N/A</v>
      </c>
      <c r="I189" s="12" t="s">
        <v>1742</v>
      </c>
      <c r="J189" s="12" t="s">
        <v>1742</v>
      </c>
      <c r="K189" s="41" t="s">
        <v>732</v>
      </c>
      <c r="L189" s="9" t="str">
        <f t="shared" si="61"/>
        <v>N/A</v>
      </c>
    </row>
    <row r="190" spans="1:12" x14ac:dyDescent="0.25">
      <c r="A190" s="4" t="s">
        <v>1031</v>
      </c>
      <c r="B190" s="33" t="s">
        <v>217</v>
      </c>
      <c r="C190" s="34">
        <v>0</v>
      </c>
      <c r="D190" s="11" t="str">
        <f t="shared" si="58"/>
        <v>N/A</v>
      </c>
      <c r="E190" s="34">
        <v>0</v>
      </c>
      <c r="F190" s="11" t="str">
        <f t="shared" si="59"/>
        <v>N/A</v>
      </c>
      <c r="G190" s="34">
        <v>0</v>
      </c>
      <c r="H190" s="11" t="str">
        <f t="shared" si="60"/>
        <v>N/A</v>
      </c>
      <c r="I190" s="12" t="s">
        <v>1742</v>
      </c>
      <c r="J190" s="12" t="s">
        <v>1742</v>
      </c>
      <c r="K190" s="41" t="s">
        <v>732</v>
      </c>
      <c r="L190" s="9" t="str">
        <f t="shared" si="61"/>
        <v>N/A</v>
      </c>
    </row>
    <row r="191" spans="1:12" x14ac:dyDescent="0.25">
      <c r="A191" s="4" t="s">
        <v>1032</v>
      </c>
      <c r="B191" s="33" t="s">
        <v>217</v>
      </c>
      <c r="C191" s="34">
        <v>59</v>
      </c>
      <c r="D191" s="11" t="str">
        <f t="shared" si="58"/>
        <v>N/A</v>
      </c>
      <c r="E191" s="34">
        <v>113</v>
      </c>
      <c r="F191" s="11" t="str">
        <f t="shared" si="59"/>
        <v>N/A</v>
      </c>
      <c r="G191" s="34">
        <v>138</v>
      </c>
      <c r="H191" s="11" t="str">
        <f t="shared" si="60"/>
        <v>N/A</v>
      </c>
      <c r="I191" s="12">
        <v>91.53</v>
      </c>
      <c r="J191" s="12">
        <v>22.12</v>
      </c>
      <c r="K191" s="41" t="s">
        <v>732</v>
      </c>
      <c r="L191" s="9" t="str">
        <f t="shared" si="61"/>
        <v>Yes</v>
      </c>
    </row>
    <row r="192" spans="1:12" ht="25" x14ac:dyDescent="0.25">
      <c r="A192" s="4" t="s">
        <v>1033</v>
      </c>
      <c r="B192" s="33" t="s">
        <v>217</v>
      </c>
      <c r="C192" s="34">
        <v>0</v>
      </c>
      <c r="D192" s="11" t="str">
        <f t="shared" si="58"/>
        <v>N/A</v>
      </c>
      <c r="E192" s="34">
        <v>0</v>
      </c>
      <c r="F192" s="11" t="str">
        <f t="shared" si="59"/>
        <v>N/A</v>
      </c>
      <c r="G192" s="34">
        <v>0</v>
      </c>
      <c r="H192" s="11" t="str">
        <f t="shared" si="60"/>
        <v>N/A</v>
      </c>
      <c r="I192" s="12" t="s">
        <v>1742</v>
      </c>
      <c r="J192" s="12" t="s">
        <v>1742</v>
      </c>
      <c r="K192" s="41" t="s">
        <v>732</v>
      </c>
      <c r="L192" s="9" t="str">
        <f t="shared" si="61"/>
        <v>N/A</v>
      </c>
    </row>
    <row r="193" spans="1:12" x14ac:dyDescent="0.25">
      <c r="A193" s="6" t="s">
        <v>1034</v>
      </c>
      <c r="B193" s="41" t="s">
        <v>217</v>
      </c>
      <c r="C193" s="1">
        <v>0</v>
      </c>
      <c r="D193" s="11" t="str">
        <f t="shared" si="58"/>
        <v>N/A</v>
      </c>
      <c r="E193" s="1">
        <v>0</v>
      </c>
      <c r="F193" s="11" t="str">
        <f t="shared" si="59"/>
        <v>N/A</v>
      </c>
      <c r="G193" s="1">
        <v>0</v>
      </c>
      <c r="H193" s="11" t="str">
        <f t="shared" si="60"/>
        <v>N/A</v>
      </c>
      <c r="I193" s="12" t="s">
        <v>1742</v>
      </c>
      <c r="J193" s="12" t="s">
        <v>1742</v>
      </c>
      <c r="K193" s="41" t="s">
        <v>732</v>
      </c>
      <c r="L193" s="11" t="str">
        <f t="shared" si="61"/>
        <v>N/A</v>
      </c>
    </row>
    <row r="194" spans="1:12" ht="25" x14ac:dyDescent="0.25">
      <c r="A194" s="4" t="s">
        <v>1035</v>
      </c>
      <c r="B194" s="33" t="s">
        <v>217</v>
      </c>
      <c r="C194" s="34">
        <v>0</v>
      </c>
      <c r="D194" s="11" t="str">
        <f t="shared" si="58"/>
        <v>N/A</v>
      </c>
      <c r="E194" s="34">
        <v>0</v>
      </c>
      <c r="F194" s="11" t="str">
        <f t="shared" si="59"/>
        <v>N/A</v>
      </c>
      <c r="G194" s="34">
        <v>0</v>
      </c>
      <c r="H194" s="11" t="str">
        <f t="shared" si="60"/>
        <v>N/A</v>
      </c>
      <c r="I194" s="12" t="s">
        <v>1742</v>
      </c>
      <c r="J194" s="12" t="s">
        <v>1742</v>
      </c>
      <c r="K194" s="41" t="s">
        <v>732</v>
      </c>
      <c r="L194" s="9" t="str">
        <f t="shared" si="61"/>
        <v>N/A</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0</v>
      </c>
      <c r="D196" s="11" t="str">
        <f t="shared" si="58"/>
        <v>N/A</v>
      </c>
      <c r="E196" s="34">
        <v>0</v>
      </c>
      <c r="F196" s="11" t="str">
        <f t="shared" si="59"/>
        <v>N/A</v>
      </c>
      <c r="G196" s="34">
        <v>0</v>
      </c>
      <c r="H196" s="11" t="str">
        <f t="shared" si="60"/>
        <v>N/A</v>
      </c>
      <c r="I196" s="12" t="s">
        <v>1742</v>
      </c>
      <c r="J196" s="12" t="s">
        <v>1742</v>
      </c>
      <c r="K196" s="41" t="s">
        <v>732</v>
      </c>
      <c r="L196" s="9" t="str">
        <f t="shared" si="61"/>
        <v>N/A</v>
      </c>
    </row>
    <row r="197" spans="1:12" ht="25" x14ac:dyDescent="0.25">
      <c r="A197" s="4" t="s">
        <v>1038</v>
      </c>
      <c r="B197" s="33" t="s">
        <v>217</v>
      </c>
      <c r="C197" s="34">
        <v>0</v>
      </c>
      <c r="D197" s="11" t="str">
        <f t="shared" si="58"/>
        <v>N/A</v>
      </c>
      <c r="E197" s="34">
        <v>0</v>
      </c>
      <c r="F197" s="11" t="str">
        <f t="shared" si="59"/>
        <v>N/A</v>
      </c>
      <c r="G197" s="34">
        <v>0</v>
      </c>
      <c r="H197" s="11" t="str">
        <f t="shared" si="60"/>
        <v>N/A</v>
      </c>
      <c r="I197" s="12" t="s">
        <v>1742</v>
      </c>
      <c r="J197" s="12" t="s">
        <v>1742</v>
      </c>
      <c r="K197" s="41" t="s">
        <v>732</v>
      </c>
      <c r="L197" s="9" t="str">
        <f t="shared" si="61"/>
        <v>N/A</v>
      </c>
    </row>
    <row r="198" spans="1:12" ht="25" x14ac:dyDescent="0.25">
      <c r="A198" s="4" t="s">
        <v>1039</v>
      </c>
      <c r="B198" s="33" t="s">
        <v>217</v>
      </c>
      <c r="C198" s="34">
        <v>0</v>
      </c>
      <c r="D198" s="11" t="str">
        <f t="shared" si="58"/>
        <v>N/A</v>
      </c>
      <c r="E198" s="34">
        <v>0</v>
      </c>
      <c r="F198" s="11" t="str">
        <f t="shared" si="59"/>
        <v>N/A</v>
      </c>
      <c r="G198" s="34">
        <v>0</v>
      </c>
      <c r="H198" s="11" t="str">
        <f t="shared" si="60"/>
        <v>N/A</v>
      </c>
      <c r="I198" s="12" t="s">
        <v>1742</v>
      </c>
      <c r="J198" s="12" t="s">
        <v>1742</v>
      </c>
      <c r="K198" s="41" t="s">
        <v>732</v>
      </c>
      <c r="L198" s="9" t="str">
        <f t="shared" si="61"/>
        <v>N/A</v>
      </c>
    </row>
    <row r="199" spans="1:12" x14ac:dyDescent="0.25">
      <c r="A199" s="6" t="s">
        <v>1040</v>
      </c>
      <c r="B199" s="41" t="s">
        <v>217</v>
      </c>
      <c r="C199" s="1">
        <v>0</v>
      </c>
      <c r="D199" s="11" t="str">
        <f t="shared" si="58"/>
        <v>N/A</v>
      </c>
      <c r="E199" s="1">
        <v>0</v>
      </c>
      <c r="F199" s="11" t="str">
        <f t="shared" si="59"/>
        <v>N/A</v>
      </c>
      <c r="G199" s="1">
        <v>0</v>
      </c>
      <c r="H199" s="11" t="str">
        <f t="shared" si="60"/>
        <v>N/A</v>
      </c>
      <c r="I199" s="12" t="s">
        <v>1742</v>
      </c>
      <c r="J199" s="12" t="s">
        <v>1742</v>
      </c>
      <c r="K199" s="41" t="s">
        <v>732</v>
      </c>
      <c r="L199" s="11" t="str">
        <f t="shared" si="61"/>
        <v>N/A</v>
      </c>
    </row>
    <row r="200" spans="1:12" x14ac:dyDescent="0.25">
      <c r="A200" s="4" t="s">
        <v>1041</v>
      </c>
      <c r="B200" s="33" t="s">
        <v>217</v>
      </c>
      <c r="C200" s="34">
        <v>0</v>
      </c>
      <c r="D200" s="11" t="str">
        <f t="shared" si="58"/>
        <v>N/A</v>
      </c>
      <c r="E200" s="34">
        <v>0</v>
      </c>
      <c r="F200" s="11" t="str">
        <f t="shared" si="59"/>
        <v>N/A</v>
      </c>
      <c r="G200" s="34">
        <v>0</v>
      </c>
      <c r="H200" s="11" t="str">
        <f t="shared" si="60"/>
        <v>N/A</v>
      </c>
      <c r="I200" s="12" t="s">
        <v>1742</v>
      </c>
      <c r="J200" s="12" t="s">
        <v>1742</v>
      </c>
      <c r="K200" s="41" t="s">
        <v>732</v>
      </c>
      <c r="L200" s="9" t="str">
        <f t="shared" si="61"/>
        <v>N/A</v>
      </c>
    </row>
    <row r="201" spans="1:12" x14ac:dyDescent="0.25">
      <c r="A201" s="4" t="s">
        <v>1042</v>
      </c>
      <c r="B201" s="33" t="s">
        <v>217</v>
      </c>
      <c r="C201" s="34">
        <v>0</v>
      </c>
      <c r="D201" s="11" t="str">
        <f t="shared" si="58"/>
        <v>N/A</v>
      </c>
      <c r="E201" s="34">
        <v>0</v>
      </c>
      <c r="F201" s="11" t="str">
        <f t="shared" si="59"/>
        <v>N/A</v>
      </c>
      <c r="G201" s="34">
        <v>0</v>
      </c>
      <c r="H201" s="11" t="str">
        <f t="shared" si="60"/>
        <v>N/A</v>
      </c>
      <c r="I201" s="12" t="s">
        <v>1742</v>
      </c>
      <c r="J201" s="12" t="s">
        <v>1742</v>
      </c>
      <c r="K201" s="41" t="s">
        <v>732</v>
      </c>
      <c r="L201" s="9" t="str">
        <f t="shared" si="61"/>
        <v>N/A</v>
      </c>
    </row>
    <row r="202" spans="1:12" ht="25" x14ac:dyDescent="0.25">
      <c r="A202" s="4" t="s">
        <v>1043</v>
      </c>
      <c r="B202" s="33" t="s">
        <v>217</v>
      </c>
      <c r="C202" s="34">
        <v>0</v>
      </c>
      <c r="D202" s="11" t="str">
        <f t="shared" si="58"/>
        <v>N/A</v>
      </c>
      <c r="E202" s="34">
        <v>0</v>
      </c>
      <c r="F202" s="11" t="str">
        <f t="shared" si="59"/>
        <v>N/A</v>
      </c>
      <c r="G202" s="34">
        <v>0</v>
      </c>
      <c r="H202" s="11" t="str">
        <f t="shared" si="60"/>
        <v>N/A</v>
      </c>
      <c r="I202" s="12" t="s">
        <v>1742</v>
      </c>
      <c r="J202" s="12" t="s">
        <v>1742</v>
      </c>
      <c r="K202" s="41" t="s">
        <v>732</v>
      </c>
      <c r="L202" s="9" t="str">
        <f t="shared" si="61"/>
        <v>N/A</v>
      </c>
    </row>
    <row r="203" spans="1:12" ht="25" x14ac:dyDescent="0.25">
      <c r="A203" s="4" t="s">
        <v>1044</v>
      </c>
      <c r="B203" s="33" t="s">
        <v>217</v>
      </c>
      <c r="C203" s="34">
        <v>0</v>
      </c>
      <c r="D203" s="11" t="str">
        <f t="shared" si="58"/>
        <v>N/A</v>
      </c>
      <c r="E203" s="34">
        <v>0</v>
      </c>
      <c r="F203" s="11" t="str">
        <f t="shared" si="59"/>
        <v>N/A</v>
      </c>
      <c r="G203" s="34">
        <v>0</v>
      </c>
      <c r="H203" s="11" t="str">
        <f t="shared" si="60"/>
        <v>N/A</v>
      </c>
      <c r="I203" s="12" t="s">
        <v>1742</v>
      </c>
      <c r="J203" s="12" t="s">
        <v>1742</v>
      </c>
      <c r="K203" s="41" t="s">
        <v>732</v>
      </c>
      <c r="L203" s="9" t="str">
        <f t="shared" si="61"/>
        <v>N/A</v>
      </c>
    </row>
    <row r="204" spans="1:12" ht="25" x14ac:dyDescent="0.25">
      <c r="A204" s="4" t="s">
        <v>1045</v>
      </c>
      <c r="B204" s="33" t="s">
        <v>217</v>
      </c>
      <c r="C204" s="34">
        <v>0</v>
      </c>
      <c r="D204" s="11" t="str">
        <f t="shared" si="58"/>
        <v>N/A</v>
      </c>
      <c r="E204" s="34">
        <v>0</v>
      </c>
      <c r="F204" s="11" t="str">
        <f t="shared" si="59"/>
        <v>N/A</v>
      </c>
      <c r="G204" s="34">
        <v>0</v>
      </c>
      <c r="H204" s="11" t="str">
        <f t="shared" si="60"/>
        <v>N/A</v>
      </c>
      <c r="I204" s="12" t="s">
        <v>1742</v>
      </c>
      <c r="J204" s="12" t="s">
        <v>1742</v>
      </c>
      <c r="K204" s="41" t="s">
        <v>732</v>
      </c>
      <c r="L204" s="9" t="str">
        <f t="shared" si="61"/>
        <v>N/A</v>
      </c>
    </row>
    <row r="205" spans="1:12" x14ac:dyDescent="0.25">
      <c r="A205" s="6" t="s">
        <v>1046</v>
      </c>
      <c r="B205" s="41" t="s">
        <v>217</v>
      </c>
      <c r="C205" s="1">
        <v>10075</v>
      </c>
      <c r="D205" s="11" t="str">
        <f t="shared" si="58"/>
        <v>N/A</v>
      </c>
      <c r="E205" s="1">
        <v>12002</v>
      </c>
      <c r="F205" s="11" t="str">
        <f t="shared" si="59"/>
        <v>N/A</v>
      </c>
      <c r="G205" s="1">
        <v>13217</v>
      </c>
      <c r="H205" s="11" t="str">
        <f t="shared" si="60"/>
        <v>N/A</v>
      </c>
      <c r="I205" s="12">
        <v>19.13</v>
      </c>
      <c r="J205" s="12">
        <v>10.119999999999999</v>
      </c>
      <c r="K205" s="41" t="s">
        <v>732</v>
      </c>
      <c r="L205" s="11" t="str">
        <f t="shared" si="61"/>
        <v>Yes</v>
      </c>
    </row>
    <row r="206" spans="1:12" x14ac:dyDescent="0.25">
      <c r="A206" s="4" t="s">
        <v>1047</v>
      </c>
      <c r="B206" s="33" t="s">
        <v>217</v>
      </c>
      <c r="C206" s="34">
        <v>418</v>
      </c>
      <c r="D206" s="11" t="str">
        <f t="shared" si="58"/>
        <v>N/A</v>
      </c>
      <c r="E206" s="34">
        <v>469</v>
      </c>
      <c r="F206" s="11" t="str">
        <f t="shared" si="59"/>
        <v>N/A</v>
      </c>
      <c r="G206" s="34">
        <v>529</v>
      </c>
      <c r="H206" s="11" t="str">
        <f t="shared" si="60"/>
        <v>N/A</v>
      </c>
      <c r="I206" s="12">
        <v>12.2</v>
      </c>
      <c r="J206" s="12">
        <v>12.79</v>
      </c>
      <c r="K206" s="41" t="s">
        <v>732</v>
      </c>
      <c r="L206" s="9" t="str">
        <f t="shared" si="61"/>
        <v>Yes</v>
      </c>
    </row>
    <row r="207" spans="1:12" x14ac:dyDescent="0.25">
      <c r="A207" s="4" t="s">
        <v>1048</v>
      </c>
      <c r="B207" s="33" t="s">
        <v>217</v>
      </c>
      <c r="C207" s="34">
        <v>11</v>
      </c>
      <c r="D207" s="11" t="str">
        <f t="shared" si="58"/>
        <v>N/A</v>
      </c>
      <c r="E207" s="34">
        <v>11</v>
      </c>
      <c r="F207" s="11" t="str">
        <f t="shared" si="59"/>
        <v>N/A</v>
      </c>
      <c r="G207" s="34">
        <v>11</v>
      </c>
      <c r="H207" s="11" t="str">
        <f t="shared" si="60"/>
        <v>N/A</v>
      </c>
      <c r="I207" s="12">
        <v>40</v>
      </c>
      <c r="J207" s="12">
        <v>57.14</v>
      </c>
      <c r="K207" s="41" t="s">
        <v>732</v>
      </c>
      <c r="L207" s="9" t="str">
        <f t="shared" si="61"/>
        <v>No</v>
      </c>
    </row>
    <row r="208" spans="1:12" x14ac:dyDescent="0.25">
      <c r="A208" s="4" t="s">
        <v>1049</v>
      </c>
      <c r="B208" s="33" t="s">
        <v>217</v>
      </c>
      <c r="C208" s="34">
        <v>5341</v>
      </c>
      <c r="D208" s="11" t="str">
        <f t="shared" si="58"/>
        <v>N/A</v>
      </c>
      <c r="E208" s="34">
        <v>6128</v>
      </c>
      <c r="F208" s="11" t="str">
        <f t="shared" si="59"/>
        <v>N/A</v>
      </c>
      <c r="G208" s="34">
        <v>6606</v>
      </c>
      <c r="H208" s="11" t="str">
        <f t="shared" si="60"/>
        <v>N/A</v>
      </c>
      <c r="I208" s="12">
        <v>14.74</v>
      </c>
      <c r="J208" s="12">
        <v>7.8</v>
      </c>
      <c r="K208" s="41" t="s">
        <v>732</v>
      </c>
      <c r="L208" s="9" t="str">
        <f t="shared" si="61"/>
        <v>Yes</v>
      </c>
    </row>
    <row r="209" spans="1:12" x14ac:dyDescent="0.25">
      <c r="A209" s="4" t="s">
        <v>1050</v>
      </c>
      <c r="B209" s="33" t="s">
        <v>217</v>
      </c>
      <c r="C209" s="34">
        <v>4281</v>
      </c>
      <c r="D209" s="11" t="str">
        <f t="shared" si="58"/>
        <v>N/A</v>
      </c>
      <c r="E209" s="34">
        <v>5381</v>
      </c>
      <c r="F209" s="11" t="str">
        <f t="shared" si="59"/>
        <v>N/A</v>
      </c>
      <c r="G209" s="34">
        <v>6053</v>
      </c>
      <c r="H209" s="11" t="str">
        <f t="shared" si="60"/>
        <v>N/A</v>
      </c>
      <c r="I209" s="12">
        <v>25.69</v>
      </c>
      <c r="J209" s="12">
        <v>12.49</v>
      </c>
      <c r="K209" s="41" t="s">
        <v>732</v>
      </c>
      <c r="L209" s="9" t="str">
        <f t="shared" si="61"/>
        <v>Yes</v>
      </c>
    </row>
    <row r="210" spans="1:12" ht="25" x14ac:dyDescent="0.25">
      <c r="A210" s="4" t="s">
        <v>1051</v>
      </c>
      <c r="B210" s="33" t="s">
        <v>217</v>
      </c>
      <c r="C210" s="34">
        <v>30</v>
      </c>
      <c r="D210" s="11" t="str">
        <f t="shared" si="58"/>
        <v>N/A</v>
      </c>
      <c r="E210" s="34">
        <v>17</v>
      </c>
      <c r="F210" s="11" t="str">
        <f t="shared" si="59"/>
        <v>N/A</v>
      </c>
      <c r="G210" s="34">
        <v>18</v>
      </c>
      <c r="H210" s="11" t="str">
        <f t="shared" si="60"/>
        <v>N/A</v>
      </c>
      <c r="I210" s="12">
        <v>-43.3</v>
      </c>
      <c r="J210" s="12">
        <v>5.8819999999999997</v>
      </c>
      <c r="K210" s="41" t="s">
        <v>732</v>
      </c>
      <c r="L210" s="9" t="str">
        <f t="shared" si="61"/>
        <v>Yes</v>
      </c>
    </row>
    <row r="211" spans="1:12" x14ac:dyDescent="0.25">
      <c r="A211" s="6" t="s">
        <v>1052</v>
      </c>
      <c r="B211" s="33" t="s">
        <v>217</v>
      </c>
      <c r="C211" s="34">
        <v>0</v>
      </c>
      <c r="D211" s="11" t="str">
        <f t="shared" si="58"/>
        <v>N/A</v>
      </c>
      <c r="E211" s="34">
        <v>0</v>
      </c>
      <c r="F211" s="11" t="str">
        <f t="shared" si="59"/>
        <v>N/A</v>
      </c>
      <c r="G211" s="34">
        <v>0</v>
      </c>
      <c r="H211" s="11" t="str">
        <f t="shared" si="60"/>
        <v>N/A</v>
      </c>
      <c r="I211" s="12" t="s">
        <v>1742</v>
      </c>
      <c r="J211" s="12" t="s">
        <v>1742</v>
      </c>
      <c r="K211" s="41" t="s">
        <v>732</v>
      </c>
      <c r="L211" s="9" t="str">
        <f t="shared" si="61"/>
        <v>N/A</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0</v>
      </c>
      <c r="F214" s="11" t="str">
        <f t="shared" si="59"/>
        <v>N/A</v>
      </c>
      <c r="G214" s="34">
        <v>0</v>
      </c>
      <c r="H214" s="11" t="str">
        <f t="shared" si="60"/>
        <v>N/A</v>
      </c>
      <c r="I214" s="12" t="s">
        <v>1742</v>
      </c>
      <c r="J214" s="12" t="s">
        <v>1742</v>
      </c>
      <c r="K214" s="41" t="s">
        <v>732</v>
      </c>
      <c r="L214" s="9" t="str">
        <f t="shared" si="61"/>
        <v>N/A</v>
      </c>
    </row>
    <row r="215" spans="1:12" ht="25" x14ac:dyDescent="0.25">
      <c r="A215" s="4" t="s">
        <v>1056</v>
      </c>
      <c r="B215" s="33" t="s">
        <v>217</v>
      </c>
      <c r="C215" s="34">
        <v>0</v>
      </c>
      <c r="D215" s="11" t="str">
        <f t="shared" si="58"/>
        <v>N/A</v>
      </c>
      <c r="E215" s="34">
        <v>0</v>
      </c>
      <c r="F215" s="11" t="str">
        <f t="shared" si="59"/>
        <v>N/A</v>
      </c>
      <c r="G215" s="34">
        <v>0</v>
      </c>
      <c r="H215" s="11" t="str">
        <f t="shared" si="60"/>
        <v>N/A</v>
      </c>
      <c r="I215" s="12" t="s">
        <v>1742</v>
      </c>
      <c r="J215" s="12" t="s">
        <v>1742</v>
      </c>
      <c r="K215" s="41" t="s">
        <v>732</v>
      </c>
      <c r="L215" s="9" t="str">
        <f t="shared" si="61"/>
        <v>N/A</v>
      </c>
    </row>
    <row r="216" spans="1:12" ht="25" x14ac:dyDescent="0.25">
      <c r="A216" s="4" t="s">
        <v>1057</v>
      </c>
      <c r="B216" s="33" t="s">
        <v>217</v>
      </c>
      <c r="C216" s="34">
        <v>0</v>
      </c>
      <c r="D216" s="11" t="str">
        <f t="shared" si="58"/>
        <v>N/A</v>
      </c>
      <c r="E216" s="34">
        <v>0</v>
      </c>
      <c r="F216" s="11" t="str">
        <f t="shared" si="59"/>
        <v>N/A</v>
      </c>
      <c r="G216" s="34">
        <v>0</v>
      </c>
      <c r="H216" s="11" t="str">
        <f t="shared" si="60"/>
        <v>N/A</v>
      </c>
      <c r="I216" s="12" t="s">
        <v>1742</v>
      </c>
      <c r="J216" s="12" t="s">
        <v>1742</v>
      </c>
      <c r="K216" s="41" t="s">
        <v>732</v>
      </c>
      <c r="L216" s="9" t="str">
        <f t="shared" si="61"/>
        <v>N/A</v>
      </c>
    </row>
    <row r="217" spans="1:12" x14ac:dyDescent="0.25">
      <c r="A217" s="6" t="s">
        <v>1058</v>
      </c>
      <c r="B217" s="33" t="s">
        <v>217</v>
      </c>
      <c r="C217" s="34">
        <v>96</v>
      </c>
      <c r="D217" s="11" t="str">
        <f t="shared" si="58"/>
        <v>N/A</v>
      </c>
      <c r="E217" s="34">
        <v>101</v>
      </c>
      <c r="F217" s="11" t="str">
        <f t="shared" si="59"/>
        <v>N/A</v>
      </c>
      <c r="G217" s="34">
        <v>91</v>
      </c>
      <c r="H217" s="11" t="str">
        <f t="shared" si="60"/>
        <v>N/A</v>
      </c>
      <c r="I217" s="12">
        <v>5.2080000000000002</v>
      </c>
      <c r="J217" s="12">
        <v>-9.9</v>
      </c>
      <c r="K217" s="41" t="s">
        <v>732</v>
      </c>
      <c r="L217" s="9" t="str">
        <f t="shared" si="61"/>
        <v>Yes</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0</v>
      </c>
      <c r="D220" s="11" t="str">
        <f t="shared" si="58"/>
        <v>N/A</v>
      </c>
      <c r="E220" s="34">
        <v>0</v>
      </c>
      <c r="F220" s="11" t="str">
        <f t="shared" si="59"/>
        <v>N/A</v>
      </c>
      <c r="G220" s="34">
        <v>11</v>
      </c>
      <c r="H220" s="11" t="str">
        <f t="shared" si="60"/>
        <v>N/A</v>
      </c>
      <c r="I220" s="12" t="s">
        <v>1742</v>
      </c>
      <c r="J220" s="12" t="s">
        <v>1742</v>
      </c>
      <c r="K220" s="41" t="s">
        <v>732</v>
      </c>
      <c r="L220" s="9" t="str">
        <f t="shared" si="61"/>
        <v>N/A</v>
      </c>
    </row>
    <row r="221" spans="1:12" ht="25" x14ac:dyDescent="0.25">
      <c r="A221" s="4" t="s">
        <v>1062</v>
      </c>
      <c r="B221" s="33" t="s">
        <v>217</v>
      </c>
      <c r="C221" s="34">
        <v>92</v>
      </c>
      <c r="D221" s="11" t="str">
        <f t="shared" si="58"/>
        <v>N/A</v>
      </c>
      <c r="E221" s="34">
        <v>101</v>
      </c>
      <c r="F221" s="11" t="str">
        <f t="shared" si="59"/>
        <v>N/A</v>
      </c>
      <c r="G221" s="34">
        <v>90</v>
      </c>
      <c r="H221" s="11" t="str">
        <f t="shared" si="60"/>
        <v>N/A</v>
      </c>
      <c r="I221" s="12">
        <v>9.7829999999999995</v>
      </c>
      <c r="J221" s="12">
        <v>-10.9</v>
      </c>
      <c r="K221" s="41" t="s">
        <v>732</v>
      </c>
      <c r="L221" s="9" t="str">
        <f t="shared" si="61"/>
        <v>Yes</v>
      </c>
    </row>
    <row r="222" spans="1:12" ht="25" x14ac:dyDescent="0.25">
      <c r="A222" s="4" t="s">
        <v>1063</v>
      </c>
      <c r="B222" s="33" t="s">
        <v>217</v>
      </c>
      <c r="C222" s="34">
        <v>11</v>
      </c>
      <c r="D222" s="11" t="str">
        <f t="shared" si="58"/>
        <v>N/A</v>
      </c>
      <c r="E222" s="34">
        <v>0</v>
      </c>
      <c r="F222" s="11" t="str">
        <f t="shared" si="59"/>
        <v>N/A</v>
      </c>
      <c r="G222" s="34">
        <v>0</v>
      </c>
      <c r="H222" s="11" t="str">
        <f t="shared" si="60"/>
        <v>N/A</v>
      </c>
      <c r="I222" s="12">
        <v>-100</v>
      </c>
      <c r="J222" s="12" t="s">
        <v>1742</v>
      </c>
      <c r="K222" s="41" t="s">
        <v>732</v>
      </c>
      <c r="L222" s="9" t="str">
        <f t="shared" si="61"/>
        <v>N/A</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v>21.691345659</v>
      </c>
      <c r="D235" s="11" t="str">
        <f>IF($B235="N/A","N/A",IF(C235&lt;15,"Yes","No"))</f>
        <v>No</v>
      </c>
      <c r="E235" s="8">
        <v>25.147514750999999</v>
      </c>
      <c r="F235" s="11" t="str">
        <f>IF($B235="N/A","N/A",IF(E235&lt;15,"Yes","No"))</f>
        <v>No</v>
      </c>
      <c r="G235" s="8">
        <v>28.026259859</v>
      </c>
      <c r="H235" s="11" t="str">
        <f>IF($B235="N/A","N/A",IF(G235&lt;15,"Yes","No"))</f>
        <v>No</v>
      </c>
      <c r="I235" s="12">
        <v>15.93</v>
      </c>
      <c r="J235" s="12">
        <v>11.45</v>
      </c>
      <c r="K235" s="41" t="s">
        <v>732</v>
      </c>
      <c r="L235" s="9" t="str">
        <f t="shared" si="63"/>
        <v>Yes</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302</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12.720251026</v>
      </c>
      <c r="D237" s="11" t="str">
        <f>IF($B237="N/A","N/A",IF(C237&lt;10,"Yes","No"))</f>
        <v>No</v>
      </c>
      <c r="E237" s="8">
        <v>1.1947194719000001</v>
      </c>
      <c r="F237" s="11" t="str">
        <f>IF($B237="N/A","N/A",IF(E237&lt;10,"Yes","No"))</f>
        <v>Yes</v>
      </c>
      <c r="G237" s="8">
        <v>0.98115659519999998</v>
      </c>
      <c r="H237" s="11" t="str">
        <f>IF($B237="N/A","N/A",IF(G237&lt;10,"Yes","No"))</f>
        <v>Yes</v>
      </c>
      <c r="I237" s="12">
        <v>-90.6</v>
      </c>
      <c r="J237" s="12">
        <v>-17.899999999999999</v>
      </c>
      <c r="K237" s="41" t="s">
        <v>732</v>
      </c>
      <c r="L237" s="9" t="str">
        <f t="shared" si="63"/>
        <v>Yes</v>
      </c>
    </row>
    <row r="238" spans="1:12" x14ac:dyDescent="0.25">
      <c r="A238" s="2" t="s">
        <v>72</v>
      </c>
      <c r="B238" s="33" t="s">
        <v>217</v>
      </c>
      <c r="C238" s="8">
        <v>53.902168322000001</v>
      </c>
      <c r="D238" s="11" t="str">
        <f t="shared" si="58"/>
        <v>N/A</v>
      </c>
      <c r="E238" s="8">
        <v>55.895589559000001</v>
      </c>
      <c r="F238" s="11" t="str">
        <f t="shared" si="59"/>
        <v>N/A</v>
      </c>
      <c r="G238" s="8">
        <v>58.555707740999999</v>
      </c>
      <c r="H238" s="11" t="str">
        <f>IF($B238="N/A","N/A",IF(G238&gt;10,"No",IF(G238&lt;-10,"No","Yes")))</f>
        <v>N/A</v>
      </c>
      <c r="I238" s="12">
        <v>3.698</v>
      </c>
      <c r="J238" s="12">
        <v>4.7590000000000003</v>
      </c>
      <c r="K238" s="41" t="s">
        <v>732</v>
      </c>
      <c r="L238" s="9" t="str">
        <f t="shared" si="63"/>
        <v>Yes</v>
      </c>
    </row>
    <row r="239" spans="1:12" ht="25" x14ac:dyDescent="0.25">
      <c r="A239" s="16" t="s">
        <v>1079</v>
      </c>
      <c r="B239" s="33" t="s">
        <v>293</v>
      </c>
      <c r="C239" s="9">
        <v>8.2239246365999996</v>
      </c>
      <c r="D239" s="11" t="str">
        <f>IF($B239="N/A","N/A",IF(C239&lt;15,"Yes","No"))</f>
        <v>Yes</v>
      </c>
      <c r="E239" s="9">
        <v>9.00090009</v>
      </c>
      <c r="F239" s="11" t="str">
        <f>IF($B239="N/A","N/A",IF(E239&lt;15,"Yes","No"))</f>
        <v>Yes</v>
      </c>
      <c r="G239" s="9">
        <v>9.8828696924999999</v>
      </c>
      <c r="H239" s="11" t="str">
        <f>IF($B239="N/A","N/A",IF(G239&lt;15,"Yes","No"))</f>
        <v>Yes</v>
      </c>
      <c r="I239" s="12">
        <v>9.4480000000000004</v>
      </c>
      <c r="J239" s="12">
        <v>9.7989999999999995</v>
      </c>
      <c r="K239" s="41" t="s">
        <v>732</v>
      </c>
      <c r="L239" s="9" t="str">
        <f t="shared" si="63"/>
        <v>Yes</v>
      </c>
    </row>
    <row r="240" spans="1:12" ht="25" x14ac:dyDescent="0.25">
      <c r="A240" s="16" t="s">
        <v>156</v>
      </c>
      <c r="B240" s="33" t="s">
        <v>217</v>
      </c>
      <c r="C240" s="34">
        <v>171</v>
      </c>
      <c r="D240" s="11" t="str">
        <f>IF($B240="N/A","N/A",IF(C240&gt;10,"No",IF(C240&lt;-10,"No","Yes")))</f>
        <v>N/A</v>
      </c>
      <c r="E240" s="34">
        <v>214</v>
      </c>
      <c r="F240" s="11" t="str">
        <f>IF($B240="N/A","N/A",IF(E240&gt;10,"No",IF(E240&lt;-10,"No","Yes")))</f>
        <v>N/A</v>
      </c>
      <c r="G240" s="34">
        <v>221</v>
      </c>
      <c r="H240" s="11" t="str">
        <f>IF($B240="N/A","N/A",IF(G240&gt;10,"No",IF(G240&lt;-10,"No","Yes")))</f>
        <v>N/A</v>
      </c>
      <c r="I240" s="12">
        <v>25.15</v>
      </c>
      <c r="J240" s="12">
        <v>3.2709999999999999</v>
      </c>
      <c r="K240" s="41" t="s">
        <v>732</v>
      </c>
      <c r="L240" s="9" t="str">
        <f>IF(J240="Div by 0", "N/A", IF(K240="N/A","N/A", IF(J240&gt;VALUE(MID(K240,1,2)), "No", IF(J240&lt;-1*VALUE(MID(K240,1,2)), "No", "Yes"))))</f>
        <v>Yes</v>
      </c>
    </row>
    <row r="241" spans="1:12" x14ac:dyDescent="0.25">
      <c r="A241" s="16" t="s">
        <v>1080</v>
      </c>
      <c r="B241" s="33" t="s">
        <v>217</v>
      </c>
      <c r="C241" s="34">
        <v>33144</v>
      </c>
      <c r="D241" s="11" t="str">
        <f t="shared" ref="D241" si="67">IF($B241="N/A","N/A",IF(C241&gt;10,"No",IF(C241&lt;-10,"No","Yes")))</f>
        <v>N/A</v>
      </c>
      <c r="E241" s="34">
        <v>30300</v>
      </c>
      <c r="F241" s="11" t="str">
        <f t="shared" ref="F241" si="68">IF($B241="N/A","N/A",IF(E241&gt;10,"No",IF(E241&lt;-10,"No","Yes")))</f>
        <v>N/A</v>
      </c>
      <c r="G241" s="34">
        <v>30780</v>
      </c>
      <c r="H241" s="11" t="str">
        <f>IF($B241="N/A","N/A",IF(G241&gt;10,"No",IF(G241&lt;-10,"No","Yes")))</f>
        <v>N/A</v>
      </c>
      <c r="I241" s="12">
        <v>-8.58</v>
      </c>
      <c r="J241" s="12">
        <v>1.5840000000000001</v>
      </c>
      <c r="K241" s="41" t="s">
        <v>732</v>
      </c>
      <c r="L241" s="9" t="str">
        <f>IF(J241="Div by 0", "N/A", IF(OR(J241="N/A",K241="N/A"),"N/A", IF(J241&gt;VALUE(MID(K241,1,2)), "No", IF(J241&lt;-1*VALUE(MID(K241,1,2)), "No", "Yes"))))</f>
        <v>Yes</v>
      </c>
    </row>
    <row r="242" spans="1:12" x14ac:dyDescent="0.25">
      <c r="A242" s="6" t="s">
        <v>1081</v>
      </c>
      <c r="B242" s="33" t="s">
        <v>217</v>
      </c>
      <c r="C242" s="34">
        <v>490997</v>
      </c>
      <c r="D242" s="11" t="str">
        <f>IF($B242="N/A","N/A",IF(C242&gt;10,"No",IF(C242&lt;-10,"No","Yes")))</f>
        <v>N/A</v>
      </c>
      <c r="E242" s="34">
        <v>534554</v>
      </c>
      <c r="F242" s="11" t="str">
        <f>IF($B242="N/A","N/A",IF(E242&gt;10,"No",IF(E242&lt;-10,"No","Yes")))</f>
        <v>N/A</v>
      </c>
      <c r="G242" s="34">
        <v>631853</v>
      </c>
      <c r="H242" s="11" t="str">
        <f>IF($B242="N/A","N/A",IF(G242&gt;10,"No",IF(G242&lt;-10,"No","Yes")))</f>
        <v>N/A</v>
      </c>
      <c r="I242" s="12">
        <v>8.8710000000000004</v>
      </c>
      <c r="J242" s="12">
        <v>18.2</v>
      </c>
      <c r="K242" s="41" t="s">
        <v>732</v>
      </c>
      <c r="L242" s="9" t="str">
        <f t="shared" ref="L242:L275" si="69">IF(J242="Div by 0", "N/A", IF(K242="N/A","N/A", IF(J242&gt;VALUE(MID(K242,1,2)), "No", IF(J242&lt;-1*VALUE(MID(K242,1,2)), "No", "Yes"))))</f>
        <v>Yes</v>
      </c>
    </row>
    <row r="243" spans="1:12" x14ac:dyDescent="0.25">
      <c r="A243" s="2" t="s">
        <v>1082</v>
      </c>
      <c r="B243" s="33" t="s">
        <v>217</v>
      </c>
      <c r="C243" s="8">
        <v>87.828329761999996</v>
      </c>
      <c r="D243" s="11" t="str">
        <f>IF($B243="N/A","N/A",IF(C243&gt;10,"No",IF(C243&lt;-10,"No","Yes")))</f>
        <v>N/A</v>
      </c>
      <c r="E243" s="8">
        <v>88.134260105999999</v>
      </c>
      <c r="F243" s="11" t="str">
        <f>IF($B243="N/A","N/A",IF(E243&gt;10,"No",IF(E243&lt;-10,"No","Yes")))</f>
        <v>N/A</v>
      </c>
      <c r="G243" s="8">
        <v>87.461284328000005</v>
      </c>
      <c r="H243" s="11" t="str">
        <f>IF($B243="N/A","N/A",IF(G243&gt;10,"No",IF(G243&lt;-10,"No","Yes")))</f>
        <v>N/A</v>
      </c>
      <c r="I243" s="12">
        <v>0.3483</v>
      </c>
      <c r="J243" s="12">
        <v>-0.76400000000000001</v>
      </c>
      <c r="K243" s="41" t="s">
        <v>732</v>
      </c>
      <c r="L243" s="9" t="str">
        <f t="shared" si="69"/>
        <v>Yes</v>
      </c>
    </row>
    <row r="244" spans="1:12" x14ac:dyDescent="0.25">
      <c r="A244" s="2" t="s">
        <v>1083</v>
      </c>
      <c r="B244" s="33" t="s">
        <v>217</v>
      </c>
      <c r="C244" s="8">
        <v>91.564954271999994</v>
      </c>
      <c r="D244" s="11" t="str">
        <f>IF($B244="N/A","N/A",IF(C244&gt;10,"No",IF(C244&lt;-10,"No","Yes")))</f>
        <v>N/A</v>
      </c>
      <c r="E244" s="8">
        <v>91.682994464999993</v>
      </c>
      <c r="F244" s="11" t="str">
        <f>IF($B244="N/A","N/A",IF(E244&gt;10,"No",IF(E244&lt;-10,"No","Yes")))</f>
        <v>N/A</v>
      </c>
      <c r="G244" s="8">
        <v>91.007183432999994</v>
      </c>
      <c r="H244" s="11" t="str">
        <f>IF($B244="N/A","N/A",IF(G244&gt;10,"No",IF(G244&lt;-10,"No","Yes")))</f>
        <v>N/A</v>
      </c>
      <c r="I244" s="12">
        <v>0.12889999999999999</v>
      </c>
      <c r="J244" s="12">
        <v>-0.73699999999999999</v>
      </c>
      <c r="K244" s="41" t="s">
        <v>732</v>
      </c>
      <c r="L244" s="9" t="str">
        <f t="shared" si="69"/>
        <v>Yes</v>
      </c>
    </row>
    <row r="245" spans="1:12" x14ac:dyDescent="0.25">
      <c r="A245" s="2" t="s">
        <v>1084</v>
      </c>
      <c r="B245" s="33" t="s">
        <v>217</v>
      </c>
      <c r="C245" s="8">
        <v>96.210003107000006</v>
      </c>
      <c r="D245" s="11" t="str">
        <f t="shared" ref="D245:D273" si="70">IF($B245="N/A","N/A",IF(C245&gt;10,"No",IF(C245&lt;-10,"No","Yes")))</f>
        <v>N/A</v>
      </c>
      <c r="E245" s="8">
        <v>96.834321622999994</v>
      </c>
      <c r="F245" s="11" t="str">
        <f t="shared" ref="F245:F273" si="71">IF($B245="N/A","N/A",IF(E245&gt;10,"No",IF(E245&lt;-10,"No","Yes")))</f>
        <v>N/A</v>
      </c>
      <c r="G245" s="8">
        <v>97.247199237000004</v>
      </c>
      <c r="H245" s="11" t="str">
        <f t="shared" ref="H245:H273" si="72">IF($B245="N/A","N/A",IF(G245&gt;10,"No",IF(G245&lt;-10,"No","Yes")))</f>
        <v>N/A</v>
      </c>
      <c r="I245" s="12">
        <v>0.64890000000000003</v>
      </c>
      <c r="J245" s="12">
        <v>0.4264</v>
      </c>
      <c r="K245" s="41" t="s">
        <v>732</v>
      </c>
      <c r="L245" s="9" t="str">
        <f t="shared" si="69"/>
        <v>Yes</v>
      </c>
    </row>
    <row r="246" spans="1:12" x14ac:dyDescent="0.25">
      <c r="A246" s="2" t="s">
        <v>1085</v>
      </c>
      <c r="B246" s="33" t="s">
        <v>217</v>
      </c>
      <c r="C246" s="8">
        <v>85.267921275999996</v>
      </c>
      <c r="D246" s="11" t="str">
        <f t="shared" si="70"/>
        <v>N/A</v>
      </c>
      <c r="E246" s="8">
        <v>84.355127995999993</v>
      </c>
      <c r="F246" s="11" t="str">
        <f t="shared" si="71"/>
        <v>N/A</v>
      </c>
      <c r="G246" s="8">
        <v>87.370938576</v>
      </c>
      <c r="H246" s="11" t="str">
        <f t="shared" si="72"/>
        <v>N/A</v>
      </c>
      <c r="I246" s="12">
        <v>-1.07</v>
      </c>
      <c r="J246" s="12">
        <v>3.5750000000000002</v>
      </c>
      <c r="K246" s="41" t="s">
        <v>732</v>
      </c>
      <c r="L246" s="9" t="str">
        <f t="shared" si="69"/>
        <v>Yes</v>
      </c>
    </row>
    <row r="247" spans="1:12" x14ac:dyDescent="0.25">
      <c r="A247" s="2" t="s">
        <v>1086</v>
      </c>
      <c r="B247" s="33" t="s">
        <v>217</v>
      </c>
      <c r="C247" s="8">
        <v>77.272977228000002</v>
      </c>
      <c r="D247" s="11" t="str">
        <f t="shared" si="70"/>
        <v>N/A</v>
      </c>
      <c r="E247" s="8">
        <v>80.100607234999998</v>
      </c>
      <c r="F247" s="11" t="str">
        <f t="shared" si="71"/>
        <v>N/A</v>
      </c>
      <c r="G247" s="8">
        <v>83.467831916999998</v>
      </c>
      <c r="H247" s="11" t="str">
        <f t="shared" si="72"/>
        <v>N/A</v>
      </c>
      <c r="I247" s="12">
        <v>3.6589999999999998</v>
      </c>
      <c r="J247" s="12">
        <v>4.2039999999999997</v>
      </c>
      <c r="K247" s="41" t="s">
        <v>732</v>
      </c>
      <c r="L247" s="9" t="str">
        <f t="shared" si="69"/>
        <v>Yes</v>
      </c>
    </row>
    <row r="248" spans="1:12" x14ac:dyDescent="0.25">
      <c r="A248" s="6" t="s">
        <v>1087</v>
      </c>
      <c r="B248" s="33" t="s">
        <v>217</v>
      </c>
      <c r="C248" s="34">
        <v>461440</v>
      </c>
      <c r="D248" s="11" t="str">
        <f t="shared" si="70"/>
        <v>N/A</v>
      </c>
      <c r="E248" s="34">
        <v>492646</v>
      </c>
      <c r="F248" s="11" t="str">
        <f t="shared" si="71"/>
        <v>N/A</v>
      </c>
      <c r="G248" s="34">
        <v>549046</v>
      </c>
      <c r="H248" s="11" t="str">
        <f t="shared" si="72"/>
        <v>N/A</v>
      </c>
      <c r="I248" s="12">
        <v>6.7629999999999999</v>
      </c>
      <c r="J248" s="12">
        <v>11.45</v>
      </c>
      <c r="K248" s="41" t="s">
        <v>732</v>
      </c>
      <c r="L248" s="9" t="str">
        <f t="shared" si="69"/>
        <v>Yes</v>
      </c>
    </row>
    <row r="249" spans="1:12" x14ac:dyDescent="0.25">
      <c r="A249" s="2" t="s">
        <v>1088</v>
      </c>
      <c r="B249" s="33" t="s">
        <v>217</v>
      </c>
      <c r="C249" s="8">
        <v>85.601850974000001</v>
      </c>
      <c r="D249" s="11" t="str">
        <f t="shared" si="70"/>
        <v>N/A</v>
      </c>
      <c r="E249" s="8">
        <v>70.056703859999999</v>
      </c>
      <c r="F249" s="11" t="str">
        <f t="shared" si="71"/>
        <v>N/A</v>
      </c>
      <c r="G249" s="8">
        <v>68.390804598000003</v>
      </c>
      <c r="H249" s="11" t="str">
        <f t="shared" si="72"/>
        <v>N/A</v>
      </c>
      <c r="I249" s="12">
        <v>-18.2</v>
      </c>
      <c r="J249" s="12">
        <v>-2.38</v>
      </c>
      <c r="K249" s="41" t="s">
        <v>732</v>
      </c>
      <c r="L249" s="9" t="str">
        <f t="shared" si="69"/>
        <v>Yes</v>
      </c>
    </row>
    <row r="250" spans="1:12" x14ac:dyDescent="0.25">
      <c r="A250" s="2" t="s">
        <v>1089</v>
      </c>
      <c r="B250" s="33" t="s">
        <v>217</v>
      </c>
      <c r="C250" s="8">
        <v>90.759188113999997</v>
      </c>
      <c r="D250" s="11" t="str">
        <f t="shared" si="70"/>
        <v>N/A</v>
      </c>
      <c r="E250" s="8">
        <v>84.419533400000006</v>
      </c>
      <c r="F250" s="11" t="str">
        <f t="shared" si="71"/>
        <v>N/A</v>
      </c>
      <c r="G250" s="8">
        <v>83.361886728000002</v>
      </c>
      <c r="H250" s="11" t="str">
        <f t="shared" si="72"/>
        <v>N/A</v>
      </c>
      <c r="I250" s="12">
        <v>-6.99</v>
      </c>
      <c r="J250" s="12">
        <v>-1.25</v>
      </c>
      <c r="K250" s="41" t="s">
        <v>732</v>
      </c>
      <c r="L250" s="9" t="str">
        <f t="shared" si="69"/>
        <v>Yes</v>
      </c>
    </row>
    <row r="251" spans="1:12" x14ac:dyDescent="0.25">
      <c r="A251" s="2" t="s">
        <v>1090</v>
      </c>
      <c r="B251" s="33" t="s">
        <v>217</v>
      </c>
      <c r="C251" s="8">
        <v>96.207383121000007</v>
      </c>
      <c r="D251" s="11" t="str">
        <f t="shared" si="70"/>
        <v>N/A</v>
      </c>
      <c r="E251" s="8">
        <v>96.834321622999994</v>
      </c>
      <c r="F251" s="11" t="str">
        <f t="shared" si="71"/>
        <v>N/A</v>
      </c>
      <c r="G251" s="8">
        <v>97.247199237000004</v>
      </c>
      <c r="H251" s="11" t="str">
        <f t="shared" si="72"/>
        <v>N/A</v>
      </c>
      <c r="I251" s="12">
        <v>0.65169999999999995</v>
      </c>
      <c r="J251" s="12">
        <v>0.4264</v>
      </c>
      <c r="K251" s="41" t="s">
        <v>732</v>
      </c>
      <c r="L251" s="9" t="str">
        <f t="shared" si="69"/>
        <v>Yes</v>
      </c>
    </row>
    <row r="252" spans="1:12" x14ac:dyDescent="0.25">
      <c r="A252" s="2" t="s">
        <v>1091</v>
      </c>
      <c r="B252" s="33" t="s">
        <v>217</v>
      </c>
      <c r="C252" s="8">
        <v>63.188558477000001</v>
      </c>
      <c r="D252" s="11" t="str">
        <f t="shared" si="70"/>
        <v>N/A</v>
      </c>
      <c r="E252" s="8">
        <v>65.647836592000004</v>
      </c>
      <c r="F252" s="11" t="str">
        <f t="shared" si="71"/>
        <v>N/A</v>
      </c>
      <c r="G252" s="8">
        <v>53.382509691000003</v>
      </c>
      <c r="H252" s="11" t="str">
        <f t="shared" si="72"/>
        <v>N/A</v>
      </c>
      <c r="I252" s="12">
        <v>3.8919999999999999</v>
      </c>
      <c r="J252" s="12">
        <v>-18.7</v>
      </c>
      <c r="K252" s="41" t="s">
        <v>732</v>
      </c>
      <c r="L252" s="9" t="str">
        <f t="shared" si="69"/>
        <v>Yes</v>
      </c>
    </row>
    <row r="253" spans="1:12" x14ac:dyDescent="0.25">
      <c r="A253" s="2" t="s">
        <v>1092</v>
      </c>
      <c r="B253" s="33" t="s">
        <v>217</v>
      </c>
      <c r="C253" s="8">
        <v>77.034934118999999</v>
      </c>
      <c r="D253" s="11" t="str">
        <f t="shared" si="70"/>
        <v>N/A</v>
      </c>
      <c r="E253" s="8">
        <v>82.377812872000007</v>
      </c>
      <c r="F253" s="11" t="str">
        <f t="shared" si="71"/>
        <v>N/A</v>
      </c>
      <c r="G253" s="8">
        <v>85.964199721</v>
      </c>
      <c r="H253" s="11" t="str">
        <f t="shared" si="72"/>
        <v>N/A</v>
      </c>
      <c r="I253" s="12">
        <v>6.9359999999999999</v>
      </c>
      <c r="J253" s="12">
        <v>4.3540000000000001</v>
      </c>
      <c r="K253" s="41" t="s">
        <v>732</v>
      </c>
      <c r="L253" s="9" t="str">
        <f t="shared" si="69"/>
        <v>Yes</v>
      </c>
    </row>
    <row r="254" spans="1:12" x14ac:dyDescent="0.25">
      <c r="A254" s="2" t="s">
        <v>1093</v>
      </c>
      <c r="B254" s="33" t="s">
        <v>217</v>
      </c>
      <c r="C254" s="8">
        <v>94.562456656999998</v>
      </c>
      <c r="D254" s="11" t="str">
        <f t="shared" si="70"/>
        <v>N/A</v>
      </c>
      <c r="E254" s="8">
        <v>97.919195528000003</v>
      </c>
      <c r="F254" s="11" t="str">
        <f t="shared" si="71"/>
        <v>N/A</v>
      </c>
      <c r="G254" s="8">
        <v>98.416890387999999</v>
      </c>
      <c r="H254" s="11" t="str">
        <f t="shared" si="72"/>
        <v>N/A</v>
      </c>
      <c r="I254" s="12">
        <v>3.55</v>
      </c>
      <c r="J254" s="12">
        <v>0.50829999999999997</v>
      </c>
      <c r="K254" s="41" t="s">
        <v>732</v>
      </c>
      <c r="L254" s="9" t="str">
        <f>IF(J254="Div by 0", "N/A", IF(OR(J254="N/A",K254="N/A"),"N/A", IF(J254&gt;VALUE(MID(K254,1,2)), "No", IF(J254&lt;-1*VALUE(MID(K254,1,2)), "No", "Yes"))))</f>
        <v>Yes</v>
      </c>
    </row>
    <row r="255" spans="1:12" x14ac:dyDescent="0.25">
      <c r="A255" s="6" t="s">
        <v>1094</v>
      </c>
      <c r="B255" s="33" t="s">
        <v>217</v>
      </c>
      <c r="C255" s="34">
        <v>0</v>
      </c>
      <c r="D255" s="11" t="str">
        <f t="shared" si="70"/>
        <v>N/A</v>
      </c>
      <c r="E255" s="34">
        <v>0</v>
      </c>
      <c r="F255" s="11" t="str">
        <f t="shared" si="71"/>
        <v>N/A</v>
      </c>
      <c r="G255" s="34">
        <v>0</v>
      </c>
      <c r="H255" s="11" t="str">
        <f t="shared" si="72"/>
        <v>N/A</v>
      </c>
      <c r="I255" s="12" t="s">
        <v>1742</v>
      </c>
      <c r="J255" s="12" t="s">
        <v>1742</v>
      </c>
      <c r="K255" s="41" t="s">
        <v>732</v>
      </c>
      <c r="L255" s="9" t="str">
        <f t="shared" si="69"/>
        <v>N/A</v>
      </c>
    </row>
    <row r="256" spans="1:12" x14ac:dyDescent="0.25">
      <c r="A256" s="2" t="s">
        <v>1095</v>
      </c>
      <c r="B256" s="33" t="s">
        <v>217</v>
      </c>
      <c r="C256" s="8">
        <v>0</v>
      </c>
      <c r="D256" s="11" t="str">
        <f t="shared" si="70"/>
        <v>N/A</v>
      </c>
      <c r="E256" s="8">
        <v>0</v>
      </c>
      <c r="F256" s="11" t="str">
        <f t="shared" si="71"/>
        <v>N/A</v>
      </c>
      <c r="G256" s="8">
        <v>0</v>
      </c>
      <c r="H256" s="11" t="str">
        <f t="shared" si="72"/>
        <v>N/A</v>
      </c>
      <c r="I256" s="12" t="s">
        <v>1742</v>
      </c>
      <c r="J256" s="12" t="s">
        <v>1742</v>
      </c>
      <c r="K256" s="41" t="s">
        <v>732</v>
      </c>
      <c r="L256" s="9" t="str">
        <f t="shared" si="69"/>
        <v>N/A</v>
      </c>
    </row>
    <row r="257" spans="1:12" x14ac:dyDescent="0.25">
      <c r="A257" s="2" t="s">
        <v>1096</v>
      </c>
      <c r="B257" s="33" t="s">
        <v>217</v>
      </c>
      <c r="C257" s="8">
        <v>0</v>
      </c>
      <c r="D257" s="11" t="str">
        <f t="shared" si="70"/>
        <v>N/A</v>
      </c>
      <c r="E257" s="8">
        <v>0</v>
      </c>
      <c r="F257" s="11" t="str">
        <f t="shared" si="71"/>
        <v>N/A</v>
      </c>
      <c r="G257" s="8">
        <v>0</v>
      </c>
      <c r="H257" s="11" t="str">
        <f t="shared" si="72"/>
        <v>N/A</v>
      </c>
      <c r="I257" s="12" t="s">
        <v>1742</v>
      </c>
      <c r="J257" s="12" t="s">
        <v>1742</v>
      </c>
      <c r="K257" s="41" t="s">
        <v>732</v>
      </c>
      <c r="L257" s="9" t="str">
        <f t="shared" si="69"/>
        <v>N/A</v>
      </c>
    </row>
    <row r="258" spans="1:12" x14ac:dyDescent="0.25">
      <c r="A258" s="2" t="s">
        <v>1097</v>
      </c>
      <c r="B258" s="33" t="s">
        <v>217</v>
      </c>
      <c r="C258" s="8">
        <v>0</v>
      </c>
      <c r="D258" s="11" t="str">
        <f t="shared" si="70"/>
        <v>N/A</v>
      </c>
      <c r="E258" s="8">
        <v>0</v>
      </c>
      <c r="F258" s="11" t="str">
        <f t="shared" si="71"/>
        <v>N/A</v>
      </c>
      <c r="G258" s="8">
        <v>0</v>
      </c>
      <c r="H258" s="11" t="str">
        <f t="shared" si="72"/>
        <v>N/A</v>
      </c>
      <c r="I258" s="12" t="s">
        <v>1742</v>
      </c>
      <c r="J258" s="12" t="s">
        <v>1742</v>
      </c>
      <c r="K258" s="41" t="s">
        <v>732</v>
      </c>
      <c r="L258" s="9" t="str">
        <f t="shared" si="69"/>
        <v>N/A</v>
      </c>
    </row>
    <row r="259" spans="1:12" x14ac:dyDescent="0.25">
      <c r="A259" s="2" t="s">
        <v>1098</v>
      </c>
      <c r="B259" s="33" t="s">
        <v>217</v>
      </c>
      <c r="C259" s="8">
        <v>0</v>
      </c>
      <c r="D259" s="11" t="str">
        <f t="shared" si="70"/>
        <v>N/A</v>
      </c>
      <c r="E259" s="8">
        <v>0</v>
      </c>
      <c r="F259" s="11" t="str">
        <f t="shared" si="71"/>
        <v>N/A</v>
      </c>
      <c r="G259" s="8">
        <v>0</v>
      </c>
      <c r="H259" s="11" t="str">
        <f t="shared" si="72"/>
        <v>N/A</v>
      </c>
      <c r="I259" s="12" t="s">
        <v>1742</v>
      </c>
      <c r="J259" s="12" t="s">
        <v>1742</v>
      </c>
      <c r="K259" s="41" t="s">
        <v>732</v>
      </c>
      <c r="L259" s="9" t="str">
        <f t="shared" si="69"/>
        <v>N/A</v>
      </c>
    </row>
    <row r="260" spans="1:12" x14ac:dyDescent="0.25">
      <c r="A260" s="2" t="s">
        <v>1099</v>
      </c>
      <c r="B260" s="33" t="s">
        <v>217</v>
      </c>
      <c r="C260" s="8" t="s">
        <v>1742</v>
      </c>
      <c r="D260" s="11" t="str">
        <f t="shared" si="70"/>
        <v>N/A</v>
      </c>
      <c r="E260" s="8" t="s">
        <v>1742</v>
      </c>
      <c r="F260" s="11" t="str">
        <f t="shared" si="71"/>
        <v>N/A</v>
      </c>
      <c r="G260" s="8" t="s">
        <v>1742</v>
      </c>
      <c r="H260" s="11" t="str">
        <f t="shared" si="72"/>
        <v>N/A</v>
      </c>
      <c r="I260" s="12" t="s">
        <v>1742</v>
      </c>
      <c r="J260" s="12" t="s">
        <v>1742</v>
      </c>
      <c r="K260" s="41" t="s">
        <v>732</v>
      </c>
      <c r="L260" s="9" t="str">
        <f t="shared" si="69"/>
        <v>N/A</v>
      </c>
    </row>
    <row r="261" spans="1:12" x14ac:dyDescent="0.25">
      <c r="A261" s="2" t="s">
        <v>1100</v>
      </c>
      <c r="B261" s="33" t="s">
        <v>217</v>
      </c>
      <c r="C261" s="8" t="s">
        <v>1742</v>
      </c>
      <c r="D261" s="11" t="str">
        <f t="shared" si="70"/>
        <v>N/A</v>
      </c>
      <c r="E261" s="8" t="s">
        <v>1742</v>
      </c>
      <c r="F261" s="11" t="str">
        <f t="shared" si="71"/>
        <v>N/A</v>
      </c>
      <c r="G261" s="8" t="s">
        <v>1742</v>
      </c>
      <c r="H261" s="11" t="str">
        <f t="shared" si="72"/>
        <v>N/A</v>
      </c>
      <c r="I261" s="12" t="s">
        <v>1742</v>
      </c>
      <c r="J261" s="12" t="s">
        <v>1742</v>
      </c>
      <c r="K261" s="41" t="s">
        <v>732</v>
      </c>
      <c r="L261" s="9" t="str">
        <f>IF(J261="Div by 0", "N/A", IF(OR(J261="N/A",K261="N/A"),"N/A", IF(J261&gt;VALUE(MID(K261,1,2)), "No", IF(J261&lt;-1*VALUE(MID(K261,1,2)), "No", "Yes"))))</f>
        <v>N/A</v>
      </c>
    </row>
    <row r="262" spans="1:12" x14ac:dyDescent="0.25">
      <c r="A262" s="2" t="s">
        <v>1101</v>
      </c>
      <c r="B262" s="33" t="s">
        <v>217</v>
      </c>
      <c r="C262" s="34">
        <v>0</v>
      </c>
      <c r="D262" s="11" t="str">
        <f t="shared" si="70"/>
        <v>N/A</v>
      </c>
      <c r="E262" s="34">
        <v>0</v>
      </c>
      <c r="F262" s="11" t="str">
        <f t="shared" si="71"/>
        <v>N/A</v>
      </c>
      <c r="G262" s="34">
        <v>0</v>
      </c>
      <c r="H262" s="11" t="str">
        <f t="shared" si="72"/>
        <v>N/A</v>
      </c>
      <c r="I262" s="12" t="s">
        <v>1742</v>
      </c>
      <c r="J262" s="12" t="s">
        <v>1742</v>
      </c>
      <c r="K262" s="41" t="s">
        <v>732</v>
      </c>
      <c r="L262" s="9" t="str">
        <f t="shared" si="69"/>
        <v>N/A</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0</v>
      </c>
      <c r="D272" s="11" t="str">
        <f t="shared" si="70"/>
        <v>N/A</v>
      </c>
      <c r="E272" s="34">
        <v>0</v>
      </c>
      <c r="F272" s="11" t="str">
        <f t="shared" si="71"/>
        <v>N/A</v>
      </c>
      <c r="G272" s="34">
        <v>0</v>
      </c>
      <c r="H272" s="11" t="str">
        <f t="shared" si="72"/>
        <v>N/A</v>
      </c>
      <c r="I272" s="12" t="s">
        <v>1742</v>
      </c>
      <c r="J272" s="12" t="s">
        <v>1742</v>
      </c>
      <c r="K272" s="41" t="s">
        <v>732</v>
      </c>
      <c r="L272" s="9" t="str">
        <f t="shared" si="69"/>
        <v>N/A</v>
      </c>
    </row>
    <row r="273" spans="1:12" x14ac:dyDescent="0.25">
      <c r="A273" s="60" t="s">
        <v>157</v>
      </c>
      <c r="B273" s="33" t="s">
        <v>217</v>
      </c>
      <c r="C273" s="34">
        <v>0</v>
      </c>
      <c r="D273" s="11" t="str">
        <f t="shared" si="70"/>
        <v>N/A</v>
      </c>
      <c r="E273" s="34">
        <v>0</v>
      </c>
      <c r="F273" s="11" t="str">
        <f t="shared" si="71"/>
        <v>N/A</v>
      </c>
      <c r="G273" s="34">
        <v>0</v>
      </c>
      <c r="H273" s="11" t="str">
        <f t="shared" si="72"/>
        <v>N/A</v>
      </c>
      <c r="I273" s="12" t="s">
        <v>1742</v>
      </c>
      <c r="J273" s="12" t="s">
        <v>1742</v>
      </c>
      <c r="K273" s="41" t="s">
        <v>732</v>
      </c>
      <c r="L273" s="9" t="str">
        <f t="shared" si="69"/>
        <v>N/A</v>
      </c>
    </row>
    <row r="274" spans="1:12" x14ac:dyDescent="0.25">
      <c r="A274" s="2" t="s">
        <v>158</v>
      </c>
      <c r="B274" s="41" t="s">
        <v>221</v>
      </c>
      <c r="C274" s="1">
        <v>1</v>
      </c>
      <c r="D274" s="11" t="str">
        <f t="shared" ref="D274:D275" si="73">IF($B274="N/A","N/A",IF(C274&gt;0,"No",IF(C274&lt;0,"No","Yes")))</f>
        <v>No</v>
      </c>
      <c r="E274" s="1">
        <v>0</v>
      </c>
      <c r="F274" s="11" t="str">
        <f t="shared" ref="F274:F275" si="74">IF($B274="N/A","N/A",IF(E274&gt;0,"No",IF(E274&lt;0,"No","Yes")))</f>
        <v>Yes</v>
      </c>
      <c r="G274" s="1">
        <v>0</v>
      </c>
      <c r="H274" s="11" t="str">
        <f t="shared" ref="H274:H275" si="75">IF($B274="N/A","N/A",IF(G274&gt;0,"No",IF(G274&lt;0,"No","Yes")))</f>
        <v>Yes</v>
      </c>
      <c r="I274" s="12">
        <v>-100</v>
      </c>
      <c r="J274" s="12" t="s">
        <v>1742</v>
      </c>
      <c r="K274" s="41" t="s">
        <v>732</v>
      </c>
      <c r="L274" s="9" t="str">
        <f t="shared" si="69"/>
        <v>N/A</v>
      </c>
    </row>
    <row r="275" spans="1:12" x14ac:dyDescent="0.25">
      <c r="A275" s="2" t="s">
        <v>159</v>
      </c>
      <c r="B275" s="41" t="s">
        <v>221</v>
      </c>
      <c r="C275" s="1">
        <v>1</v>
      </c>
      <c r="D275" s="11" t="str">
        <f t="shared" si="73"/>
        <v>No</v>
      </c>
      <c r="E275" s="1">
        <v>0</v>
      </c>
      <c r="F275" s="11" t="str">
        <f t="shared" si="74"/>
        <v>Yes</v>
      </c>
      <c r="G275" s="1">
        <v>0</v>
      </c>
      <c r="H275" s="11" t="str">
        <f t="shared" si="75"/>
        <v>Yes</v>
      </c>
      <c r="I275" s="12">
        <v>-100</v>
      </c>
      <c r="J275" s="12" t="s">
        <v>1742</v>
      </c>
      <c r="K275" s="41" t="s">
        <v>732</v>
      </c>
      <c r="L275" s="9" t="str">
        <f t="shared" si="69"/>
        <v>N/A</v>
      </c>
    </row>
    <row r="276" spans="1:12" x14ac:dyDescent="0.25">
      <c r="A276" s="16" t="s">
        <v>689</v>
      </c>
      <c r="B276" s="1" t="s">
        <v>217</v>
      </c>
      <c r="C276" s="1" t="s">
        <v>217</v>
      </c>
      <c r="D276" s="11" t="str">
        <f t="shared" ref="D276:D283" si="76">IF($B276="N/A","N/A",IF(C276&gt;10,"No",IF(C276&lt;-10,"No","Yes")))</f>
        <v>N/A</v>
      </c>
      <c r="E276" s="1">
        <v>493121</v>
      </c>
      <c r="F276" s="11" t="str">
        <f t="shared" ref="F276:F277" si="77">IF($B276="N/A","N/A",IF(E276&gt;10,"No",IF(E276&lt;-10,"No","Yes")))</f>
        <v>N/A</v>
      </c>
      <c r="G276" s="1">
        <v>549556</v>
      </c>
      <c r="H276" s="11" t="str">
        <f t="shared" ref="H276:H277" si="78">IF($B276="N/A","N/A",IF(G276&gt;10,"No",IF(G276&lt;-10,"No","Yes")))</f>
        <v>N/A</v>
      </c>
      <c r="I276" s="12" t="s">
        <v>217</v>
      </c>
      <c r="J276" s="12">
        <v>11.44</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372119.75</v>
      </c>
      <c r="F277" s="11" t="str">
        <f t="shared" si="77"/>
        <v>N/A</v>
      </c>
      <c r="G277" s="1">
        <v>422854.91667000001</v>
      </c>
      <c r="H277" s="11" t="str">
        <f t="shared" si="78"/>
        <v>N/A</v>
      </c>
      <c r="I277" s="12" t="s">
        <v>217</v>
      </c>
      <c r="J277" s="12">
        <v>13.63</v>
      </c>
      <c r="K277" s="1" t="s">
        <v>217</v>
      </c>
      <c r="L277" s="9" t="str">
        <f t="shared" si="79"/>
        <v>N/A</v>
      </c>
    </row>
    <row r="278" spans="1:12" x14ac:dyDescent="0.25">
      <c r="A278" s="16" t="s">
        <v>691</v>
      </c>
      <c r="B278" s="1" t="s">
        <v>217</v>
      </c>
      <c r="C278" s="1">
        <v>28580</v>
      </c>
      <c r="D278" s="11" t="str">
        <f t="shared" si="76"/>
        <v>N/A</v>
      </c>
      <c r="E278" s="1">
        <v>30495</v>
      </c>
      <c r="F278" s="11" t="str">
        <f t="shared" ref="F278:F283" si="80">IF($B278="N/A","N/A",IF(E278&gt;10,"No",IF(E278&lt;-10,"No","Yes")))</f>
        <v>N/A</v>
      </c>
      <c r="G278" s="1">
        <v>33037</v>
      </c>
      <c r="H278" s="11" t="str">
        <f t="shared" ref="H278:H283" si="81">IF($B278="N/A","N/A",IF(G278&gt;10,"No",IF(G278&lt;-10,"No","Yes")))</f>
        <v>N/A</v>
      </c>
      <c r="I278" s="12">
        <v>6.7</v>
      </c>
      <c r="J278" s="12">
        <v>8.3360000000000003</v>
      </c>
      <c r="K278" s="1" t="s">
        <v>217</v>
      </c>
      <c r="L278" s="9" t="str">
        <f t="shared" ref="L278:L284" si="82">IF(J278="Div by 0", "N/A", IF(K278="N/A","N/A", IF(J278&gt;VALUE(MID(K278,1,2)), "No", IF(J278&lt;-1*VALUE(MID(K278,1,2)), "No", "Yes"))))</f>
        <v>N/A</v>
      </c>
    </row>
    <row r="279" spans="1:12" x14ac:dyDescent="0.25">
      <c r="A279" s="16" t="s">
        <v>692</v>
      </c>
      <c r="B279" s="1" t="s">
        <v>217</v>
      </c>
      <c r="C279" s="1">
        <v>29353</v>
      </c>
      <c r="D279" s="11" t="str">
        <f t="shared" si="76"/>
        <v>N/A</v>
      </c>
      <c r="E279" s="1">
        <v>31951</v>
      </c>
      <c r="F279" s="11" t="str">
        <f t="shared" si="80"/>
        <v>N/A</v>
      </c>
      <c r="G279" s="1">
        <v>34165</v>
      </c>
      <c r="H279" s="11" t="str">
        <f t="shared" si="81"/>
        <v>N/A</v>
      </c>
      <c r="I279" s="12">
        <v>8.8510000000000009</v>
      </c>
      <c r="J279" s="12">
        <v>6.9290000000000003</v>
      </c>
      <c r="K279" s="1" t="s">
        <v>217</v>
      </c>
      <c r="L279" s="9" t="str">
        <f t="shared" si="82"/>
        <v>N/A</v>
      </c>
    </row>
    <row r="280" spans="1:12" x14ac:dyDescent="0.25">
      <c r="A280" s="16" t="s">
        <v>693</v>
      </c>
      <c r="B280" s="1" t="s">
        <v>217</v>
      </c>
      <c r="C280" s="1" t="s">
        <v>1742</v>
      </c>
      <c r="D280" s="11" t="str">
        <f t="shared" si="76"/>
        <v>N/A</v>
      </c>
      <c r="E280" s="1">
        <v>20961.666667000001</v>
      </c>
      <c r="F280" s="11" t="str">
        <f t="shared" si="80"/>
        <v>N/A</v>
      </c>
      <c r="G280" s="1">
        <v>23159.333332999999</v>
      </c>
      <c r="H280" s="11" t="str">
        <f t="shared" si="81"/>
        <v>N/A</v>
      </c>
      <c r="I280" s="12" t="s">
        <v>1742</v>
      </c>
      <c r="J280" s="12">
        <v>10.48</v>
      </c>
      <c r="K280" s="1" t="s">
        <v>217</v>
      </c>
      <c r="L280" s="9" t="str">
        <f t="shared" si="82"/>
        <v>N/A</v>
      </c>
    </row>
    <row r="281" spans="1:12" x14ac:dyDescent="0.25">
      <c r="A281" s="16" t="s">
        <v>694</v>
      </c>
      <c r="B281" s="1" t="s">
        <v>217</v>
      </c>
      <c r="C281" s="1">
        <v>27688</v>
      </c>
      <c r="D281" s="11" t="str">
        <f t="shared" si="76"/>
        <v>N/A</v>
      </c>
      <c r="E281" s="1">
        <v>29851</v>
      </c>
      <c r="F281" s="11" t="str">
        <f t="shared" si="80"/>
        <v>N/A</v>
      </c>
      <c r="G281" s="1">
        <v>33755</v>
      </c>
      <c r="H281" s="11" t="str">
        <f t="shared" si="81"/>
        <v>N/A</v>
      </c>
      <c r="I281" s="12">
        <v>7.8120000000000003</v>
      </c>
      <c r="J281" s="12">
        <v>13.08</v>
      </c>
      <c r="K281" s="1" t="s">
        <v>217</v>
      </c>
      <c r="L281" s="9" t="str">
        <f t="shared" si="82"/>
        <v>N/A</v>
      </c>
    </row>
    <row r="282" spans="1:12" x14ac:dyDescent="0.25">
      <c r="A282" s="16" t="s">
        <v>695</v>
      </c>
      <c r="B282" s="1" t="s">
        <v>217</v>
      </c>
      <c r="C282" s="1">
        <v>31016</v>
      </c>
      <c r="D282" s="11" t="str">
        <f t="shared" si="76"/>
        <v>N/A</v>
      </c>
      <c r="E282" s="1">
        <v>33335</v>
      </c>
      <c r="F282" s="11" t="str">
        <f t="shared" si="80"/>
        <v>N/A</v>
      </c>
      <c r="G282" s="1">
        <v>37711</v>
      </c>
      <c r="H282" s="11" t="str">
        <f t="shared" si="81"/>
        <v>N/A</v>
      </c>
      <c r="I282" s="12">
        <v>7.4770000000000003</v>
      </c>
      <c r="J282" s="12">
        <v>13.13</v>
      </c>
      <c r="K282" s="1" t="s">
        <v>217</v>
      </c>
      <c r="L282" s="9" t="str">
        <f t="shared" si="82"/>
        <v>N/A</v>
      </c>
    </row>
    <row r="283" spans="1:12" x14ac:dyDescent="0.25">
      <c r="A283" s="16" t="s">
        <v>696</v>
      </c>
      <c r="B283" s="1" t="s">
        <v>217</v>
      </c>
      <c r="C283" s="1">
        <v>25090.583332999999</v>
      </c>
      <c r="D283" s="11" t="str">
        <f t="shared" si="76"/>
        <v>N/A</v>
      </c>
      <c r="E283" s="1">
        <v>27446.25</v>
      </c>
      <c r="F283" s="11" t="str">
        <f t="shared" si="80"/>
        <v>N/A</v>
      </c>
      <c r="G283" s="1">
        <v>30969</v>
      </c>
      <c r="H283" s="11" t="str">
        <f t="shared" si="81"/>
        <v>N/A</v>
      </c>
      <c r="I283" s="12">
        <v>9.3889999999999993</v>
      </c>
      <c r="J283" s="12">
        <v>12.84</v>
      </c>
      <c r="K283" s="1" t="s">
        <v>217</v>
      </c>
      <c r="L283" s="9" t="str">
        <f t="shared" si="82"/>
        <v>N/A</v>
      </c>
    </row>
    <row r="284" spans="1:12" x14ac:dyDescent="0.25">
      <c r="A284" s="16" t="s">
        <v>403</v>
      </c>
      <c r="B284" s="33" t="s">
        <v>294</v>
      </c>
      <c r="C284" s="8">
        <v>29.664548892999999</v>
      </c>
      <c r="D284" s="11" t="str">
        <f>IF($B284="N/A","N/A",IF(C284&lt;=40,"Yes","No"))</f>
        <v>Yes</v>
      </c>
      <c r="E284" s="8">
        <v>30.56938044</v>
      </c>
      <c r="F284" s="11" t="str">
        <f>IF($B284="N/A","N/A",IF(E284&lt;=40,"Yes","No"))</f>
        <v>Yes</v>
      </c>
      <c r="G284" s="8">
        <v>32.285678760000003</v>
      </c>
      <c r="H284" s="11" t="str">
        <f>IF($B284="N/A","N/A",IF(G284&lt;=40,"Yes","No"))</f>
        <v>Yes</v>
      </c>
      <c r="I284" s="12">
        <v>3.05</v>
      </c>
      <c r="J284" s="12">
        <v>5.6139999999999999</v>
      </c>
      <c r="K284" s="41" t="s">
        <v>734</v>
      </c>
      <c r="L284" s="9" t="str">
        <f t="shared" si="82"/>
        <v>Yes</v>
      </c>
    </row>
    <row r="285" spans="1:12" x14ac:dyDescent="0.25">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1742</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0</v>
      </c>
      <c r="F286" s="11" t="str">
        <f t="shared" si="84"/>
        <v>N/A</v>
      </c>
      <c r="G286" s="1">
        <v>0</v>
      </c>
      <c r="H286" s="11" t="str">
        <f t="shared" si="85"/>
        <v>N/A</v>
      </c>
      <c r="I286" s="12" t="s">
        <v>217</v>
      </c>
      <c r="J286" s="12" t="s">
        <v>1742</v>
      </c>
      <c r="K286" s="1" t="s">
        <v>217</v>
      </c>
      <c r="L286" s="9" t="str">
        <f t="shared" si="86"/>
        <v>N/A</v>
      </c>
    </row>
    <row r="287" spans="1:12" x14ac:dyDescent="0.25">
      <c r="A287" s="16" t="s">
        <v>699</v>
      </c>
      <c r="B287" s="1" t="s">
        <v>217</v>
      </c>
      <c r="C287" s="1" t="s">
        <v>217</v>
      </c>
      <c r="D287" s="11" t="str">
        <f t="shared" si="83"/>
        <v>N/A</v>
      </c>
      <c r="E287" s="1">
        <v>42794</v>
      </c>
      <c r="F287" s="11" t="str">
        <f t="shared" ref="F287:F288" si="87">IF($B287="N/A","N/A",IF(E287&gt;10,"No",IF(E287&lt;-10,"No","Yes")))</f>
        <v>N/A</v>
      </c>
      <c r="G287" s="1">
        <v>85258</v>
      </c>
      <c r="H287" s="11" t="str">
        <f t="shared" ref="H287:H288" si="88">IF($B287="N/A","N/A",IF(G287&gt;10,"No",IF(G287&lt;-10,"No","Yes")))</f>
        <v>N/A</v>
      </c>
      <c r="I287" s="12" t="s">
        <v>217</v>
      </c>
      <c r="J287" s="12">
        <v>99.23</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26010.416667000001</v>
      </c>
      <c r="F288" s="11" t="str">
        <f t="shared" si="87"/>
        <v>N/A</v>
      </c>
      <c r="G288" s="1">
        <v>40499.916666999998</v>
      </c>
      <c r="H288" s="11" t="str">
        <f t="shared" si="88"/>
        <v>N/A</v>
      </c>
      <c r="I288" s="12" t="s">
        <v>217</v>
      </c>
      <c r="J288" s="12">
        <v>55.71</v>
      </c>
      <c r="K288" s="1" t="s">
        <v>217</v>
      </c>
      <c r="L288" s="9" t="str">
        <f t="shared" si="89"/>
        <v>N/A</v>
      </c>
    </row>
    <row r="289" spans="1:12" x14ac:dyDescent="0.25">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1742</v>
      </c>
      <c r="J289" s="12" t="s">
        <v>1742</v>
      </c>
      <c r="K289" s="1" t="s">
        <v>217</v>
      </c>
      <c r="L289" s="9" t="str">
        <f t="shared" ref="L289:L300" si="92">IF(J289="Div by 0", "N/A", IF(K289="N/A","N/A", IF(J289&gt;VALUE(MID(K289,1,2)), "No", IF(J289&lt;-1*VALUE(MID(K289,1,2)), "No", "Yes"))))</f>
        <v>N/A</v>
      </c>
    </row>
    <row r="290" spans="1:12" x14ac:dyDescent="0.25">
      <c r="A290" s="16" t="s">
        <v>701</v>
      </c>
      <c r="B290" s="1" t="s">
        <v>217</v>
      </c>
      <c r="C290" s="1">
        <v>0</v>
      </c>
      <c r="D290" s="11" t="str">
        <f t="shared" si="83"/>
        <v>N/A</v>
      </c>
      <c r="E290" s="1">
        <v>0</v>
      </c>
      <c r="F290" s="11" t="str">
        <f t="shared" si="90"/>
        <v>N/A</v>
      </c>
      <c r="G290" s="1">
        <v>0</v>
      </c>
      <c r="H290" s="11" t="str">
        <f t="shared" si="91"/>
        <v>N/A</v>
      </c>
      <c r="I290" s="12" t="s">
        <v>1742</v>
      </c>
      <c r="J290" s="12" t="s">
        <v>1742</v>
      </c>
      <c r="K290" s="1" t="s">
        <v>217</v>
      </c>
      <c r="L290" s="9" t="str">
        <f t="shared" si="92"/>
        <v>N/A</v>
      </c>
    </row>
    <row r="291" spans="1:12" x14ac:dyDescent="0.25">
      <c r="A291" s="16" t="s">
        <v>719</v>
      </c>
      <c r="B291" s="33" t="s">
        <v>217</v>
      </c>
      <c r="C291" s="13" t="s">
        <v>1742</v>
      </c>
      <c r="D291" s="11" t="str">
        <f t="shared" si="83"/>
        <v>N/A</v>
      </c>
      <c r="E291" s="13" t="s">
        <v>1742</v>
      </c>
      <c r="F291" s="11" t="str">
        <f t="shared" si="90"/>
        <v>N/A</v>
      </c>
      <c r="G291" s="13" t="s">
        <v>1742</v>
      </c>
      <c r="H291" s="11" t="str">
        <f t="shared" si="91"/>
        <v>N/A</v>
      </c>
      <c r="I291" s="12" t="s">
        <v>1742</v>
      </c>
      <c r="J291" s="12" t="s">
        <v>1742</v>
      </c>
      <c r="K291" s="33" t="s">
        <v>217</v>
      </c>
      <c r="L291" s="9" t="str">
        <f t="shared" si="92"/>
        <v>N/A</v>
      </c>
    </row>
    <row r="292" spans="1:12" x14ac:dyDescent="0.25">
      <c r="A292" s="16" t="s">
        <v>712</v>
      </c>
      <c r="B292" s="1" t="s">
        <v>217</v>
      </c>
      <c r="C292" s="1">
        <v>0</v>
      </c>
      <c r="D292" s="11" t="str">
        <f t="shared" si="83"/>
        <v>N/A</v>
      </c>
      <c r="E292" s="1">
        <v>0</v>
      </c>
      <c r="F292" s="11" t="str">
        <f t="shared" si="90"/>
        <v>N/A</v>
      </c>
      <c r="G292" s="1">
        <v>0</v>
      </c>
      <c r="H292" s="11" t="str">
        <f t="shared" si="91"/>
        <v>N/A</v>
      </c>
      <c r="I292" s="12" t="s">
        <v>1742</v>
      </c>
      <c r="J292" s="12" t="s">
        <v>1742</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22</v>
      </c>
      <c r="D295" s="11" t="str">
        <f t="shared" si="83"/>
        <v>N/A</v>
      </c>
      <c r="E295" s="1">
        <v>149</v>
      </c>
      <c r="F295" s="11" t="str">
        <f t="shared" si="90"/>
        <v>N/A</v>
      </c>
      <c r="G295" s="1">
        <v>242</v>
      </c>
      <c r="H295" s="11" t="str">
        <f t="shared" si="91"/>
        <v>N/A</v>
      </c>
      <c r="I295" s="12">
        <v>577.29999999999995</v>
      </c>
      <c r="J295" s="12">
        <v>62.42</v>
      </c>
      <c r="K295" s="1" t="s">
        <v>217</v>
      </c>
      <c r="L295" s="9" t="str">
        <f t="shared" si="92"/>
        <v>N/A</v>
      </c>
    </row>
    <row r="296" spans="1:12" x14ac:dyDescent="0.25">
      <c r="A296" s="16" t="s">
        <v>714</v>
      </c>
      <c r="B296" s="1" t="s">
        <v>217</v>
      </c>
      <c r="C296" s="1">
        <v>11</v>
      </c>
      <c r="D296" s="11" t="str">
        <f t="shared" si="83"/>
        <v>N/A</v>
      </c>
      <c r="E296" s="1">
        <v>63.333333332999999</v>
      </c>
      <c r="F296" s="11" t="str">
        <f t="shared" si="90"/>
        <v>N/A</v>
      </c>
      <c r="G296" s="1">
        <v>133.5</v>
      </c>
      <c r="H296" s="11" t="str">
        <f t="shared" si="91"/>
        <v>N/A</v>
      </c>
      <c r="I296" s="12">
        <v>1167</v>
      </c>
      <c r="J296" s="12">
        <v>110.8</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60527</v>
      </c>
      <c r="F308" s="1" t="s">
        <v>217</v>
      </c>
      <c r="G308" s="1">
        <v>66979</v>
      </c>
      <c r="H308" s="1" t="s">
        <v>217</v>
      </c>
      <c r="I308" s="12" t="s">
        <v>217</v>
      </c>
      <c r="J308" s="12">
        <v>10.66</v>
      </c>
      <c r="K308" s="1" t="s">
        <v>217</v>
      </c>
      <c r="L308" s="9" t="str">
        <f>IF(J308="Div by 0", "N/A", IF(K308="N/A","N/A", IF(J308&gt;VALUE(MID(K308,1,2)), "No", IF(J308&lt;-1*VALUE(MID(K308,1,2)), "No", "Yes"))))</f>
        <v>N/A</v>
      </c>
    </row>
    <row r="309" spans="1:12" x14ac:dyDescent="0.25">
      <c r="A309" s="61" t="s">
        <v>73</v>
      </c>
      <c r="B309" s="33" t="s">
        <v>217</v>
      </c>
      <c r="C309" s="34">
        <v>396487</v>
      </c>
      <c r="D309" s="11" t="str">
        <f>IF($B309="N/A","N/A",IF(C309&gt;10,"No",IF(C309&lt;-10,"No","Yes")))</f>
        <v>N/A</v>
      </c>
      <c r="E309" s="34">
        <v>439461</v>
      </c>
      <c r="F309" s="11" t="str">
        <f>IF($B309="N/A","N/A",IF(E309&gt;10,"No",IF(E309&lt;-10,"No","Yes")))</f>
        <v>N/A</v>
      </c>
      <c r="G309" s="34">
        <v>506831</v>
      </c>
      <c r="H309" s="11" t="str">
        <f>IF($B309="N/A","N/A",IF(G309&gt;10,"No",IF(G309&lt;-10,"No","Yes")))</f>
        <v>N/A</v>
      </c>
      <c r="I309" s="12">
        <v>10.84</v>
      </c>
      <c r="J309" s="12">
        <v>15.33</v>
      </c>
      <c r="K309" s="41" t="s">
        <v>734</v>
      </c>
      <c r="L309" s="9" t="str">
        <f t="shared" ref="L309:L338" si="94">IF(J309="Div by 0", "N/A", IF(K309="N/A","N/A", IF(J309&gt;VALUE(MID(K309,1,2)), "No", IF(J309&lt;-1*VALUE(MID(K309,1,2)), "No", "Yes"))))</f>
        <v>No</v>
      </c>
    </row>
    <row r="310" spans="1:12" x14ac:dyDescent="0.25">
      <c r="A310" s="48" t="s">
        <v>186</v>
      </c>
      <c r="B310" s="33" t="s">
        <v>217</v>
      </c>
      <c r="C310" s="34">
        <v>43443</v>
      </c>
      <c r="D310" s="11" t="str">
        <f t="shared" ref="D310:D313" si="95">IF($B310="N/A","N/A",IF(C310&gt;10,"No",IF(C310&lt;-10,"No","Yes")))</f>
        <v>N/A</v>
      </c>
      <c r="E310" s="34">
        <v>46172</v>
      </c>
      <c r="F310" s="11" t="str">
        <f t="shared" ref="F310:F313" si="96">IF($B310="N/A","N/A",IF(E310&gt;10,"No",IF(E310&lt;-10,"No","Yes")))</f>
        <v>N/A</v>
      </c>
      <c r="G310" s="34">
        <v>49031</v>
      </c>
      <c r="H310" s="11" t="str">
        <f t="shared" ref="H310:H313" si="97">IF($B310="N/A","N/A",IF(G310&gt;10,"No",IF(G310&lt;-10,"No","Yes")))</f>
        <v>N/A</v>
      </c>
      <c r="I310" s="12">
        <v>6.282</v>
      </c>
      <c r="J310" s="12">
        <v>6.1920000000000002</v>
      </c>
      <c r="K310" s="41" t="s">
        <v>734</v>
      </c>
      <c r="L310" s="9" t="str">
        <f>IF(J310="Div by 0", "N/A", IF(OR(J310="N/A",K310="N/A"),"N/A", IF(J310&gt;VALUE(MID(K310,1,2)), "No", IF(J310&lt;-1*VALUE(MID(K310,1,2)), "No", "Yes"))))</f>
        <v>Yes</v>
      </c>
    </row>
    <row r="311" spans="1:12" x14ac:dyDescent="0.25">
      <c r="A311" s="48" t="s">
        <v>187</v>
      </c>
      <c r="B311" s="33" t="s">
        <v>217</v>
      </c>
      <c r="C311" s="34">
        <v>77659</v>
      </c>
      <c r="D311" s="11" t="str">
        <f t="shared" si="95"/>
        <v>N/A</v>
      </c>
      <c r="E311" s="34">
        <v>83316</v>
      </c>
      <c r="F311" s="11" t="str">
        <f t="shared" si="96"/>
        <v>N/A</v>
      </c>
      <c r="G311" s="34">
        <v>89644</v>
      </c>
      <c r="H311" s="11" t="str">
        <f t="shared" si="97"/>
        <v>N/A</v>
      </c>
      <c r="I311" s="12">
        <v>7.2839999999999998</v>
      </c>
      <c r="J311" s="12">
        <v>7.5949999999999998</v>
      </c>
      <c r="K311" s="41" t="s">
        <v>734</v>
      </c>
      <c r="L311" s="9" t="str">
        <f t="shared" ref="L311:L313" si="98">IF(J311="Div by 0", "N/A", IF(OR(J311="N/A",K311="N/A"),"N/A", IF(J311&gt;VALUE(MID(K311,1,2)), "No", IF(J311&lt;-1*VALUE(MID(K311,1,2)), "No", "Yes"))))</f>
        <v>Yes</v>
      </c>
    </row>
    <row r="312" spans="1:12" x14ac:dyDescent="0.25">
      <c r="A312" s="48" t="s">
        <v>188</v>
      </c>
      <c r="B312" s="33" t="s">
        <v>217</v>
      </c>
      <c r="C312" s="34">
        <v>193515</v>
      </c>
      <c r="D312" s="11" t="str">
        <f t="shared" si="95"/>
        <v>N/A</v>
      </c>
      <c r="E312" s="34">
        <v>218701</v>
      </c>
      <c r="F312" s="11" t="str">
        <f t="shared" si="96"/>
        <v>N/A</v>
      </c>
      <c r="G312" s="34">
        <v>258166</v>
      </c>
      <c r="H312" s="11" t="str">
        <f t="shared" si="97"/>
        <v>N/A</v>
      </c>
      <c r="I312" s="12">
        <v>13.02</v>
      </c>
      <c r="J312" s="12">
        <v>18.05</v>
      </c>
      <c r="K312" s="41" t="s">
        <v>734</v>
      </c>
      <c r="L312" s="9" t="str">
        <f t="shared" si="98"/>
        <v>No</v>
      </c>
    </row>
    <row r="313" spans="1:12" x14ac:dyDescent="0.25">
      <c r="A313" s="7" t="s">
        <v>189</v>
      </c>
      <c r="B313" s="33" t="s">
        <v>217</v>
      </c>
      <c r="C313" s="34">
        <v>81870</v>
      </c>
      <c r="D313" s="11" t="str">
        <f t="shared" si="95"/>
        <v>N/A</v>
      </c>
      <c r="E313" s="34">
        <v>91272</v>
      </c>
      <c r="F313" s="11" t="str">
        <f t="shared" si="96"/>
        <v>N/A</v>
      </c>
      <c r="G313" s="34">
        <v>109990</v>
      </c>
      <c r="H313" s="11" t="str">
        <f t="shared" si="97"/>
        <v>N/A</v>
      </c>
      <c r="I313" s="12">
        <v>11.48</v>
      </c>
      <c r="J313" s="12">
        <v>20.51</v>
      </c>
      <c r="K313" s="41" t="s">
        <v>734</v>
      </c>
      <c r="L313" s="9" t="str">
        <f t="shared" si="98"/>
        <v>No</v>
      </c>
    </row>
    <row r="314" spans="1:12" x14ac:dyDescent="0.25">
      <c r="A314" s="48" t="s">
        <v>1112</v>
      </c>
      <c r="B314" s="13" t="s">
        <v>217</v>
      </c>
      <c r="C314" s="34" t="s">
        <v>217</v>
      </c>
      <c r="D314" s="9" t="str">
        <f t="shared" ref="D314:F317" si="99">IF($B314="N/A","N/A",IF(C314&lt;0,"No","Yes"))</f>
        <v>N/A</v>
      </c>
      <c r="E314" s="34">
        <v>222506</v>
      </c>
      <c r="F314" s="9" t="str">
        <f t="shared" si="99"/>
        <v>N/A</v>
      </c>
      <c r="G314" s="34">
        <v>260859</v>
      </c>
      <c r="H314" s="9" t="str">
        <f t="shared" ref="H314:H317" si="100">IF($B314="N/A","N/A",IF(G314&lt;0,"No","Yes"))</f>
        <v>N/A</v>
      </c>
      <c r="I314" s="12" t="s">
        <v>217</v>
      </c>
      <c r="J314" s="12">
        <v>17.239999999999998</v>
      </c>
      <c r="K314" s="1" t="s">
        <v>733</v>
      </c>
      <c r="L314" s="9" t="str">
        <f>IF(J314="Div by 0", "N/A", IF(OR(J314="N/A",K314="N/A"),"N/A", IF(J314&gt;VALUE(MID(K314,1,2)), "No", IF(J314&lt;-1*VALUE(MID(K314,1,2)), "No", "Yes"))))</f>
        <v>No</v>
      </c>
    </row>
    <row r="315" spans="1:12" x14ac:dyDescent="0.25">
      <c r="A315" s="48" t="s">
        <v>433</v>
      </c>
      <c r="B315" s="13" t="s">
        <v>217</v>
      </c>
      <c r="C315" s="34" t="s">
        <v>217</v>
      </c>
      <c r="D315" s="9" t="str">
        <f t="shared" si="99"/>
        <v>N/A</v>
      </c>
      <c r="E315" s="34">
        <v>12192</v>
      </c>
      <c r="F315" s="9" t="str">
        <f t="shared" si="99"/>
        <v>N/A</v>
      </c>
      <c r="G315" s="34">
        <v>15313</v>
      </c>
      <c r="H315" s="9" t="str">
        <f t="shared" si="100"/>
        <v>N/A</v>
      </c>
      <c r="I315" s="12" t="s">
        <v>217</v>
      </c>
      <c r="J315" s="12">
        <v>25.6</v>
      </c>
      <c r="K315" s="1" t="s">
        <v>733</v>
      </c>
      <c r="L315" s="9" t="str">
        <f t="shared" ref="L315:L317" si="101">IF(J315="Div by 0", "N/A", IF(OR(J315="N/A",K315="N/A"),"N/A", IF(J315&gt;VALUE(MID(K315,1,2)), "No", IF(J315&lt;-1*VALUE(MID(K315,1,2)), "No", "Yes"))))</f>
        <v>No</v>
      </c>
    </row>
    <row r="316" spans="1:12" x14ac:dyDescent="0.25">
      <c r="A316" s="48" t="s">
        <v>434</v>
      </c>
      <c r="B316" s="13" t="s">
        <v>217</v>
      </c>
      <c r="C316" s="34" t="s">
        <v>217</v>
      </c>
      <c r="D316" s="9" t="str">
        <f t="shared" si="99"/>
        <v>N/A</v>
      </c>
      <c r="E316" s="34">
        <v>153068</v>
      </c>
      <c r="F316" s="9" t="str">
        <f t="shared" si="99"/>
        <v>N/A</v>
      </c>
      <c r="G316" s="34">
        <v>175607</v>
      </c>
      <c r="H316" s="9" t="str">
        <f t="shared" si="100"/>
        <v>N/A</v>
      </c>
      <c r="I316" s="12" t="s">
        <v>217</v>
      </c>
      <c r="J316" s="12">
        <v>14.72</v>
      </c>
      <c r="K316" s="1" t="s">
        <v>733</v>
      </c>
      <c r="L316" s="9" t="str">
        <f t="shared" si="101"/>
        <v>No</v>
      </c>
    </row>
    <row r="317" spans="1:12" x14ac:dyDescent="0.25">
      <c r="A317" s="48" t="s">
        <v>1113</v>
      </c>
      <c r="B317" s="13" t="s">
        <v>217</v>
      </c>
      <c r="C317" s="34" t="s">
        <v>217</v>
      </c>
      <c r="D317" s="9" t="str">
        <f t="shared" si="99"/>
        <v>N/A</v>
      </c>
      <c r="E317" s="34">
        <v>42513</v>
      </c>
      <c r="F317" s="9" t="str">
        <f t="shared" si="99"/>
        <v>N/A</v>
      </c>
      <c r="G317" s="34">
        <v>45431</v>
      </c>
      <c r="H317" s="9" t="str">
        <f t="shared" si="100"/>
        <v>N/A</v>
      </c>
      <c r="I317" s="12" t="s">
        <v>217</v>
      </c>
      <c r="J317" s="12">
        <v>6.8639999999999999</v>
      </c>
      <c r="K317" s="1" t="s">
        <v>733</v>
      </c>
      <c r="L317" s="9" t="str">
        <f t="shared" si="101"/>
        <v>Yes</v>
      </c>
    </row>
    <row r="318" spans="1:12" x14ac:dyDescent="0.25">
      <c r="A318" s="48" t="s">
        <v>98</v>
      </c>
      <c r="B318" s="33" t="s">
        <v>295</v>
      </c>
      <c r="C318" s="8">
        <v>82.760594925000007</v>
      </c>
      <c r="D318" s="11" t="str">
        <f>IF($B318="N/A","N/A",IF(C318&gt;80,"Yes","No"))</f>
        <v>Yes</v>
      </c>
      <c r="E318" s="8">
        <v>83.289757225000002</v>
      </c>
      <c r="F318" s="11" t="str">
        <f>IF($B318="N/A","N/A",IF(E318&gt;80,"Yes","No"))</f>
        <v>Yes</v>
      </c>
      <c r="G318" s="8">
        <v>82.753817346999995</v>
      </c>
      <c r="H318" s="11" t="str">
        <f>IF($B318="N/A","N/A",IF(G318&gt;80,"Yes","No"))</f>
        <v>Yes</v>
      </c>
      <c r="I318" s="12">
        <v>0.63939999999999997</v>
      </c>
      <c r="J318" s="12">
        <v>-0.64300000000000002</v>
      </c>
      <c r="K318" s="41" t="s">
        <v>734</v>
      </c>
      <c r="L318" s="9" t="str">
        <f t="shared" si="94"/>
        <v>Yes</v>
      </c>
    </row>
    <row r="319" spans="1:12" x14ac:dyDescent="0.25">
      <c r="A319" s="48" t="s">
        <v>336</v>
      </c>
      <c r="B319" s="33" t="s">
        <v>282</v>
      </c>
      <c r="C319" s="8">
        <v>4.5413847112000001</v>
      </c>
      <c r="D319" s="11" t="str">
        <f>IF($B319="N/A","N/A",IF(C319&gt;=5,"No",IF(C319&lt;0,"No","Yes")))</f>
        <v>Yes</v>
      </c>
      <c r="E319" s="8">
        <v>4.7335258418999997</v>
      </c>
      <c r="F319" s="11" t="str">
        <f>IF($B319="N/A","N/A",IF(E319&gt;=5,"No",IF(E319&lt;0,"No","Yes")))</f>
        <v>Yes</v>
      </c>
      <c r="G319" s="8">
        <v>4.5378045147000003</v>
      </c>
      <c r="H319" s="11" t="str">
        <f>IF($B319="N/A","N/A",IF(G319&gt;=5,"No",IF(G319&lt;0,"No","Yes")))</f>
        <v>Yes</v>
      </c>
      <c r="I319" s="12">
        <v>4.2309999999999999</v>
      </c>
      <c r="J319" s="12">
        <v>-4.13</v>
      </c>
      <c r="K319" s="41" t="s">
        <v>734</v>
      </c>
      <c r="L319" s="9" t="str">
        <f t="shared" si="94"/>
        <v>Yes</v>
      </c>
    </row>
    <row r="320" spans="1:12" x14ac:dyDescent="0.25">
      <c r="A320" s="48" t="s">
        <v>344</v>
      </c>
      <c r="B320" s="41" t="s">
        <v>282</v>
      </c>
      <c r="C320" s="8">
        <v>6.2897396384000004</v>
      </c>
      <c r="D320" s="11" t="str">
        <f>IF($B320="N/A","N/A",IF(C320&gt;=5,"No",IF(C320&lt;0,"No","Yes")))</f>
        <v>No</v>
      </c>
      <c r="E320" s="8">
        <v>6.1809807923999998</v>
      </c>
      <c r="F320" s="11" t="str">
        <f>IF($B320="N/A","N/A",IF(E320&gt;=5,"No",IF(E320&lt;0,"No","Yes")))</f>
        <v>No</v>
      </c>
      <c r="G320" s="8">
        <v>6.0830927864</v>
      </c>
      <c r="H320" s="11" t="str">
        <f>IF($B320="N/A","N/A",IF(G320&gt;=5,"No",IF(G320&lt;0,"No","Yes")))</f>
        <v>No</v>
      </c>
      <c r="I320" s="12">
        <v>-1.73</v>
      </c>
      <c r="J320" s="12">
        <v>-1.58</v>
      </c>
      <c r="K320" s="41" t="s">
        <v>734</v>
      </c>
      <c r="L320" s="9" t="str">
        <f t="shared" si="94"/>
        <v>Yes</v>
      </c>
    </row>
    <row r="321" spans="1:12" x14ac:dyDescent="0.25">
      <c r="A321" s="48" t="s">
        <v>337</v>
      </c>
      <c r="B321" s="41" t="s">
        <v>282</v>
      </c>
      <c r="C321" s="8">
        <v>0</v>
      </c>
      <c r="D321" s="11" t="str">
        <f>IF($B321="N/A","N/A",IF(C321&gt;=5,"No",IF(C321&lt;0,"No","Yes")))</f>
        <v>Yes</v>
      </c>
      <c r="E321" s="8">
        <v>0</v>
      </c>
      <c r="F321" s="11" t="str">
        <f>IF($B321="N/A","N/A",IF(E321&gt;=5,"No",IF(E321&lt;0,"No","Yes")))</f>
        <v>Yes</v>
      </c>
      <c r="G321" s="8">
        <v>0</v>
      </c>
      <c r="H321" s="11" t="str">
        <f>IF($B321="N/A","N/A",IF(G321&gt;=5,"No",IF(G321&lt;0,"No","Yes")))</f>
        <v>Yes</v>
      </c>
      <c r="I321" s="12" t="s">
        <v>1742</v>
      </c>
      <c r="J321" s="12" t="s">
        <v>1742</v>
      </c>
      <c r="K321" s="41" t="s">
        <v>734</v>
      </c>
      <c r="L321" s="9" t="str">
        <f t="shared" si="94"/>
        <v>N/A</v>
      </c>
    </row>
    <row r="322" spans="1:12" x14ac:dyDescent="0.25">
      <c r="A322" s="48" t="s">
        <v>338</v>
      </c>
      <c r="B322" s="41" t="s">
        <v>296</v>
      </c>
      <c r="C322" s="8">
        <v>6.4082807255000001</v>
      </c>
      <c r="D322" s="11" t="str">
        <f>IF($B322="N/A","N/A",IF(C322&gt;0,"No",IF(C322&lt;0,"No","Yes")))</f>
        <v>No</v>
      </c>
      <c r="E322" s="8">
        <v>5.7834483605999996</v>
      </c>
      <c r="F322" s="11" t="str">
        <f>IF($B322="N/A","N/A",IF(E322&gt;0,"No",IF(E322&lt;0,"No","Yes")))</f>
        <v>No</v>
      </c>
      <c r="G322" s="8">
        <v>6.5976627317999998</v>
      </c>
      <c r="H322" s="11" t="str">
        <f>IF($B322="N/A","N/A",IF(G322&gt;0,"No",IF(G322&lt;0,"No","Yes")))</f>
        <v>No</v>
      </c>
      <c r="I322" s="12">
        <v>-9.75</v>
      </c>
      <c r="J322" s="12">
        <v>14.08</v>
      </c>
      <c r="K322" s="41" t="s">
        <v>734</v>
      </c>
      <c r="L322" s="9" t="str">
        <f t="shared" si="94"/>
        <v>Yes</v>
      </c>
    </row>
    <row r="323" spans="1:12" x14ac:dyDescent="0.25">
      <c r="A323" s="48" t="s">
        <v>339</v>
      </c>
      <c r="B323" s="41" t="s">
        <v>282</v>
      </c>
      <c r="C323" s="8">
        <v>0</v>
      </c>
      <c r="D323" s="11" t="str">
        <f>IF($B323="N/A","N/A",IF(C323&gt;=5,"No",IF(C323&lt;0,"No","Yes")))</f>
        <v>Yes</v>
      </c>
      <c r="E323" s="8">
        <v>0</v>
      </c>
      <c r="F323" s="11" t="str">
        <f>IF($B323="N/A","N/A",IF(E323&gt;=5,"No",IF(E323&lt;0,"No","Yes")))</f>
        <v>Yes</v>
      </c>
      <c r="G323" s="8">
        <v>0</v>
      </c>
      <c r="H323" s="11" t="str">
        <f>IF($B323="N/A","N/A",IF(G323&gt;=5,"No",IF(G323&lt;0,"No","Yes")))</f>
        <v>Yes</v>
      </c>
      <c r="I323" s="12" t="s">
        <v>1742</v>
      </c>
      <c r="J323" s="12" t="s">
        <v>1742</v>
      </c>
      <c r="K323" s="41" t="s">
        <v>734</v>
      </c>
      <c r="L323" s="9" t="str">
        <f t="shared" si="94"/>
        <v>N/A</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0</v>
      </c>
      <c r="D325" s="11" t="str">
        <f t="shared" si="102"/>
        <v>Yes</v>
      </c>
      <c r="E325" s="8">
        <v>1.20602283E-2</v>
      </c>
      <c r="F325" s="11" t="str">
        <f t="shared" si="103"/>
        <v>No</v>
      </c>
      <c r="G325" s="8">
        <v>2.7622619800000001E-2</v>
      </c>
      <c r="H325" s="11" t="str">
        <f t="shared" si="104"/>
        <v>No</v>
      </c>
      <c r="I325" s="12" t="s">
        <v>1742</v>
      </c>
      <c r="J325" s="12">
        <v>129</v>
      </c>
      <c r="K325" s="41" t="s">
        <v>734</v>
      </c>
      <c r="L325" s="9" t="str">
        <f t="shared" si="94"/>
        <v>No</v>
      </c>
    </row>
    <row r="326" spans="1:12" x14ac:dyDescent="0.25">
      <c r="A326" s="48" t="s">
        <v>99</v>
      </c>
      <c r="B326" s="41" t="s">
        <v>296</v>
      </c>
      <c r="C326" s="8">
        <v>0</v>
      </c>
      <c r="D326" s="11" t="str">
        <f>IF($B326="N/A","N/A",IF(C326&gt;0,"No",IF(C326&lt;0,"No","Yes")))</f>
        <v>Yes</v>
      </c>
      <c r="E326" s="8">
        <v>2.275515E-4</v>
      </c>
      <c r="F326" s="11" t="str">
        <f>IF($B326="N/A","N/A",IF(E326&gt;0,"No",IF(E326&lt;0,"No","Yes")))</f>
        <v>No</v>
      </c>
      <c r="G326" s="8">
        <v>0</v>
      </c>
      <c r="H326" s="11" t="str">
        <f>IF($B326="N/A","N/A",IF(G326&gt;0,"No",IF(G326&lt;0,"No","Yes")))</f>
        <v>Yes</v>
      </c>
      <c r="I326" s="12" t="s">
        <v>1742</v>
      </c>
      <c r="J326" s="12">
        <v>-100</v>
      </c>
      <c r="K326" s="41" t="s">
        <v>734</v>
      </c>
      <c r="L326" s="9" t="str">
        <f t="shared" si="94"/>
        <v>No</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4.7832589718999996</v>
      </c>
      <c r="D333" s="11" t="str">
        <f>IF($B333="N/A","N/A",IF(C333&gt;15,"No",IF(C333&lt;2,"No","Yes")))</f>
        <v>Yes</v>
      </c>
      <c r="E333" s="8">
        <v>6.2981698035000004</v>
      </c>
      <c r="F333" s="11" t="str">
        <f>IF($B333="N/A","N/A",IF(E333&gt;15,"No",IF(E333&lt;2,"No","Yes")))</f>
        <v>Yes</v>
      </c>
      <c r="G333" s="8">
        <v>5.5801638021000004</v>
      </c>
      <c r="H333" s="11" t="str">
        <f>IF($B333="N/A","N/A",IF(G333&gt;15,"No",IF(G333&lt;2,"No","Yes")))</f>
        <v>Yes</v>
      </c>
      <c r="I333" s="12">
        <v>31.67</v>
      </c>
      <c r="J333" s="12">
        <v>-11.4</v>
      </c>
      <c r="K333" s="41" t="s">
        <v>734</v>
      </c>
      <c r="L333" s="9" t="str">
        <f t="shared" si="94"/>
        <v>Yes</v>
      </c>
    </row>
    <row r="334" spans="1:12" x14ac:dyDescent="0.25">
      <c r="A334" s="48" t="s">
        <v>1119</v>
      </c>
      <c r="B334" s="33" t="s">
        <v>217</v>
      </c>
      <c r="C334" s="34">
        <v>50021</v>
      </c>
      <c r="D334" s="11" t="str">
        <f>IF($B334="N/A","N/A",IF(C334&gt;10,"No",IF(C334&lt;-10,"No","Yes")))</f>
        <v>N/A</v>
      </c>
      <c r="E334" s="34">
        <v>45296</v>
      </c>
      <c r="F334" s="11" t="str">
        <f>IF($B334="N/A","N/A",IF(E334&gt;10,"No",IF(E334&lt;-10,"No","Yes")))</f>
        <v>N/A</v>
      </c>
      <c r="G334" s="34">
        <v>64927</v>
      </c>
      <c r="H334" s="11" t="str">
        <f>IF($B334="N/A","N/A",IF(G334&gt;10,"No",IF(G334&lt;-10,"No","Yes")))</f>
        <v>N/A</v>
      </c>
      <c r="I334" s="12">
        <v>-9.4499999999999993</v>
      </c>
      <c r="J334" s="12">
        <v>43.34</v>
      </c>
      <c r="K334" s="41" t="s">
        <v>734</v>
      </c>
      <c r="L334" s="9" t="str">
        <f t="shared" si="94"/>
        <v>No</v>
      </c>
    </row>
    <row r="335" spans="1:12" x14ac:dyDescent="0.25">
      <c r="A335" s="48" t="s">
        <v>145</v>
      </c>
      <c r="B335" s="33" t="s">
        <v>217</v>
      </c>
      <c r="C335" s="34">
        <v>0</v>
      </c>
      <c r="D335" s="11" t="str">
        <f>IF($B335="N/A","N/A",IF(C335&gt;10,"No",IF(C335&lt;-10,"No","Yes")))</f>
        <v>N/A</v>
      </c>
      <c r="E335" s="34">
        <v>0</v>
      </c>
      <c r="F335" s="11" t="str">
        <f>IF($B335="N/A","N/A",IF(E335&gt;10,"No",IF(E335&lt;-10,"No","Yes")))</f>
        <v>N/A</v>
      </c>
      <c r="G335" s="34">
        <v>0</v>
      </c>
      <c r="H335" s="11" t="str">
        <f>IF($B335="N/A","N/A",IF(G335&gt;10,"No",IF(G335&lt;-10,"No","Yes")))</f>
        <v>N/A</v>
      </c>
      <c r="I335" s="12" t="s">
        <v>1742</v>
      </c>
      <c r="J335" s="12" t="s">
        <v>1742</v>
      </c>
      <c r="K335" s="41" t="s">
        <v>734</v>
      </c>
      <c r="L335" s="9" t="str">
        <f t="shared" si="94"/>
        <v>N/A</v>
      </c>
    </row>
    <row r="336" spans="1:12" x14ac:dyDescent="0.25">
      <c r="A336" s="48" t="s">
        <v>146</v>
      </c>
      <c r="B336" s="33" t="s">
        <v>217</v>
      </c>
      <c r="C336" s="34">
        <v>0</v>
      </c>
      <c r="D336" s="11" t="str">
        <f>IF($B336="N/A","N/A",IF(C336&gt;10,"No",IF(C336&lt;-10,"No","Yes")))</f>
        <v>N/A</v>
      </c>
      <c r="E336" s="34">
        <v>0</v>
      </c>
      <c r="F336" s="11" t="str">
        <f>IF($B336="N/A","N/A",IF(E336&gt;10,"No",IF(E336&lt;-10,"No","Yes")))</f>
        <v>N/A</v>
      </c>
      <c r="G336" s="34">
        <v>0</v>
      </c>
      <c r="H336" s="11" t="str">
        <f>IF($B336="N/A","N/A",IF(G336&gt;10,"No",IF(G336&lt;-10,"No","Yes")))</f>
        <v>N/A</v>
      </c>
      <c r="I336" s="12" t="s">
        <v>1742</v>
      </c>
      <c r="J336" s="12" t="s">
        <v>1742</v>
      </c>
      <c r="K336" s="41" t="s">
        <v>734</v>
      </c>
      <c r="L336" s="9" t="str">
        <f t="shared" si="94"/>
        <v>N/A</v>
      </c>
    </row>
    <row r="337" spans="1:12" x14ac:dyDescent="0.25">
      <c r="A337" s="48" t="s">
        <v>147</v>
      </c>
      <c r="B337" s="33" t="s">
        <v>217</v>
      </c>
      <c r="C337" s="34">
        <v>13493</v>
      </c>
      <c r="D337" s="11" t="str">
        <f>IF($B337="N/A","N/A",IF(C337&gt;10,"No",IF(C337&lt;-10,"No","Yes")))</f>
        <v>N/A</v>
      </c>
      <c r="E337" s="34">
        <v>14161</v>
      </c>
      <c r="F337" s="11" t="str">
        <f>IF($B337="N/A","N/A",IF(E337&gt;10,"No",IF(E337&lt;-10,"No","Yes")))</f>
        <v>N/A</v>
      </c>
      <c r="G337" s="34">
        <v>17459</v>
      </c>
      <c r="H337" s="11" t="str">
        <f>IF($B337="N/A","N/A",IF(G337&gt;10,"No",IF(G337&lt;-10,"No","Yes")))</f>
        <v>N/A</v>
      </c>
      <c r="I337" s="12">
        <v>4.9509999999999996</v>
      </c>
      <c r="J337" s="12">
        <v>23.29</v>
      </c>
      <c r="K337" s="41" t="s">
        <v>734</v>
      </c>
      <c r="L337" s="9" t="str">
        <f t="shared" si="94"/>
        <v>No</v>
      </c>
    </row>
    <row r="338" spans="1:12" x14ac:dyDescent="0.25">
      <c r="A338" s="48" t="s">
        <v>148</v>
      </c>
      <c r="B338" s="33" t="s">
        <v>217</v>
      </c>
      <c r="C338" s="34">
        <v>1043</v>
      </c>
      <c r="D338" s="11" t="str">
        <f>IF($B338="N/A","N/A",IF(C338&gt;10,"No",IF(C338&lt;-10,"No","Yes")))</f>
        <v>N/A</v>
      </c>
      <c r="E338" s="34">
        <v>1072</v>
      </c>
      <c r="F338" s="11" t="str">
        <f>IF($B338="N/A","N/A",IF(E338&gt;10,"No",IF(E338&lt;-10,"No","Yes")))</f>
        <v>N/A</v>
      </c>
      <c r="G338" s="34">
        <v>1529</v>
      </c>
      <c r="H338" s="11" t="str">
        <f>IF($B338="N/A","N/A",IF(G338&gt;10,"No",IF(G338&lt;-10,"No","Yes")))</f>
        <v>N/A</v>
      </c>
      <c r="I338" s="12">
        <v>2.78</v>
      </c>
      <c r="J338" s="12">
        <v>42.63</v>
      </c>
      <c r="K338" s="41" t="s">
        <v>734</v>
      </c>
      <c r="L338" s="9" t="str">
        <f t="shared" si="94"/>
        <v>No</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2571464187</v>
      </c>
      <c r="D6" s="11" t="str">
        <f t="shared" ref="D6:D12" si="0">IF($B6="N/A","N/A",IF(C6&gt;10,"No",IF(C6&lt;-10,"No","Yes")))</f>
        <v>N/A</v>
      </c>
      <c r="E6" s="14">
        <v>2913596872</v>
      </c>
      <c r="F6" s="11" t="str">
        <f t="shared" ref="F6:F12" si="1">IF($B6="N/A","N/A",IF(E6&gt;10,"No",IF(E6&lt;-10,"No","Yes")))</f>
        <v>N/A</v>
      </c>
      <c r="G6" s="14">
        <v>3225034709</v>
      </c>
      <c r="H6" s="11" t="str">
        <f t="shared" ref="H6:H12" si="2">IF($B6="N/A","N/A",IF(G6&gt;10,"No",IF(G6&lt;-10,"No","Yes")))</f>
        <v>N/A</v>
      </c>
      <c r="I6" s="12">
        <v>13.3</v>
      </c>
      <c r="J6" s="12">
        <v>10.69</v>
      </c>
      <c r="K6" s="41" t="s">
        <v>732</v>
      </c>
      <c r="L6" s="9" t="str">
        <f t="shared" ref="L6:L13" si="3">IF(J6="Div by 0", "N/A", IF(K6="N/A","N/A", IF(J6&gt;VALUE(MID(K6,1,2)), "No", IF(J6&lt;-1*VALUE(MID(K6,1,2)), "No", "Yes"))))</f>
        <v>Yes</v>
      </c>
    </row>
    <row r="7" spans="1:12" x14ac:dyDescent="0.25">
      <c r="A7" s="4" t="s">
        <v>1120</v>
      </c>
      <c r="B7" s="41" t="s">
        <v>217</v>
      </c>
      <c r="C7" s="14">
        <v>4820.5041345</v>
      </c>
      <c r="D7" s="11" t="str">
        <f t="shared" si="0"/>
        <v>N/A</v>
      </c>
      <c r="E7" s="14">
        <v>5029.5303488</v>
      </c>
      <c r="F7" s="11" t="str">
        <f t="shared" si="1"/>
        <v>N/A</v>
      </c>
      <c r="G7" s="14">
        <v>4734.7395612999999</v>
      </c>
      <c r="H7" s="11" t="str">
        <f t="shared" si="2"/>
        <v>N/A</v>
      </c>
      <c r="I7" s="12">
        <v>4.3360000000000003</v>
      </c>
      <c r="J7" s="12">
        <v>-5.86</v>
      </c>
      <c r="K7" s="41" t="s">
        <v>732</v>
      </c>
      <c r="L7" s="9" t="str">
        <f t="shared" si="3"/>
        <v>Yes</v>
      </c>
    </row>
    <row r="8" spans="1:12" x14ac:dyDescent="0.25">
      <c r="A8" s="4" t="s">
        <v>720</v>
      </c>
      <c r="B8" s="41" t="s">
        <v>217</v>
      </c>
      <c r="C8" s="14">
        <v>642</v>
      </c>
      <c r="D8" s="11" t="str">
        <f t="shared" si="0"/>
        <v>N/A</v>
      </c>
      <c r="E8" s="14">
        <v>804</v>
      </c>
      <c r="F8" s="11" t="str">
        <f t="shared" si="1"/>
        <v>N/A</v>
      </c>
      <c r="G8" s="14">
        <v>884</v>
      </c>
      <c r="H8" s="11" t="str">
        <f t="shared" si="2"/>
        <v>N/A</v>
      </c>
      <c r="I8" s="12">
        <v>25.23</v>
      </c>
      <c r="J8" s="12">
        <v>9.9499999999999993</v>
      </c>
      <c r="K8" s="41" t="s">
        <v>732</v>
      </c>
      <c r="L8" s="9" t="str">
        <f t="shared" si="3"/>
        <v>Yes</v>
      </c>
    </row>
    <row r="9" spans="1:12" x14ac:dyDescent="0.25">
      <c r="A9" s="4" t="s">
        <v>721</v>
      </c>
      <c r="B9" s="41" t="s">
        <v>217</v>
      </c>
      <c r="C9" s="14">
        <v>1513</v>
      </c>
      <c r="D9" s="11" t="str">
        <f t="shared" si="0"/>
        <v>N/A</v>
      </c>
      <c r="E9" s="14">
        <v>1680</v>
      </c>
      <c r="F9" s="11" t="str">
        <f t="shared" si="1"/>
        <v>N/A</v>
      </c>
      <c r="G9" s="14">
        <v>1701</v>
      </c>
      <c r="H9" s="11" t="str">
        <f t="shared" si="2"/>
        <v>N/A</v>
      </c>
      <c r="I9" s="12">
        <v>11.04</v>
      </c>
      <c r="J9" s="12">
        <v>1.25</v>
      </c>
      <c r="K9" s="41" t="s">
        <v>732</v>
      </c>
      <c r="L9" s="9" t="str">
        <f t="shared" si="3"/>
        <v>Yes</v>
      </c>
    </row>
    <row r="10" spans="1:12" x14ac:dyDescent="0.25">
      <c r="A10" s="4" t="s">
        <v>722</v>
      </c>
      <c r="B10" s="41" t="s">
        <v>217</v>
      </c>
      <c r="C10" s="14">
        <v>4313</v>
      </c>
      <c r="D10" s="11" t="str">
        <f t="shared" si="0"/>
        <v>N/A</v>
      </c>
      <c r="E10" s="14">
        <v>4447</v>
      </c>
      <c r="F10" s="11" t="str">
        <f t="shared" si="1"/>
        <v>N/A</v>
      </c>
      <c r="G10" s="14">
        <v>4568</v>
      </c>
      <c r="H10" s="11" t="str">
        <f t="shared" si="2"/>
        <v>N/A</v>
      </c>
      <c r="I10" s="12">
        <v>3.1070000000000002</v>
      </c>
      <c r="J10" s="12">
        <v>2.7210000000000001</v>
      </c>
      <c r="K10" s="41" t="s">
        <v>732</v>
      </c>
      <c r="L10" s="9" t="str">
        <f t="shared" si="3"/>
        <v>Yes</v>
      </c>
    </row>
    <row r="11" spans="1:12" x14ac:dyDescent="0.25">
      <c r="A11" s="4" t="s">
        <v>723</v>
      </c>
      <c r="B11" s="41" t="s">
        <v>217</v>
      </c>
      <c r="C11" s="14">
        <v>17534</v>
      </c>
      <c r="D11" s="11" t="str">
        <f t="shared" si="0"/>
        <v>N/A</v>
      </c>
      <c r="E11" s="14">
        <v>18083</v>
      </c>
      <c r="F11" s="11" t="str">
        <f t="shared" si="1"/>
        <v>N/A</v>
      </c>
      <c r="G11" s="14">
        <v>16282</v>
      </c>
      <c r="H11" s="11" t="str">
        <f t="shared" si="2"/>
        <v>N/A</v>
      </c>
      <c r="I11" s="12">
        <v>3.1309999999999998</v>
      </c>
      <c r="J11" s="12">
        <v>-9.9600000000000009</v>
      </c>
      <c r="K11" s="41" t="s">
        <v>732</v>
      </c>
      <c r="L11" s="9" t="str">
        <f t="shared" si="3"/>
        <v>Yes</v>
      </c>
    </row>
    <row r="12" spans="1:12" x14ac:dyDescent="0.25">
      <c r="A12" s="4" t="s">
        <v>724</v>
      </c>
      <c r="B12" s="41" t="s">
        <v>217</v>
      </c>
      <c r="C12" s="14">
        <v>56606</v>
      </c>
      <c r="D12" s="11" t="str">
        <f t="shared" si="0"/>
        <v>N/A</v>
      </c>
      <c r="E12" s="14">
        <v>59086</v>
      </c>
      <c r="F12" s="11" t="str">
        <f t="shared" si="1"/>
        <v>N/A</v>
      </c>
      <c r="G12" s="14">
        <v>53033</v>
      </c>
      <c r="H12" s="11" t="str">
        <f t="shared" si="2"/>
        <v>N/A</v>
      </c>
      <c r="I12" s="12">
        <v>4.3810000000000002</v>
      </c>
      <c r="J12" s="12">
        <v>-10.199999999999999</v>
      </c>
      <c r="K12" s="41" t="s">
        <v>732</v>
      </c>
      <c r="L12" s="9" t="str">
        <f t="shared" si="3"/>
        <v>Yes</v>
      </c>
    </row>
    <row r="13" spans="1:12" x14ac:dyDescent="0.25">
      <c r="A13" s="4" t="s">
        <v>74</v>
      </c>
      <c r="B13" s="41" t="s">
        <v>217</v>
      </c>
      <c r="C13" s="14">
        <v>1114136</v>
      </c>
      <c r="D13" s="11" t="str">
        <f>IF($B13="N/A","N/A",IF(C13&gt;10,"No",IF(C13&lt;-10,"No","Yes")))</f>
        <v>N/A</v>
      </c>
      <c r="E13" s="14">
        <v>1819247</v>
      </c>
      <c r="F13" s="11" t="str">
        <f>IF($B13="N/A","N/A",IF(E13&gt;10,"No",IF(E13&lt;-10,"No","Yes")))</f>
        <v>N/A</v>
      </c>
      <c r="G13" s="14">
        <v>1245814</v>
      </c>
      <c r="H13" s="11" t="str">
        <f>IF($B13="N/A","N/A",IF(G13&gt;10,"No",IF(G13&lt;-10,"No","Yes")))</f>
        <v>N/A</v>
      </c>
      <c r="I13" s="12">
        <v>63.29</v>
      </c>
      <c r="J13" s="12">
        <v>-31.5</v>
      </c>
      <c r="K13" s="41" t="s">
        <v>732</v>
      </c>
      <c r="L13" s="9" t="str">
        <f t="shared" si="3"/>
        <v>No</v>
      </c>
    </row>
    <row r="14" spans="1:12" x14ac:dyDescent="0.25">
      <c r="A14" s="50" t="s">
        <v>161</v>
      </c>
      <c r="B14" s="33" t="s">
        <v>217</v>
      </c>
      <c r="C14" s="8">
        <v>9.0035861375999993</v>
      </c>
      <c r="D14" s="11" t="str">
        <f t="shared" ref="D14:D18" si="4">IF($B14="N/A","N/A",IF(C14&gt;10,"No",IF(C14&lt;-10,"No","Yes")))</f>
        <v>N/A</v>
      </c>
      <c r="E14" s="8">
        <v>8.7176202920999994</v>
      </c>
      <c r="F14" s="11" t="str">
        <f t="shared" ref="F14:F18" si="5">IF($B14="N/A","N/A",IF(E14&gt;10,"No",IF(E14&lt;-10,"No","Yes")))</f>
        <v>N/A</v>
      </c>
      <c r="G14" s="8">
        <v>8.6945032100000006</v>
      </c>
      <c r="H14" s="11" t="str">
        <f t="shared" ref="H14:H18" si="6">IF($B14="N/A","N/A",IF(G14&gt;10,"No",IF(G14&lt;-10,"No","Yes")))</f>
        <v>N/A</v>
      </c>
      <c r="I14" s="12">
        <v>-3.18</v>
      </c>
      <c r="J14" s="12">
        <v>-0.26500000000000001</v>
      </c>
      <c r="K14" s="41" t="s">
        <v>732</v>
      </c>
      <c r="L14" s="9" t="str">
        <f t="shared" ref="L14:L18" si="7">IF(J14="Div by 0", "N/A", IF(K14="N/A","N/A", IF(J14&gt;VALUE(MID(K14,1,2)), "No", IF(J14&lt;-1*VALUE(MID(K14,1,2)), "No", "Yes"))))</f>
        <v>Yes</v>
      </c>
    </row>
    <row r="15" spans="1:12" x14ac:dyDescent="0.25">
      <c r="A15" s="4" t="s">
        <v>418</v>
      </c>
      <c r="B15" s="33" t="s">
        <v>217</v>
      </c>
      <c r="C15" s="8">
        <v>20.802594398</v>
      </c>
      <c r="D15" s="11" t="str">
        <f t="shared" si="4"/>
        <v>N/A</v>
      </c>
      <c r="E15" s="8">
        <v>22.794951526999998</v>
      </c>
      <c r="F15" s="11" t="str">
        <f t="shared" si="5"/>
        <v>N/A</v>
      </c>
      <c r="G15" s="8">
        <v>23.084864753000002</v>
      </c>
      <c r="H15" s="11" t="str">
        <f t="shared" si="6"/>
        <v>N/A</v>
      </c>
      <c r="I15" s="12">
        <v>9.577</v>
      </c>
      <c r="J15" s="12">
        <v>1.272</v>
      </c>
      <c r="K15" s="41" t="s">
        <v>732</v>
      </c>
      <c r="L15" s="9" t="str">
        <f t="shared" si="7"/>
        <v>Yes</v>
      </c>
    </row>
    <row r="16" spans="1:12" x14ac:dyDescent="0.25">
      <c r="A16" s="4" t="s">
        <v>419</v>
      </c>
      <c r="B16" s="33" t="s">
        <v>217</v>
      </c>
      <c r="C16" s="8">
        <v>9.2600777434000001</v>
      </c>
      <c r="D16" s="11" t="str">
        <f t="shared" si="4"/>
        <v>N/A</v>
      </c>
      <c r="E16" s="8">
        <v>9.6960352894999993</v>
      </c>
      <c r="F16" s="11" t="str">
        <f t="shared" si="5"/>
        <v>N/A</v>
      </c>
      <c r="G16" s="8">
        <v>9.7021430074000001</v>
      </c>
      <c r="H16" s="11" t="str">
        <f t="shared" si="6"/>
        <v>N/A</v>
      </c>
      <c r="I16" s="12">
        <v>4.7080000000000002</v>
      </c>
      <c r="J16" s="12">
        <v>6.3E-2</v>
      </c>
      <c r="K16" s="41" t="s">
        <v>732</v>
      </c>
      <c r="L16" s="9" t="str">
        <f t="shared" si="7"/>
        <v>Yes</v>
      </c>
    </row>
    <row r="17" spans="1:12" x14ac:dyDescent="0.25">
      <c r="A17" s="4" t="s">
        <v>420</v>
      </c>
      <c r="B17" s="33" t="s">
        <v>217</v>
      </c>
      <c r="C17" s="8">
        <v>5.2324863293000003</v>
      </c>
      <c r="D17" s="11" t="str">
        <f t="shared" si="4"/>
        <v>N/A</v>
      </c>
      <c r="E17" s="8">
        <v>4.1126819505999999</v>
      </c>
      <c r="F17" s="11" t="str">
        <f t="shared" si="5"/>
        <v>N/A</v>
      </c>
      <c r="G17" s="8">
        <v>3.4959852498999999</v>
      </c>
      <c r="H17" s="11" t="str">
        <f t="shared" si="6"/>
        <v>N/A</v>
      </c>
      <c r="I17" s="12">
        <v>-21.4</v>
      </c>
      <c r="J17" s="12">
        <v>-15</v>
      </c>
      <c r="K17" s="41" t="s">
        <v>732</v>
      </c>
      <c r="L17" s="9" t="str">
        <f t="shared" si="7"/>
        <v>Yes</v>
      </c>
    </row>
    <row r="18" spans="1:12" x14ac:dyDescent="0.25">
      <c r="A18" s="4" t="s">
        <v>421</v>
      </c>
      <c r="B18" s="33" t="s">
        <v>217</v>
      </c>
      <c r="C18" s="8">
        <v>11.898833182000001</v>
      </c>
      <c r="D18" s="11" t="str">
        <f t="shared" si="4"/>
        <v>N/A</v>
      </c>
      <c r="E18" s="8">
        <v>12.449046144</v>
      </c>
      <c r="F18" s="11" t="str">
        <f t="shared" si="5"/>
        <v>N/A</v>
      </c>
      <c r="G18" s="8">
        <v>12.95148298</v>
      </c>
      <c r="H18" s="11" t="str">
        <f t="shared" si="6"/>
        <v>N/A</v>
      </c>
      <c r="I18" s="12">
        <v>4.6239999999999997</v>
      </c>
      <c r="J18" s="12">
        <v>4.0359999999999996</v>
      </c>
      <c r="K18" s="41" t="s">
        <v>732</v>
      </c>
      <c r="L18" s="9" t="str">
        <f t="shared" si="7"/>
        <v>Yes</v>
      </c>
    </row>
    <row r="19" spans="1:12" x14ac:dyDescent="0.25">
      <c r="A19" s="4" t="s">
        <v>75</v>
      </c>
      <c r="B19" s="41" t="s">
        <v>217</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-75</v>
      </c>
      <c r="J19" s="12">
        <v>0</v>
      </c>
      <c r="K19" s="41" t="s">
        <v>217</v>
      </c>
      <c r="L19" s="9" t="str">
        <f t="shared" ref="L19:L25" si="11">IF(J19="Div by 0", "N/A", IF(K19="N/A","N/A", IF(J19&gt;VALUE(MID(K19,1,2)), "No", IF(J19&lt;-1*VALUE(MID(K19,1,2)), "No", "Yes"))))</f>
        <v>N/A</v>
      </c>
    </row>
    <row r="20" spans="1:12" x14ac:dyDescent="0.25">
      <c r="A20" s="4" t="s">
        <v>76</v>
      </c>
      <c r="B20" s="41" t="s">
        <v>217</v>
      </c>
      <c r="C20" s="34">
        <v>11</v>
      </c>
      <c r="D20" s="11" t="str">
        <f t="shared" si="8"/>
        <v>N/A</v>
      </c>
      <c r="E20" s="34">
        <v>15</v>
      </c>
      <c r="F20" s="11" t="str">
        <f t="shared" si="9"/>
        <v>N/A</v>
      </c>
      <c r="G20" s="34">
        <v>11</v>
      </c>
      <c r="H20" s="11" t="str">
        <f t="shared" si="10"/>
        <v>N/A</v>
      </c>
      <c r="I20" s="12">
        <v>50</v>
      </c>
      <c r="J20" s="12">
        <v>-33.299999999999997</v>
      </c>
      <c r="K20" s="41" t="s">
        <v>217</v>
      </c>
      <c r="L20" s="9" t="str">
        <f t="shared" si="11"/>
        <v>N/A</v>
      </c>
    </row>
    <row r="21" spans="1:12" x14ac:dyDescent="0.25">
      <c r="A21" s="50" t="s">
        <v>1120</v>
      </c>
      <c r="B21" s="41" t="s">
        <v>217</v>
      </c>
      <c r="C21" s="14">
        <v>4820.5041345</v>
      </c>
      <c r="D21" s="11" t="str">
        <f t="shared" si="8"/>
        <v>N/A</v>
      </c>
      <c r="E21" s="14">
        <v>5029.5303488</v>
      </c>
      <c r="F21" s="11" t="str">
        <f t="shared" si="9"/>
        <v>N/A</v>
      </c>
      <c r="G21" s="14">
        <v>4734.7395612999999</v>
      </c>
      <c r="H21" s="11" t="str">
        <f t="shared" si="10"/>
        <v>N/A</v>
      </c>
      <c r="I21" s="12">
        <v>4.3360000000000003</v>
      </c>
      <c r="J21" s="12">
        <v>-5.86</v>
      </c>
      <c r="K21" s="41" t="s">
        <v>732</v>
      </c>
      <c r="L21" s="9" t="str">
        <f t="shared" si="11"/>
        <v>Yes</v>
      </c>
    </row>
    <row r="22" spans="1:12" x14ac:dyDescent="0.25">
      <c r="A22" s="4" t="s">
        <v>1725</v>
      </c>
      <c r="B22" s="41" t="s">
        <v>217</v>
      </c>
      <c r="C22" s="14">
        <v>10257.376264</v>
      </c>
      <c r="D22" s="11" t="str">
        <f t="shared" si="8"/>
        <v>N/A</v>
      </c>
      <c r="E22" s="14">
        <v>10629.898518</v>
      </c>
      <c r="F22" s="11" t="str">
        <f t="shared" si="9"/>
        <v>N/A</v>
      </c>
      <c r="G22" s="14">
        <v>9708.8606751999996</v>
      </c>
      <c r="H22" s="11" t="str">
        <f t="shared" si="10"/>
        <v>N/A</v>
      </c>
      <c r="I22" s="12">
        <v>3.6320000000000001</v>
      </c>
      <c r="J22" s="12">
        <v>-8.66</v>
      </c>
      <c r="K22" s="41" t="s">
        <v>732</v>
      </c>
      <c r="L22" s="9" t="str">
        <f t="shared" si="11"/>
        <v>Yes</v>
      </c>
    </row>
    <row r="23" spans="1:12" x14ac:dyDescent="0.25">
      <c r="A23" s="4" t="s">
        <v>1121</v>
      </c>
      <c r="B23" s="41" t="s">
        <v>217</v>
      </c>
      <c r="C23" s="14">
        <v>11675.861003</v>
      </c>
      <c r="D23" s="11" t="str">
        <f t="shared" si="8"/>
        <v>N/A</v>
      </c>
      <c r="E23" s="14">
        <v>12693.759505</v>
      </c>
      <c r="F23" s="11" t="str">
        <f t="shared" si="9"/>
        <v>N/A</v>
      </c>
      <c r="G23" s="14">
        <v>12460.559647</v>
      </c>
      <c r="H23" s="11" t="str">
        <f t="shared" si="10"/>
        <v>N/A</v>
      </c>
      <c r="I23" s="12">
        <v>8.718</v>
      </c>
      <c r="J23" s="12">
        <v>-1.84</v>
      </c>
      <c r="K23" s="41" t="s">
        <v>732</v>
      </c>
      <c r="L23" s="9" t="str">
        <f t="shared" si="11"/>
        <v>Yes</v>
      </c>
    </row>
    <row r="24" spans="1:12" x14ac:dyDescent="0.25">
      <c r="A24" s="4" t="s">
        <v>1122</v>
      </c>
      <c r="B24" s="41" t="s">
        <v>217</v>
      </c>
      <c r="C24" s="14">
        <v>1959.4403036000001</v>
      </c>
      <c r="D24" s="11" t="str">
        <f t="shared" si="8"/>
        <v>N/A</v>
      </c>
      <c r="E24" s="14">
        <v>1985.3082048000001</v>
      </c>
      <c r="F24" s="11" t="str">
        <f t="shared" si="9"/>
        <v>N/A</v>
      </c>
      <c r="G24" s="14">
        <v>2018.5959221999999</v>
      </c>
      <c r="H24" s="11" t="str">
        <f t="shared" si="10"/>
        <v>N/A</v>
      </c>
      <c r="I24" s="12">
        <v>1.32</v>
      </c>
      <c r="J24" s="12">
        <v>1.677</v>
      </c>
      <c r="K24" s="41" t="s">
        <v>732</v>
      </c>
      <c r="L24" s="9" t="str">
        <f t="shared" si="11"/>
        <v>Yes</v>
      </c>
    </row>
    <row r="25" spans="1:12" x14ac:dyDescent="0.25">
      <c r="A25" s="4" t="s">
        <v>1123</v>
      </c>
      <c r="B25" s="41" t="s">
        <v>217</v>
      </c>
      <c r="C25" s="14">
        <v>3805.4822343999999</v>
      </c>
      <c r="D25" s="11" t="str">
        <f t="shared" si="8"/>
        <v>N/A</v>
      </c>
      <c r="E25" s="14">
        <v>4140.2183345000003</v>
      </c>
      <c r="F25" s="11" t="str">
        <f t="shared" si="9"/>
        <v>N/A</v>
      </c>
      <c r="G25" s="14">
        <v>3932.5023412999999</v>
      </c>
      <c r="H25" s="11" t="str">
        <f t="shared" si="10"/>
        <v>N/A</v>
      </c>
      <c r="I25" s="12">
        <v>8.7959999999999994</v>
      </c>
      <c r="J25" s="12">
        <v>-5.0199999999999996</v>
      </c>
      <c r="K25" s="41" t="s">
        <v>732</v>
      </c>
      <c r="L25" s="9" t="str">
        <f t="shared" si="11"/>
        <v>Yes</v>
      </c>
    </row>
    <row r="26" spans="1:12" x14ac:dyDescent="0.25">
      <c r="A26" s="2" t="s">
        <v>1124</v>
      </c>
      <c r="B26" s="41" t="s">
        <v>217</v>
      </c>
      <c r="C26" s="14">
        <v>5016.6380499999996</v>
      </c>
      <c r="D26" s="11" t="str">
        <f t="shared" si="8"/>
        <v>N/A</v>
      </c>
      <c r="E26" s="14">
        <v>5237.9774943000002</v>
      </c>
      <c r="F26" s="11" t="str">
        <f t="shared" si="9"/>
        <v>N/A</v>
      </c>
      <c r="G26" s="14">
        <v>5012.9425232000003</v>
      </c>
      <c r="H26" s="11" t="str">
        <f t="shared" si="10"/>
        <v>N/A</v>
      </c>
      <c r="I26" s="12">
        <v>4.4119999999999999</v>
      </c>
      <c r="J26" s="12">
        <v>-4.3</v>
      </c>
      <c r="K26" s="41" t="s">
        <v>732</v>
      </c>
      <c r="L26" s="9" t="str">
        <f>IF(J26="Div by 0", "N/A", IF(OR(J26="N/A",K26="N/A"),"N/A", IF(J26&gt;VALUE(MID(K26,1,2)), "No", IF(J26&lt;-1*VALUE(MID(K26,1,2)), "No", "Yes"))))</f>
        <v>Yes</v>
      </c>
    </row>
    <row r="27" spans="1:12" x14ac:dyDescent="0.25">
      <c r="A27" s="2" t="s">
        <v>1125</v>
      </c>
      <c r="B27" s="41" t="s">
        <v>217</v>
      </c>
      <c r="C27" s="14">
        <v>4547.5482221000002</v>
      </c>
      <c r="D27" s="11" t="str">
        <f t="shared" si="8"/>
        <v>N/A</v>
      </c>
      <c r="E27" s="14">
        <v>4744.8061058000003</v>
      </c>
      <c r="F27" s="11" t="str">
        <f t="shared" si="9"/>
        <v>N/A</v>
      </c>
      <c r="G27" s="14">
        <v>4372.3313095000003</v>
      </c>
      <c r="H27" s="11" t="str">
        <f t="shared" si="10"/>
        <v>N/A</v>
      </c>
      <c r="I27" s="12">
        <v>4.3380000000000001</v>
      </c>
      <c r="J27" s="12">
        <v>-7.85</v>
      </c>
      <c r="K27" s="41" t="s">
        <v>732</v>
      </c>
      <c r="L27" s="9" t="str">
        <f>IF(J27="Div by 0", "N/A", IF(OR(J27="N/A",K27="N/A"),"N/A", IF(J27&gt;VALUE(MID(K27,1,2)), "No", IF(J27&lt;-1*VALUE(MID(K27,1,2)), "No", "Yes"))))</f>
        <v>Yes</v>
      </c>
    </row>
    <row r="28" spans="1:12" x14ac:dyDescent="0.25">
      <c r="A28" s="50" t="s">
        <v>1126</v>
      </c>
      <c r="B28" s="41" t="s">
        <v>217</v>
      </c>
      <c r="C28" s="14">
        <v>8787.2379548999997</v>
      </c>
      <c r="D28" s="11" t="str">
        <f t="shared" si="8"/>
        <v>N/A</v>
      </c>
      <c r="E28" s="14">
        <v>9213.6995800999994</v>
      </c>
      <c r="F28" s="11" t="str">
        <f t="shared" si="9"/>
        <v>N/A</v>
      </c>
      <c r="G28" s="14">
        <v>8381.1415290000004</v>
      </c>
      <c r="H28" s="11" t="str">
        <f t="shared" si="10"/>
        <v>N/A</v>
      </c>
      <c r="I28" s="12">
        <v>4.8529999999999998</v>
      </c>
      <c r="J28" s="12">
        <v>-9.0399999999999991</v>
      </c>
      <c r="K28" s="41" t="s">
        <v>732</v>
      </c>
      <c r="L28" s="9" t="str">
        <f>IF(J28="Div by 0", "N/A", IF(K28="N/A","N/A", IF(J28&gt;VALUE(MID(K28,1,2)), "No", IF(J28&lt;-1*VALUE(MID(K28,1,2)), "No", "Yes"))))</f>
        <v>Yes</v>
      </c>
    </row>
    <row r="29" spans="1:12" x14ac:dyDescent="0.25">
      <c r="A29" s="2" t="s">
        <v>1127</v>
      </c>
      <c r="B29" s="41" t="s">
        <v>217</v>
      </c>
      <c r="C29" s="14">
        <v>10254.024208999999</v>
      </c>
      <c r="D29" s="11" t="str">
        <f t="shared" si="8"/>
        <v>N/A</v>
      </c>
      <c r="E29" s="14">
        <v>10599.559808</v>
      </c>
      <c r="F29" s="11" t="str">
        <f t="shared" si="9"/>
        <v>N/A</v>
      </c>
      <c r="G29" s="14">
        <v>9675.5434057999992</v>
      </c>
      <c r="H29" s="11" t="str">
        <f t="shared" si="10"/>
        <v>N/A</v>
      </c>
      <c r="I29" s="12">
        <v>3.37</v>
      </c>
      <c r="J29" s="12">
        <v>-8.7200000000000006</v>
      </c>
      <c r="K29" s="41" t="s">
        <v>732</v>
      </c>
      <c r="L29" s="9" t="str">
        <f>IF(J29="Div by 0", "N/A", IF(K29="N/A","N/A", IF(J29&gt;VALUE(MID(K29,1,2)), "No", IF(J29&lt;-1*VALUE(MID(K29,1,2)), "No", "Yes"))))</f>
        <v>Yes</v>
      </c>
    </row>
    <row r="30" spans="1:12" x14ac:dyDescent="0.25">
      <c r="A30" s="2" t="s">
        <v>1128</v>
      </c>
      <c r="B30" s="41" t="s">
        <v>217</v>
      </c>
      <c r="C30" s="14">
        <v>7013.9562626999996</v>
      </c>
      <c r="D30" s="11" t="str">
        <f t="shared" si="8"/>
        <v>N/A</v>
      </c>
      <c r="E30" s="14">
        <v>7563.9856281000002</v>
      </c>
      <c r="F30" s="11" t="str">
        <f t="shared" si="9"/>
        <v>N/A</v>
      </c>
      <c r="G30" s="14">
        <v>6881.4815552999999</v>
      </c>
      <c r="H30" s="11" t="str">
        <f t="shared" si="10"/>
        <v>N/A</v>
      </c>
      <c r="I30" s="12">
        <v>7.8419999999999996</v>
      </c>
      <c r="J30" s="12">
        <v>-9.02</v>
      </c>
      <c r="K30" s="41" t="s">
        <v>732</v>
      </c>
      <c r="L30" s="9" t="str">
        <f>IF(J30="Div by 0", "N/A", IF(K30="N/A","N/A", IF(J30&gt;VALUE(MID(K30,1,2)), "No", IF(J30&lt;-1*VALUE(MID(K30,1,2)), "No", "Yes"))))</f>
        <v>Yes</v>
      </c>
    </row>
    <row r="31" spans="1:12" x14ac:dyDescent="0.25">
      <c r="A31" s="2" t="s">
        <v>1129</v>
      </c>
      <c r="B31" s="41" t="s">
        <v>217</v>
      </c>
      <c r="C31" s="14">
        <v>9167.1460289999995</v>
      </c>
      <c r="D31" s="11" t="str">
        <f t="shared" si="8"/>
        <v>N/A</v>
      </c>
      <c r="E31" s="14">
        <v>9594.5952152999998</v>
      </c>
      <c r="F31" s="11" t="str">
        <f t="shared" si="9"/>
        <v>N/A</v>
      </c>
      <c r="G31" s="14">
        <v>8743.3515296999994</v>
      </c>
      <c r="H31" s="11" t="str">
        <f t="shared" si="10"/>
        <v>N/A</v>
      </c>
      <c r="I31" s="12">
        <v>4.6630000000000003</v>
      </c>
      <c r="J31" s="12">
        <v>-8.8699999999999992</v>
      </c>
      <c r="K31" s="41" t="s">
        <v>732</v>
      </c>
      <c r="L31" s="9" t="str">
        <f>IF(J31="Div by 0", "N/A", IF(OR(J31="N/A",K31="N/A"),"N/A", IF(J31&gt;VALUE(MID(K31,1,2)), "No", IF(J31&lt;-1*VALUE(MID(K31,1,2)), "No", "Yes"))))</f>
        <v>Yes</v>
      </c>
    </row>
    <row r="32" spans="1:12" x14ac:dyDescent="0.25">
      <c r="A32" s="2" t="s">
        <v>1130</v>
      </c>
      <c r="B32" s="41" t="s">
        <v>217</v>
      </c>
      <c r="C32" s="14">
        <v>8212.1114223000004</v>
      </c>
      <c r="D32" s="11" t="str">
        <f t="shared" si="8"/>
        <v>N/A</v>
      </c>
      <c r="E32" s="14">
        <v>8644.0595962000007</v>
      </c>
      <c r="F32" s="11" t="str">
        <f t="shared" si="9"/>
        <v>N/A</v>
      </c>
      <c r="G32" s="14">
        <v>7844.2888819999998</v>
      </c>
      <c r="H32" s="11" t="str">
        <f t="shared" si="10"/>
        <v>N/A</v>
      </c>
      <c r="I32" s="12">
        <v>5.26</v>
      </c>
      <c r="J32" s="12">
        <v>-9.25</v>
      </c>
      <c r="K32" s="41" t="s">
        <v>732</v>
      </c>
      <c r="L32" s="9" t="str">
        <f>IF(J32="Div by 0", "N/A", IF(OR(J32="N/A",K32="N/A"),"N/A", IF(J32&gt;VALUE(MID(K32,1,2)), "No", IF(J32&lt;-1*VALUE(MID(K32,1,2)), "No", "Yes"))))</f>
        <v>Yes</v>
      </c>
    </row>
    <row r="33" spans="1:12" x14ac:dyDescent="0.25">
      <c r="A33" s="2" t="s">
        <v>1730</v>
      </c>
      <c r="B33" s="41" t="s">
        <v>217</v>
      </c>
      <c r="C33" s="14">
        <v>8223.9117083000001</v>
      </c>
      <c r="D33" s="11" t="str">
        <f t="shared" si="8"/>
        <v>N/A</v>
      </c>
      <c r="E33" s="14">
        <v>11101.644607</v>
      </c>
      <c r="F33" s="11" t="str">
        <f t="shared" si="9"/>
        <v>N/A</v>
      </c>
      <c r="G33" s="14">
        <v>10910.447297000001</v>
      </c>
      <c r="H33" s="11" t="str">
        <f t="shared" si="10"/>
        <v>N/A</v>
      </c>
      <c r="I33" s="12">
        <v>34.99</v>
      </c>
      <c r="J33" s="12">
        <v>-1.72</v>
      </c>
      <c r="K33" s="41" t="s">
        <v>732</v>
      </c>
      <c r="L33" s="9" t="str">
        <f t="shared" ref="L33:L45" si="12">IF(J33="Div by 0", "N/A", IF(K33="N/A","N/A", IF(J33&gt;VALUE(MID(K33,1,2)), "No", IF(J33&lt;-1*VALUE(MID(K33,1,2)), "No", "Yes"))))</f>
        <v>Yes</v>
      </c>
    </row>
    <row r="34" spans="1:12" x14ac:dyDescent="0.25">
      <c r="A34" s="2" t="s">
        <v>1731</v>
      </c>
      <c r="B34" s="41" t="s">
        <v>217</v>
      </c>
      <c r="C34" s="14">
        <v>528.17393951999998</v>
      </c>
      <c r="D34" s="11" t="str">
        <f t="shared" si="8"/>
        <v>N/A</v>
      </c>
      <c r="E34" s="14">
        <v>659.21681910999996</v>
      </c>
      <c r="F34" s="11" t="str">
        <f t="shared" si="9"/>
        <v>N/A</v>
      </c>
      <c r="G34" s="14">
        <v>776.97260273999996</v>
      </c>
      <c r="H34" s="11" t="str">
        <f t="shared" si="10"/>
        <v>N/A</v>
      </c>
      <c r="I34" s="12">
        <v>24.81</v>
      </c>
      <c r="J34" s="12">
        <v>17.86</v>
      </c>
      <c r="K34" s="41" t="s">
        <v>732</v>
      </c>
      <c r="L34" s="9" t="str">
        <f t="shared" si="12"/>
        <v>Yes</v>
      </c>
    </row>
    <row r="35" spans="1:12" x14ac:dyDescent="0.25">
      <c r="A35" s="2" t="s">
        <v>1732</v>
      </c>
      <c r="B35" s="41" t="s">
        <v>217</v>
      </c>
      <c r="C35" s="14">
        <v>10056.640426</v>
      </c>
      <c r="D35" s="11" t="str">
        <f t="shared" si="8"/>
        <v>N/A</v>
      </c>
      <c r="E35" s="14">
        <v>10600.183134999999</v>
      </c>
      <c r="F35" s="11" t="str">
        <f t="shared" si="9"/>
        <v>N/A</v>
      </c>
      <c r="G35" s="14">
        <v>9729.1279410000006</v>
      </c>
      <c r="H35" s="11" t="str">
        <f t="shared" si="10"/>
        <v>N/A</v>
      </c>
      <c r="I35" s="12">
        <v>5.4050000000000002</v>
      </c>
      <c r="J35" s="12">
        <v>-8.2200000000000006</v>
      </c>
      <c r="K35" s="41" t="s">
        <v>732</v>
      </c>
      <c r="L35" s="9" t="str">
        <f t="shared" si="12"/>
        <v>Yes</v>
      </c>
    </row>
    <row r="36" spans="1:12" x14ac:dyDescent="0.25">
      <c r="A36" s="2" t="s">
        <v>1733</v>
      </c>
      <c r="B36" s="41" t="s">
        <v>217</v>
      </c>
      <c r="C36" s="14">
        <v>179.55334266</v>
      </c>
      <c r="D36" s="11" t="str">
        <f t="shared" si="8"/>
        <v>N/A</v>
      </c>
      <c r="E36" s="14">
        <v>199.93324737</v>
      </c>
      <c r="F36" s="11" t="str">
        <f t="shared" si="9"/>
        <v>N/A</v>
      </c>
      <c r="G36" s="14">
        <v>204.21126146</v>
      </c>
      <c r="H36" s="11" t="str">
        <f t="shared" si="10"/>
        <v>N/A</v>
      </c>
      <c r="I36" s="12">
        <v>11.35</v>
      </c>
      <c r="J36" s="12">
        <v>2.14</v>
      </c>
      <c r="K36" s="41" t="s">
        <v>732</v>
      </c>
      <c r="L36" s="9" t="str">
        <f t="shared" si="12"/>
        <v>Yes</v>
      </c>
    </row>
    <row r="37" spans="1:12" x14ac:dyDescent="0.25">
      <c r="A37" s="2" t="s">
        <v>1734</v>
      </c>
      <c r="B37" s="41" t="s">
        <v>217</v>
      </c>
      <c r="C37" s="14">
        <v>18421.750403999999</v>
      </c>
      <c r="D37" s="11" t="str">
        <f t="shared" si="8"/>
        <v>N/A</v>
      </c>
      <c r="E37" s="14">
        <v>19111.470324999998</v>
      </c>
      <c r="F37" s="11" t="str">
        <f t="shared" si="9"/>
        <v>N/A</v>
      </c>
      <c r="G37" s="14">
        <v>18204.412359000002</v>
      </c>
      <c r="H37" s="11" t="str">
        <f t="shared" si="10"/>
        <v>N/A</v>
      </c>
      <c r="I37" s="12">
        <v>3.7440000000000002</v>
      </c>
      <c r="J37" s="12">
        <v>-4.75</v>
      </c>
      <c r="K37" s="41" t="s">
        <v>732</v>
      </c>
      <c r="L37" s="9" t="str">
        <f t="shared" si="12"/>
        <v>Yes</v>
      </c>
    </row>
    <row r="38" spans="1:12" x14ac:dyDescent="0.25">
      <c r="A38" s="2" t="s">
        <v>1735</v>
      </c>
      <c r="B38" s="41" t="s">
        <v>217</v>
      </c>
      <c r="C38" s="14" t="s">
        <v>1742</v>
      </c>
      <c r="D38" s="11" t="str">
        <f t="shared" si="8"/>
        <v>N/A</v>
      </c>
      <c r="E38" s="14" t="s">
        <v>1742</v>
      </c>
      <c r="F38" s="11" t="str">
        <f t="shared" si="9"/>
        <v>N/A</v>
      </c>
      <c r="G38" s="14" t="s">
        <v>1742</v>
      </c>
      <c r="H38" s="11" t="str">
        <f t="shared" si="10"/>
        <v>N/A</v>
      </c>
      <c r="I38" s="12" t="s">
        <v>1742</v>
      </c>
      <c r="J38" s="12" t="s">
        <v>1742</v>
      </c>
      <c r="K38" s="41" t="s">
        <v>732</v>
      </c>
      <c r="L38" s="9" t="str">
        <f t="shared" si="12"/>
        <v>N/A</v>
      </c>
    </row>
    <row r="39" spans="1:12" x14ac:dyDescent="0.25">
      <c r="A39" s="2" t="s">
        <v>1736</v>
      </c>
      <c r="B39" s="41" t="s">
        <v>217</v>
      </c>
      <c r="C39" s="14">
        <v>125.48172695</v>
      </c>
      <c r="D39" s="11" t="str">
        <f t="shared" si="8"/>
        <v>N/A</v>
      </c>
      <c r="E39" s="14">
        <v>206.40350877</v>
      </c>
      <c r="F39" s="11" t="str">
        <f t="shared" si="9"/>
        <v>N/A</v>
      </c>
      <c r="G39" s="14">
        <v>194.42333937000001</v>
      </c>
      <c r="H39" s="11" t="str">
        <f t="shared" si="10"/>
        <v>N/A</v>
      </c>
      <c r="I39" s="12">
        <v>64.489999999999995</v>
      </c>
      <c r="J39" s="12">
        <v>-5.8</v>
      </c>
      <c r="K39" s="41" t="s">
        <v>732</v>
      </c>
      <c r="L39" s="9" t="str">
        <f t="shared" si="12"/>
        <v>Yes</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16545.728803000002</v>
      </c>
      <c r="D41" s="11" t="str">
        <f t="shared" si="8"/>
        <v>N/A</v>
      </c>
      <c r="E41" s="14">
        <v>17916.652351000001</v>
      </c>
      <c r="F41" s="11" t="str">
        <f t="shared" si="9"/>
        <v>N/A</v>
      </c>
      <c r="G41" s="14">
        <v>17213.793304999999</v>
      </c>
      <c r="H41" s="11" t="str">
        <f t="shared" si="10"/>
        <v>N/A</v>
      </c>
      <c r="I41" s="12">
        <v>8.2859999999999996</v>
      </c>
      <c r="J41" s="12">
        <v>-3.92</v>
      </c>
      <c r="K41" s="41" t="s">
        <v>732</v>
      </c>
      <c r="L41" s="9" t="str">
        <f t="shared" si="12"/>
        <v>Yes</v>
      </c>
    </row>
    <row r="42" spans="1:12" x14ac:dyDescent="0.25">
      <c r="A42" s="2" t="s">
        <v>1739</v>
      </c>
      <c r="B42" s="41" t="s">
        <v>217</v>
      </c>
      <c r="C42" s="14" t="s">
        <v>1742</v>
      </c>
      <c r="D42" s="11" t="str">
        <f t="shared" si="8"/>
        <v>N/A</v>
      </c>
      <c r="E42" s="14" t="s">
        <v>1742</v>
      </c>
      <c r="F42" s="11" t="str">
        <f t="shared" si="9"/>
        <v>N/A</v>
      </c>
      <c r="G42" s="14" t="s">
        <v>1742</v>
      </c>
      <c r="H42" s="11" t="str">
        <f t="shared" si="10"/>
        <v>N/A</v>
      </c>
      <c r="I42" s="12" t="s">
        <v>1742</v>
      </c>
      <c r="J42" s="12" t="s">
        <v>1742</v>
      </c>
      <c r="K42" s="41" t="s">
        <v>732</v>
      </c>
      <c r="L42" s="9" t="str">
        <f t="shared" si="12"/>
        <v>N/A</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12659.596631</v>
      </c>
      <c r="D44" s="11" t="str">
        <f t="shared" si="8"/>
        <v>N/A</v>
      </c>
      <c r="E44" s="14">
        <v>13443.871894</v>
      </c>
      <c r="F44" s="11" t="str">
        <f t="shared" si="9"/>
        <v>N/A</v>
      </c>
      <c r="G44" s="14">
        <v>12545.502906</v>
      </c>
      <c r="H44" s="11" t="str">
        <f t="shared" si="10"/>
        <v>N/A</v>
      </c>
      <c r="I44" s="12">
        <v>6.1950000000000003</v>
      </c>
      <c r="J44" s="12">
        <v>-6.68</v>
      </c>
      <c r="K44" s="41" t="s">
        <v>732</v>
      </c>
      <c r="L44" s="9" t="str">
        <f t="shared" si="12"/>
        <v>Yes</v>
      </c>
    </row>
    <row r="45" spans="1:12" ht="25" x14ac:dyDescent="0.25">
      <c r="A45" s="2" t="s">
        <v>1132</v>
      </c>
      <c r="B45" s="41" t="s">
        <v>217</v>
      </c>
      <c r="C45" s="14">
        <v>345.38785731000002</v>
      </c>
      <c r="D45" s="11" t="str">
        <f t="shared" si="8"/>
        <v>N/A</v>
      </c>
      <c r="E45" s="14">
        <v>421.28909205999997</v>
      </c>
      <c r="F45" s="11" t="str">
        <f t="shared" si="9"/>
        <v>N/A</v>
      </c>
      <c r="G45" s="14">
        <v>479.20724440999999</v>
      </c>
      <c r="H45" s="11" t="str">
        <f t="shared" si="10"/>
        <v>N/A</v>
      </c>
      <c r="I45" s="12">
        <v>21.98</v>
      </c>
      <c r="J45" s="12">
        <v>13.75</v>
      </c>
      <c r="K45" s="41" t="s">
        <v>732</v>
      </c>
      <c r="L45" s="9" t="str">
        <f t="shared" si="12"/>
        <v>Yes</v>
      </c>
    </row>
    <row r="46" spans="1:12" x14ac:dyDescent="0.25">
      <c r="A46" s="2" t="s">
        <v>1133</v>
      </c>
      <c r="B46" s="33" t="s">
        <v>217</v>
      </c>
      <c r="C46" s="43">
        <v>42880.468026000002</v>
      </c>
      <c r="D46" s="11" t="str">
        <f t="shared" si="8"/>
        <v>N/A</v>
      </c>
      <c r="E46" s="43">
        <v>45578.161372000002</v>
      </c>
      <c r="F46" s="11" t="str">
        <f t="shared" si="9"/>
        <v>N/A</v>
      </c>
      <c r="G46" s="43">
        <v>43744.857438999999</v>
      </c>
      <c r="H46" s="11" t="str">
        <f t="shared" si="10"/>
        <v>N/A</v>
      </c>
      <c r="I46" s="12">
        <v>6.2910000000000004</v>
      </c>
      <c r="J46" s="12">
        <v>-4.0199999999999996</v>
      </c>
      <c r="K46" s="41" t="s">
        <v>732</v>
      </c>
      <c r="L46" s="9" t="str">
        <f>IF(J46="Div by 0", "N/A", IF(K46="N/A","N/A", IF(J46&gt;VALUE(MID(K46,1,2)), "No", IF(J46&lt;-1*VALUE(MID(K46,1,2)), "No", "Yes"))))</f>
        <v>Yes</v>
      </c>
    </row>
    <row r="47" spans="1:12" x14ac:dyDescent="0.25">
      <c r="A47" s="51" t="s">
        <v>1134</v>
      </c>
      <c r="B47" s="33" t="s">
        <v>217</v>
      </c>
      <c r="C47" s="43">
        <v>20455.547735</v>
      </c>
      <c r="D47" s="11" t="str">
        <f t="shared" si="8"/>
        <v>N/A</v>
      </c>
      <c r="E47" s="43">
        <v>21319.816794999999</v>
      </c>
      <c r="F47" s="11" t="str">
        <f t="shared" si="9"/>
        <v>N/A</v>
      </c>
      <c r="G47" s="43">
        <v>19710.39183</v>
      </c>
      <c r="H47" s="11" t="str">
        <f t="shared" si="10"/>
        <v>N/A</v>
      </c>
      <c r="I47" s="12">
        <v>4.2249999999999996</v>
      </c>
      <c r="J47" s="12">
        <v>-7.55</v>
      </c>
      <c r="K47" s="41" t="s">
        <v>732</v>
      </c>
      <c r="L47" s="9" t="str">
        <f>IF(J47="Div by 0", "N/A", IF(K47="N/A","N/A", IF(J47&gt;VALUE(MID(K47,1,2)), "No", IF(J47&lt;-1*VALUE(MID(K47,1,2)), "No", "Yes"))))</f>
        <v>Yes</v>
      </c>
    </row>
    <row r="48" spans="1:12" ht="25" x14ac:dyDescent="0.25">
      <c r="A48" s="2" t="s">
        <v>1135</v>
      </c>
      <c r="B48" s="33" t="s">
        <v>217</v>
      </c>
      <c r="C48" s="43">
        <v>31229.521100000002</v>
      </c>
      <c r="D48" s="11" t="str">
        <f t="shared" si="8"/>
        <v>N/A</v>
      </c>
      <c r="E48" s="43">
        <v>35237.225713</v>
      </c>
      <c r="F48" s="11" t="str">
        <f t="shared" si="9"/>
        <v>N/A</v>
      </c>
      <c r="G48" s="43">
        <v>31813.169811</v>
      </c>
      <c r="H48" s="11" t="str">
        <f t="shared" si="10"/>
        <v>N/A</v>
      </c>
      <c r="I48" s="12">
        <v>12.83</v>
      </c>
      <c r="J48" s="12">
        <v>-9.7200000000000006</v>
      </c>
      <c r="K48" s="41" t="s">
        <v>732</v>
      </c>
      <c r="L48" s="9" t="str">
        <f>IF(J48="Div by 0", "N/A", IF(K48="N/A","N/A", IF(J48&gt;VALUE(MID(K48,1,2)), "No", IF(J48&lt;-1*VALUE(MID(K48,1,2)), "No", "Yes"))))</f>
        <v>Yes</v>
      </c>
    </row>
    <row r="49" spans="1:12" x14ac:dyDescent="0.25">
      <c r="A49" s="6" t="s">
        <v>1136</v>
      </c>
      <c r="B49" s="33" t="s">
        <v>217</v>
      </c>
      <c r="C49" s="43">
        <v>16533.598170000001</v>
      </c>
      <c r="D49" s="11" t="str">
        <f t="shared" si="8"/>
        <v>N/A</v>
      </c>
      <c r="E49" s="43">
        <v>18067.661291</v>
      </c>
      <c r="F49" s="11" t="str">
        <f t="shared" si="9"/>
        <v>N/A</v>
      </c>
      <c r="G49" s="43">
        <v>16632.630662</v>
      </c>
      <c r="H49" s="11" t="str">
        <f t="shared" si="10"/>
        <v>N/A</v>
      </c>
      <c r="I49" s="12">
        <v>9.2780000000000005</v>
      </c>
      <c r="J49" s="12">
        <v>-7.94</v>
      </c>
      <c r="K49" s="41" t="s">
        <v>732</v>
      </c>
      <c r="L49" s="9" t="str">
        <f t="shared" ref="L49:L59" si="13">IF(J49="Div by 0", "N/A", IF(K49="N/A","N/A", IF(J49&gt;VALUE(MID(K49,1,2)), "No", IF(J49&lt;-1*VALUE(MID(K49,1,2)), "No", "Yes"))))</f>
        <v>Yes</v>
      </c>
    </row>
    <row r="50" spans="1:12" ht="25" x14ac:dyDescent="0.25">
      <c r="A50" s="2" t="s">
        <v>1137</v>
      </c>
      <c r="B50" s="33" t="s">
        <v>217</v>
      </c>
      <c r="C50" s="43">
        <v>16830.095840999998</v>
      </c>
      <c r="D50" s="11" t="str">
        <f t="shared" si="8"/>
        <v>N/A</v>
      </c>
      <c r="E50" s="43">
        <v>18819.97365</v>
      </c>
      <c r="F50" s="11" t="str">
        <f t="shared" si="9"/>
        <v>N/A</v>
      </c>
      <c r="G50" s="43">
        <v>16890.177301</v>
      </c>
      <c r="H50" s="11" t="str">
        <f t="shared" si="10"/>
        <v>N/A</v>
      </c>
      <c r="I50" s="12">
        <v>11.82</v>
      </c>
      <c r="J50" s="12">
        <v>-10.3</v>
      </c>
      <c r="K50" s="41" t="s">
        <v>732</v>
      </c>
      <c r="L50" s="9" t="str">
        <f t="shared" si="13"/>
        <v>Yes</v>
      </c>
    </row>
    <row r="51" spans="1:12" x14ac:dyDescent="0.25">
      <c r="A51" s="2" t="s">
        <v>1138</v>
      </c>
      <c r="B51" s="33" t="s">
        <v>217</v>
      </c>
      <c r="C51" s="43" t="s">
        <v>1742</v>
      </c>
      <c r="D51" s="11" t="str">
        <f t="shared" ref="D51:D82" si="14">IF($B51="N/A","N/A",IF(C51&gt;10,"No",IF(C51&lt;-10,"No","Yes")))</f>
        <v>N/A</v>
      </c>
      <c r="E51" s="43" t="s">
        <v>1742</v>
      </c>
      <c r="F51" s="11" t="str">
        <f t="shared" ref="F51:F82" si="15">IF($B51="N/A","N/A",IF(E51&gt;10,"No",IF(E51&lt;-10,"No","Yes")))</f>
        <v>N/A</v>
      </c>
      <c r="G51" s="43" t="s">
        <v>1742</v>
      </c>
      <c r="H51" s="11" t="str">
        <f t="shared" ref="H51:H82" si="16">IF($B51="N/A","N/A",IF(G51&gt;10,"No",IF(G51&lt;-10,"No","Yes")))</f>
        <v>N/A</v>
      </c>
      <c r="I51" s="12" t="s">
        <v>1742</v>
      </c>
      <c r="J51" s="12" t="s">
        <v>1742</v>
      </c>
      <c r="K51" s="41" t="s">
        <v>732</v>
      </c>
      <c r="L51" s="9" t="str">
        <f t="shared" si="13"/>
        <v>N/A</v>
      </c>
    </row>
    <row r="52" spans="1:12" ht="25" x14ac:dyDescent="0.25">
      <c r="A52" s="2" t="s">
        <v>1139</v>
      </c>
      <c r="B52" s="33" t="s">
        <v>217</v>
      </c>
      <c r="C52" s="43">
        <v>26507.915254</v>
      </c>
      <c r="D52" s="11" t="str">
        <f t="shared" si="14"/>
        <v>N/A</v>
      </c>
      <c r="E52" s="43">
        <v>26351.380530999999</v>
      </c>
      <c r="F52" s="11" t="str">
        <f t="shared" si="15"/>
        <v>N/A</v>
      </c>
      <c r="G52" s="43">
        <v>25065.050725000001</v>
      </c>
      <c r="H52" s="11" t="str">
        <f t="shared" si="16"/>
        <v>N/A</v>
      </c>
      <c r="I52" s="12">
        <v>-0.59099999999999997</v>
      </c>
      <c r="J52" s="12">
        <v>-4.88</v>
      </c>
      <c r="K52" s="41" t="s">
        <v>732</v>
      </c>
      <c r="L52" s="9" t="str">
        <f t="shared" si="13"/>
        <v>Yes</v>
      </c>
    </row>
    <row r="53" spans="1:12" ht="25" x14ac:dyDescent="0.25">
      <c r="A53" s="2" t="s">
        <v>1140</v>
      </c>
      <c r="B53" s="33" t="s">
        <v>217</v>
      </c>
      <c r="C53" s="43" t="s">
        <v>1742</v>
      </c>
      <c r="D53" s="11" t="str">
        <f t="shared" si="14"/>
        <v>N/A</v>
      </c>
      <c r="E53" s="43" t="s">
        <v>1742</v>
      </c>
      <c r="F53" s="11" t="str">
        <f t="shared" si="15"/>
        <v>N/A</v>
      </c>
      <c r="G53" s="43" t="s">
        <v>1742</v>
      </c>
      <c r="H53" s="11" t="str">
        <f t="shared" si="16"/>
        <v>N/A</v>
      </c>
      <c r="I53" s="12" t="s">
        <v>1742</v>
      </c>
      <c r="J53" s="12" t="s">
        <v>1742</v>
      </c>
      <c r="K53" s="41" t="s">
        <v>732</v>
      </c>
      <c r="L53" s="9" t="str">
        <f t="shared" si="13"/>
        <v>N/A</v>
      </c>
    </row>
    <row r="54" spans="1:12" ht="25" x14ac:dyDescent="0.25">
      <c r="A54" s="2" t="s">
        <v>1141</v>
      </c>
      <c r="B54" s="33" t="s">
        <v>217</v>
      </c>
      <c r="C54" s="43" t="s">
        <v>1742</v>
      </c>
      <c r="D54" s="11" t="str">
        <f t="shared" si="14"/>
        <v>N/A</v>
      </c>
      <c r="E54" s="43" t="s">
        <v>1742</v>
      </c>
      <c r="F54" s="11" t="str">
        <f t="shared" si="15"/>
        <v>N/A</v>
      </c>
      <c r="G54" s="43" t="s">
        <v>1742</v>
      </c>
      <c r="H54" s="11" t="str">
        <f t="shared" si="16"/>
        <v>N/A</v>
      </c>
      <c r="I54" s="12" t="s">
        <v>1742</v>
      </c>
      <c r="J54" s="12" t="s">
        <v>1742</v>
      </c>
      <c r="K54" s="41" t="s">
        <v>732</v>
      </c>
      <c r="L54" s="9" t="str">
        <f t="shared" si="13"/>
        <v>N/A</v>
      </c>
    </row>
    <row r="55" spans="1:12" ht="25" x14ac:dyDescent="0.25">
      <c r="A55" s="2" t="s">
        <v>1142</v>
      </c>
      <c r="B55" s="33" t="s">
        <v>217</v>
      </c>
      <c r="C55" s="43">
        <v>15024.310372</v>
      </c>
      <c r="D55" s="11" t="str">
        <f t="shared" si="14"/>
        <v>N/A</v>
      </c>
      <c r="E55" s="43">
        <v>15654.951341</v>
      </c>
      <c r="F55" s="11" t="str">
        <f t="shared" si="15"/>
        <v>N/A</v>
      </c>
      <c r="G55" s="43">
        <v>15417.276008000001</v>
      </c>
      <c r="H55" s="11" t="str">
        <f t="shared" si="16"/>
        <v>N/A</v>
      </c>
      <c r="I55" s="12">
        <v>4.1970000000000001</v>
      </c>
      <c r="J55" s="12">
        <v>-1.52</v>
      </c>
      <c r="K55" s="41" t="s">
        <v>732</v>
      </c>
      <c r="L55" s="9" t="str">
        <f t="shared" si="13"/>
        <v>Yes</v>
      </c>
    </row>
    <row r="56" spans="1:12" ht="25" x14ac:dyDescent="0.25">
      <c r="A56" s="2" t="s">
        <v>1143</v>
      </c>
      <c r="B56" s="33" t="s">
        <v>217</v>
      </c>
      <c r="C56" s="43" t="s">
        <v>1742</v>
      </c>
      <c r="D56" s="11" t="str">
        <f t="shared" si="14"/>
        <v>N/A</v>
      </c>
      <c r="E56" s="43" t="s">
        <v>1742</v>
      </c>
      <c r="F56" s="11" t="str">
        <f t="shared" si="15"/>
        <v>N/A</v>
      </c>
      <c r="G56" s="43" t="s">
        <v>1742</v>
      </c>
      <c r="H56" s="11" t="str">
        <f t="shared" si="16"/>
        <v>N/A</v>
      </c>
      <c r="I56" s="12" t="s">
        <v>1742</v>
      </c>
      <c r="J56" s="12" t="s">
        <v>1742</v>
      </c>
      <c r="K56" s="41" t="s">
        <v>732</v>
      </c>
      <c r="L56" s="9" t="str">
        <f t="shared" si="13"/>
        <v>N/A</v>
      </c>
    </row>
    <row r="57" spans="1:12" ht="25" x14ac:dyDescent="0.25">
      <c r="A57" s="2" t="s">
        <v>1144</v>
      </c>
      <c r="B57" s="33" t="s">
        <v>217</v>
      </c>
      <c r="C57" s="43">
        <v>86302.770833000002</v>
      </c>
      <c r="D57" s="11" t="str">
        <f t="shared" si="14"/>
        <v>N/A</v>
      </c>
      <c r="E57" s="43">
        <v>88582.980198000005</v>
      </c>
      <c r="F57" s="11" t="str">
        <f t="shared" si="15"/>
        <v>N/A</v>
      </c>
      <c r="G57" s="43">
        <v>98572.967032999994</v>
      </c>
      <c r="H57" s="11" t="str">
        <f t="shared" si="16"/>
        <v>N/A</v>
      </c>
      <c r="I57" s="12">
        <v>2.6419999999999999</v>
      </c>
      <c r="J57" s="12">
        <v>11.28</v>
      </c>
      <c r="K57" s="41" t="s">
        <v>732</v>
      </c>
      <c r="L57" s="9" t="str">
        <f t="shared" si="13"/>
        <v>Yes</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348933554</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249234705</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0</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201814</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0</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0</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99450376</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0</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46659</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v>9443.4566200000008</v>
      </c>
      <c r="D71" s="11" t="str">
        <f t="shared" si="14"/>
        <v>N/A</v>
      </c>
      <c r="E71" s="43">
        <v>10426.046205000001</v>
      </c>
      <c r="F71" s="11" t="str">
        <f t="shared" si="15"/>
        <v>N/A</v>
      </c>
      <c r="G71" s="43">
        <v>8240.0593680999991</v>
      </c>
      <c r="H71" s="11" t="str">
        <f t="shared" si="16"/>
        <v>N/A</v>
      </c>
      <c r="I71" s="12">
        <v>10.4</v>
      </c>
      <c r="J71" s="12">
        <v>-21</v>
      </c>
      <c r="K71" s="41" t="s">
        <v>732</v>
      </c>
      <c r="L71" s="9" t="str">
        <f t="shared" ref="L71:L81" si="18">IF(J71="Div by 0", "N/A", IF(K71="N/A","N/A", IF(J71&gt;VALUE(MID(K71,1,2)), "No", IF(J71&lt;-1*VALUE(MID(K71,1,2)), "No", "Yes"))))</f>
        <v>Yes</v>
      </c>
    </row>
    <row r="72" spans="1:12" ht="25" x14ac:dyDescent="0.25">
      <c r="A72" s="2" t="s">
        <v>1158</v>
      </c>
      <c r="B72" s="33" t="s">
        <v>217</v>
      </c>
      <c r="C72" s="43">
        <v>9940.6714462</v>
      </c>
      <c r="D72" s="11" t="str">
        <f t="shared" si="14"/>
        <v>N/A</v>
      </c>
      <c r="E72" s="43">
        <v>11504.685745000001</v>
      </c>
      <c r="F72" s="11" t="str">
        <f t="shared" si="15"/>
        <v>N/A</v>
      </c>
      <c r="G72" s="43">
        <v>8624.0382353000005</v>
      </c>
      <c r="H72" s="11" t="str">
        <f t="shared" si="16"/>
        <v>N/A</v>
      </c>
      <c r="I72" s="12">
        <v>15.73</v>
      </c>
      <c r="J72" s="12">
        <v>-25</v>
      </c>
      <c r="K72" s="41" t="s">
        <v>732</v>
      </c>
      <c r="L72" s="9" t="str">
        <f t="shared" si="18"/>
        <v>Yes</v>
      </c>
    </row>
    <row r="73" spans="1:12" ht="25" x14ac:dyDescent="0.25">
      <c r="A73" s="2" t="s">
        <v>1159</v>
      </c>
      <c r="B73" s="33" t="s">
        <v>217</v>
      </c>
      <c r="C73" s="43" t="s">
        <v>1742</v>
      </c>
      <c r="D73" s="11" t="str">
        <f t="shared" si="14"/>
        <v>N/A</v>
      </c>
      <c r="E73" s="43" t="s">
        <v>1742</v>
      </c>
      <c r="F73" s="11" t="str">
        <f t="shared" si="15"/>
        <v>N/A</v>
      </c>
      <c r="G73" s="43" t="s">
        <v>1742</v>
      </c>
      <c r="H73" s="11" t="str">
        <f t="shared" si="16"/>
        <v>N/A</v>
      </c>
      <c r="I73" s="12" t="s">
        <v>1742</v>
      </c>
      <c r="J73" s="12" t="s">
        <v>1742</v>
      </c>
      <c r="K73" s="41" t="s">
        <v>732</v>
      </c>
      <c r="L73" s="9" t="str">
        <f t="shared" si="18"/>
        <v>N/A</v>
      </c>
    </row>
    <row r="74" spans="1:12" ht="25" x14ac:dyDescent="0.25">
      <c r="A74" s="2" t="s">
        <v>1160</v>
      </c>
      <c r="B74" s="33" t="s">
        <v>217</v>
      </c>
      <c r="C74" s="43">
        <v>5586.1864407000003</v>
      </c>
      <c r="D74" s="11" t="str">
        <f t="shared" si="14"/>
        <v>N/A</v>
      </c>
      <c r="E74" s="43">
        <v>1011.9469027</v>
      </c>
      <c r="F74" s="11" t="str">
        <f t="shared" si="15"/>
        <v>N/A</v>
      </c>
      <c r="G74" s="43">
        <v>1462.4202898999999</v>
      </c>
      <c r="H74" s="11" t="str">
        <f t="shared" si="16"/>
        <v>N/A</v>
      </c>
      <c r="I74" s="12">
        <v>-81.900000000000006</v>
      </c>
      <c r="J74" s="12">
        <v>44.52</v>
      </c>
      <c r="K74" s="41" t="s">
        <v>732</v>
      </c>
      <c r="L74" s="9" t="str">
        <f t="shared" si="18"/>
        <v>No</v>
      </c>
    </row>
    <row r="75" spans="1:12" ht="25" x14ac:dyDescent="0.25">
      <c r="A75" s="2" t="s">
        <v>1161</v>
      </c>
      <c r="B75" s="33" t="s">
        <v>217</v>
      </c>
      <c r="C75" s="43" t="s">
        <v>1742</v>
      </c>
      <c r="D75" s="11" t="str">
        <f t="shared" si="14"/>
        <v>N/A</v>
      </c>
      <c r="E75" s="43" t="s">
        <v>1742</v>
      </c>
      <c r="F75" s="11" t="str">
        <f t="shared" si="15"/>
        <v>N/A</v>
      </c>
      <c r="G75" s="43" t="s">
        <v>1742</v>
      </c>
      <c r="H75" s="11" t="str">
        <f t="shared" si="16"/>
        <v>N/A</v>
      </c>
      <c r="I75" s="12" t="s">
        <v>1742</v>
      </c>
      <c r="J75" s="12" t="s">
        <v>1742</v>
      </c>
      <c r="K75" s="41" t="s">
        <v>732</v>
      </c>
      <c r="L75" s="9" t="str">
        <f t="shared" si="18"/>
        <v>N/A</v>
      </c>
    </row>
    <row r="76" spans="1:12" ht="25" x14ac:dyDescent="0.25">
      <c r="A76" s="2" t="s">
        <v>1162</v>
      </c>
      <c r="B76" s="33" t="s">
        <v>217</v>
      </c>
      <c r="C76" s="43" t="s">
        <v>1742</v>
      </c>
      <c r="D76" s="11" t="str">
        <f t="shared" si="14"/>
        <v>N/A</v>
      </c>
      <c r="E76" s="43" t="s">
        <v>1742</v>
      </c>
      <c r="F76" s="11" t="str">
        <f t="shared" si="15"/>
        <v>N/A</v>
      </c>
      <c r="G76" s="43" t="s">
        <v>1742</v>
      </c>
      <c r="H76" s="11" t="str">
        <f t="shared" si="16"/>
        <v>N/A</v>
      </c>
      <c r="I76" s="12" t="s">
        <v>1742</v>
      </c>
      <c r="J76" s="12" t="s">
        <v>1742</v>
      </c>
      <c r="K76" s="41" t="s">
        <v>732</v>
      </c>
      <c r="L76" s="9" t="str">
        <f t="shared" si="18"/>
        <v>N/A</v>
      </c>
    </row>
    <row r="77" spans="1:12" ht="25" x14ac:dyDescent="0.25">
      <c r="A77" s="2" t="s">
        <v>1163</v>
      </c>
      <c r="B77" s="33" t="s">
        <v>217</v>
      </c>
      <c r="C77" s="43">
        <v>8002.1532506000003</v>
      </c>
      <c r="D77" s="11" t="str">
        <f t="shared" si="14"/>
        <v>N/A</v>
      </c>
      <c r="E77" s="43">
        <v>8101.8111981000002</v>
      </c>
      <c r="F77" s="11" t="str">
        <f t="shared" si="15"/>
        <v>N/A</v>
      </c>
      <c r="G77" s="43">
        <v>7524.4288415999999</v>
      </c>
      <c r="H77" s="11" t="str">
        <f t="shared" si="16"/>
        <v>N/A</v>
      </c>
      <c r="I77" s="12">
        <v>1.2450000000000001</v>
      </c>
      <c r="J77" s="12">
        <v>-7.13</v>
      </c>
      <c r="K77" s="41" t="s">
        <v>732</v>
      </c>
      <c r="L77" s="9" t="str">
        <f t="shared" si="18"/>
        <v>Yes</v>
      </c>
    </row>
    <row r="78" spans="1:12" ht="25" x14ac:dyDescent="0.25">
      <c r="A78" s="2" t="s">
        <v>1164</v>
      </c>
      <c r="B78" s="33" t="s">
        <v>217</v>
      </c>
      <c r="C78" s="43" t="s">
        <v>1742</v>
      </c>
      <c r="D78" s="11" t="str">
        <f t="shared" si="14"/>
        <v>N/A</v>
      </c>
      <c r="E78" s="43" t="s">
        <v>1742</v>
      </c>
      <c r="F78" s="11" t="str">
        <f t="shared" si="15"/>
        <v>N/A</v>
      </c>
      <c r="G78" s="43" t="s">
        <v>1742</v>
      </c>
      <c r="H78" s="11" t="str">
        <f t="shared" si="16"/>
        <v>N/A</v>
      </c>
      <c r="I78" s="12" t="s">
        <v>1742</v>
      </c>
      <c r="J78" s="12" t="s">
        <v>1742</v>
      </c>
      <c r="K78" s="41" t="s">
        <v>732</v>
      </c>
      <c r="L78" s="9" t="str">
        <f t="shared" si="18"/>
        <v>N/A</v>
      </c>
    </row>
    <row r="79" spans="1:12" ht="25" x14ac:dyDescent="0.25">
      <c r="A79" s="2" t="s">
        <v>1165</v>
      </c>
      <c r="B79" s="33" t="s">
        <v>217</v>
      </c>
      <c r="C79" s="43">
        <v>24731.010417000001</v>
      </c>
      <c r="D79" s="11" t="str">
        <f t="shared" si="14"/>
        <v>N/A</v>
      </c>
      <c r="E79" s="43">
        <v>472.13861386000002</v>
      </c>
      <c r="F79" s="11" t="str">
        <f t="shared" si="15"/>
        <v>N/A</v>
      </c>
      <c r="G79" s="43">
        <v>512.73626374000003</v>
      </c>
      <c r="H79" s="11" t="str">
        <f t="shared" si="16"/>
        <v>N/A</v>
      </c>
      <c r="I79" s="12">
        <v>-98.1</v>
      </c>
      <c r="J79" s="12">
        <v>8.5990000000000002</v>
      </c>
      <c r="K79" s="41" t="s">
        <v>732</v>
      </c>
      <c r="L79" s="9" t="str">
        <f t="shared" si="18"/>
        <v>Yes</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349994408</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30780</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11370.838467</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0</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0</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t="s">
        <v>1742</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124785807</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11331</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v>11012.779719</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0</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0</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t="s">
        <v>1742</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346080</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111</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v>3117.8378378000002</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0</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0</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t="s">
        <v>1742</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1549002</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1489</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v>1040.2968435</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15984341</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3828</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4175.6376698000004</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27027</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28</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v>965.25</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0</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0</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t="s">
        <v>1742</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0</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0</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t="s">
        <v>1742</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0</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0</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t="s">
        <v>1742</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0</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0</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t="s">
        <v>1742</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651040</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82</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7939.5121951000001</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0</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0</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t="s">
        <v>1742</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0</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0</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t="s">
        <v>1742</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0</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0</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t="s">
        <v>1742</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206651111</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19635</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10524.630048000001</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2751647411</v>
      </c>
      <c r="F139" s="11" t="str">
        <f t="shared" si="24"/>
        <v>N/A</v>
      </c>
      <c r="G139" s="14">
        <v>2989826126</v>
      </c>
      <c r="H139" s="11" t="str">
        <f t="shared" si="25"/>
        <v>N/A</v>
      </c>
      <c r="I139" s="12" t="s">
        <v>217</v>
      </c>
      <c r="J139" s="12">
        <v>8.6560000000000006</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5580.0653611999996</v>
      </c>
      <c r="F140" s="11" t="str">
        <f t="shared" si="24"/>
        <v>N/A</v>
      </c>
      <c r="G140" s="14">
        <v>5440.4394202000003</v>
      </c>
      <c r="H140" s="11" t="str">
        <f t="shared" si="25"/>
        <v>N/A</v>
      </c>
      <c r="I140" s="12" t="s">
        <v>217</v>
      </c>
      <c r="J140" s="12">
        <v>-2.5</v>
      </c>
      <c r="K140" s="14" t="s">
        <v>217</v>
      </c>
      <c r="L140" s="9" t="str">
        <f t="shared" si="26"/>
        <v>N/A</v>
      </c>
    </row>
    <row r="141" spans="1:12" x14ac:dyDescent="0.25">
      <c r="A141" s="48" t="s">
        <v>406</v>
      </c>
      <c r="B141" s="14" t="s">
        <v>217</v>
      </c>
      <c r="C141" s="14">
        <v>30960104</v>
      </c>
      <c r="D141" s="11" t="str">
        <f t="shared" si="23"/>
        <v>N/A</v>
      </c>
      <c r="E141" s="14">
        <v>35592696</v>
      </c>
      <c r="F141" s="11" t="str">
        <f t="shared" si="24"/>
        <v>N/A</v>
      </c>
      <c r="G141" s="14">
        <v>39421085</v>
      </c>
      <c r="H141" s="11" t="str">
        <f t="shared" si="25"/>
        <v>N/A</v>
      </c>
      <c r="I141" s="12">
        <v>14.96</v>
      </c>
      <c r="J141" s="12">
        <v>10.76</v>
      </c>
      <c r="K141" s="14" t="s">
        <v>217</v>
      </c>
      <c r="L141" s="9" t="str">
        <f t="shared" si="26"/>
        <v>N/A</v>
      </c>
    </row>
    <row r="142" spans="1:12" x14ac:dyDescent="0.25">
      <c r="A142" s="48" t="s">
        <v>1205</v>
      </c>
      <c r="B142" s="14" t="s">
        <v>217</v>
      </c>
      <c r="C142" s="14">
        <v>1083.2786564</v>
      </c>
      <c r="D142" s="11" t="str">
        <f t="shared" si="23"/>
        <v>N/A</v>
      </c>
      <c r="E142" s="14">
        <v>1167.1649778999999</v>
      </c>
      <c r="F142" s="11" t="str">
        <f t="shared" si="24"/>
        <v>N/A</v>
      </c>
      <c r="G142" s="14">
        <v>1193.2404577</v>
      </c>
      <c r="H142" s="11" t="str">
        <f t="shared" si="25"/>
        <v>N/A</v>
      </c>
      <c r="I142" s="12">
        <v>7.7439999999999998</v>
      </c>
      <c r="J142" s="12">
        <v>2.234</v>
      </c>
      <c r="K142" s="14" t="s">
        <v>217</v>
      </c>
      <c r="L142" s="9" t="str">
        <f t="shared" si="26"/>
        <v>N/A</v>
      </c>
    </row>
    <row r="143" spans="1:12" x14ac:dyDescent="0.25">
      <c r="A143" s="48" t="s">
        <v>407</v>
      </c>
      <c r="B143" s="14" t="s">
        <v>217</v>
      </c>
      <c r="C143" s="14">
        <v>3157088</v>
      </c>
      <c r="D143" s="11" t="str">
        <f t="shared" si="23"/>
        <v>N/A</v>
      </c>
      <c r="E143" s="14">
        <v>4671023</v>
      </c>
      <c r="F143" s="11" t="str">
        <f t="shared" si="24"/>
        <v>N/A</v>
      </c>
      <c r="G143" s="14">
        <v>7229302</v>
      </c>
      <c r="H143" s="11" t="str">
        <f t="shared" si="25"/>
        <v>N/A</v>
      </c>
      <c r="I143" s="12">
        <v>47.95</v>
      </c>
      <c r="J143" s="12">
        <v>54.77</v>
      </c>
      <c r="K143" s="14" t="s">
        <v>217</v>
      </c>
      <c r="L143" s="9" t="str">
        <f t="shared" si="26"/>
        <v>N/A</v>
      </c>
    </row>
    <row r="144" spans="1:12" x14ac:dyDescent="0.25">
      <c r="A144" s="48" t="s">
        <v>1206</v>
      </c>
      <c r="B144" s="14" t="s">
        <v>217</v>
      </c>
      <c r="C144" s="14">
        <v>114.02369256999999</v>
      </c>
      <c r="D144" s="11" t="str">
        <f t="shared" si="23"/>
        <v>N/A</v>
      </c>
      <c r="E144" s="14">
        <v>156.47794044</v>
      </c>
      <c r="F144" s="11" t="str">
        <f t="shared" si="24"/>
        <v>N/A</v>
      </c>
      <c r="G144" s="14">
        <v>214.16981188</v>
      </c>
      <c r="H144" s="11" t="str">
        <f t="shared" si="25"/>
        <v>N/A</v>
      </c>
      <c r="I144" s="12">
        <v>37.229999999999997</v>
      </c>
      <c r="J144" s="12">
        <v>36.869999999999997</v>
      </c>
      <c r="K144" s="14" t="s">
        <v>217</v>
      </c>
      <c r="L144" s="9" t="str">
        <f t="shared" si="26"/>
        <v>N/A</v>
      </c>
    </row>
    <row r="145" spans="1:13" x14ac:dyDescent="0.25">
      <c r="A145" s="48" t="s">
        <v>408</v>
      </c>
      <c r="B145" s="14" t="s">
        <v>217</v>
      </c>
      <c r="C145" s="14" t="s">
        <v>217</v>
      </c>
      <c r="D145" s="11" t="str">
        <f t="shared" si="23"/>
        <v>N/A</v>
      </c>
      <c r="E145" s="14">
        <v>0</v>
      </c>
      <c r="F145" s="11" t="str">
        <f t="shared" si="24"/>
        <v>N/A</v>
      </c>
      <c r="G145" s="14">
        <v>0</v>
      </c>
      <c r="H145" s="11" t="str">
        <f t="shared" si="25"/>
        <v>N/A</v>
      </c>
      <c r="I145" s="12" t="s">
        <v>217</v>
      </c>
      <c r="J145" s="12" t="s">
        <v>1742</v>
      </c>
      <c r="K145" s="14" t="s">
        <v>217</v>
      </c>
      <c r="L145" s="9" t="str">
        <f t="shared" si="26"/>
        <v>N/A</v>
      </c>
    </row>
    <row r="146" spans="1:13" x14ac:dyDescent="0.25">
      <c r="A146" s="48" t="s">
        <v>1207</v>
      </c>
      <c r="B146" s="14" t="s">
        <v>217</v>
      </c>
      <c r="C146" s="14" t="s">
        <v>217</v>
      </c>
      <c r="D146" s="11" t="str">
        <f t="shared" si="23"/>
        <v>N/A</v>
      </c>
      <c r="E146" s="14" t="s">
        <v>1742</v>
      </c>
      <c r="F146" s="11" t="str">
        <f t="shared" si="24"/>
        <v>N/A</v>
      </c>
      <c r="G146" s="14" t="s">
        <v>1742</v>
      </c>
      <c r="H146" s="11" t="str">
        <f t="shared" si="25"/>
        <v>N/A</v>
      </c>
      <c r="I146" s="12" t="s">
        <v>217</v>
      </c>
      <c r="J146" s="12" t="s">
        <v>1742</v>
      </c>
      <c r="K146" s="14" t="s">
        <v>217</v>
      </c>
      <c r="L146" s="9" t="str">
        <f t="shared" si="26"/>
        <v>N/A</v>
      </c>
    </row>
    <row r="147" spans="1:13" x14ac:dyDescent="0.25">
      <c r="A147" s="48" t="s">
        <v>409</v>
      </c>
      <c r="B147" s="14" t="s">
        <v>217</v>
      </c>
      <c r="C147" s="14" t="s">
        <v>217</v>
      </c>
      <c r="D147" s="11" t="str">
        <f t="shared" ref="D147:D160" si="27">IF($B147="N/A","N/A",IF(C147&gt;10,"No",IF(C147&lt;-10,"No","Yes")))</f>
        <v>N/A</v>
      </c>
      <c r="E147" s="14">
        <v>228278359</v>
      </c>
      <c r="F147" s="11" t="str">
        <f t="shared" ref="F147:F160" si="28">IF($B147="N/A","N/A",IF(E147&gt;10,"No",IF(E147&lt;-10,"No","Yes")))</f>
        <v>N/A</v>
      </c>
      <c r="G147" s="14">
        <v>320157184</v>
      </c>
      <c r="H147" s="11" t="str">
        <f t="shared" ref="H147:H160" si="29">IF($B147="N/A","N/A",IF(G147&gt;10,"No",IF(G147&lt;-10,"No","Yes")))</f>
        <v>N/A</v>
      </c>
      <c r="I147" s="12" t="s">
        <v>217</v>
      </c>
      <c r="J147" s="12">
        <v>40.25</v>
      </c>
      <c r="K147" s="14" t="s">
        <v>217</v>
      </c>
      <c r="L147" s="9" t="str">
        <f t="shared" si="26"/>
        <v>N/A</v>
      </c>
    </row>
    <row r="148" spans="1:13" x14ac:dyDescent="0.25">
      <c r="A148" s="48" t="s">
        <v>1208</v>
      </c>
      <c r="B148" s="14" t="s">
        <v>217</v>
      </c>
      <c r="C148" s="14" t="s">
        <v>217</v>
      </c>
      <c r="D148" s="11" t="str">
        <f t="shared" si="27"/>
        <v>N/A</v>
      </c>
      <c r="E148" s="14">
        <v>5334.3543253999997</v>
      </c>
      <c r="F148" s="11" t="str">
        <f t="shared" si="28"/>
        <v>N/A</v>
      </c>
      <c r="G148" s="14">
        <v>3755.1570996</v>
      </c>
      <c r="H148" s="11" t="str">
        <f t="shared" si="29"/>
        <v>N/A</v>
      </c>
      <c r="I148" s="12" t="s">
        <v>217</v>
      </c>
      <c r="J148" s="12">
        <v>-29.6</v>
      </c>
      <c r="K148" s="14" t="s">
        <v>217</v>
      </c>
      <c r="L148" s="9" t="str">
        <f t="shared" si="26"/>
        <v>N/A</v>
      </c>
    </row>
    <row r="149" spans="1:13" x14ac:dyDescent="0.25">
      <c r="A149" s="48" t="s">
        <v>410</v>
      </c>
      <c r="B149" s="14" t="s">
        <v>217</v>
      </c>
      <c r="C149" s="14">
        <v>0</v>
      </c>
      <c r="D149" s="11" t="str">
        <f t="shared" si="27"/>
        <v>N/A</v>
      </c>
      <c r="E149" s="14">
        <v>0</v>
      </c>
      <c r="F149" s="11" t="str">
        <f t="shared" si="28"/>
        <v>N/A</v>
      </c>
      <c r="G149" s="14">
        <v>0</v>
      </c>
      <c r="H149" s="11" t="str">
        <f t="shared" si="29"/>
        <v>N/A</v>
      </c>
      <c r="I149" s="12" t="s">
        <v>1742</v>
      </c>
      <c r="J149" s="12" t="s">
        <v>1742</v>
      </c>
      <c r="K149" s="14" t="s">
        <v>217</v>
      </c>
      <c r="L149" s="9" t="str">
        <f t="shared" si="26"/>
        <v>N/A</v>
      </c>
    </row>
    <row r="150" spans="1:13" x14ac:dyDescent="0.25">
      <c r="A150" s="48" t="s">
        <v>1209</v>
      </c>
      <c r="B150" s="14" t="s">
        <v>217</v>
      </c>
      <c r="C150" s="14" t="s">
        <v>1742</v>
      </c>
      <c r="D150" s="11" t="str">
        <f t="shared" si="27"/>
        <v>N/A</v>
      </c>
      <c r="E150" s="14" t="s">
        <v>1742</v>
      </c>
      <c r="F150" s="11" t="str">
        <f t="shared" si="28"/>
        <v>N/A</v>
      </c>
      <c r="G150" s="14" t="s">
        <v>1742</v>
      </c>
      <c r="H150" s="11" t="str">
        <f t="shared" si="29"/>
        <v>N/A</v>
      </c>
      <c r="I150" s="12" t="s">
        <v>1742</v>
      </c>
      <c r="J150" s="12" t="s">
        <v>1742</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13535175</v>
      </c>
      <c r="F153" s="11" t="str">
        <f t="shared" si="28"/>
        <v>N/A</v>
      </c>
      <c r="G153" s="14">
        <v>9639108</v>
      </c>
      <c r="H153" s="11" t="str">
        <f t="shared" si="29"/>
        <v>N/A</v>
      </c>
      <c r="I153" s="12" t="s">
        <v>217</v>
      </c>
      <c r="J153" s="12">
        <v>-28.8</v>
      </c>
      <c r="K153" s="14" t="s">
        <v>217</v>
      </c>
      <c r="L153" s="9" t="str">
        <f t="shared" si="26"/>
        <v>N/A</v>
      </c>
      <c r="M153" s="52"/>
    </row>
    <row r="154" spans="1:13" x14ac:dyDescent="0.25">
      <c r="A154" s="48" t="s">
        <v>1211</v>
      </c>
      <c r="B154" s="14" t="s">
        <v>217</v>
      </c>
      <c r="C154" s="14" t="s">
        <v>217</v>
      </c>
      <c r="D154" s="11" t="str">
        <f t="shared" si="27"/>
        <v>N/A</v>
      </c>
      <c r="E154" s="14">
        <v>90840.100670999993</v>
      </c>
      <c r="F154" s="11" t="str">
        <f t="shared" si="28"/>
        <v>N/A</v>
      </c>
      <c r="G154" s="14">
        <v>39831.024792999997</v>
      </c>
      <c r="H154" s="11" t="str">
        <f t="shared" si="29"/>
        <v>N/A</v>
      </c>
      <c r="I154" s="12" t="s">
        <v>217</v>
      </c>
      <c r="J154" s="12">
        <v>-56.2</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t="s">
        <v>1742</v>
      </c>
      <c r="D164" s="112" t="str">
        <f t="shared" ref="D164:D166" si="31">IF($B164="N/A","N/A",IF(C164&gt;10,"No",IF(C164&lt;-10,"No","Yes")))</f>
        <v>N/A</v>
      </c>
      <c r="E164" s="113" t="s">
        <v>1742</v>
      </c>
      <c r="F164" s="112" t="str">
        <f t="shared" ref="F164:F166" si="32">IF($B164="N/A","N/A",IF(E164&gt;10,"No",IF(E164&lt;-10,"No","Yes")))</f>
        <v>N/A</v>
      </c>
      <c r="G164" s="113" t="s">
        <v>1742</v>
      </c>
      <c r="H164" s="112" t="str">
        <f t="shared" ref="H164:H166" si="33">IF($B164="N/A","N/A",IF(G164&gt;10,"No",IF(G164&lt;-10,"No","Yes")))</f>
        <v>N/A</v>
      </c>
      <c r="I164" s="114" t="s">
        <v>1742</v>
      </c>
      <c r="J164" s="114" t="s">
        <v>1742</v>
      </c>
      <c r="K164" s="115" t="s">
        <v>732</v>
      </c>
      <c r="L164" s="116" t="str">
        <f>IF(J164="Div by 0", "N/A", IF(OR(J164="N/A",K164="N/A"),"N/A", IF(J164&gt;VALUE(MID(K164,1,2)), "No", IF(J164&lt;-1*VALUE(MID(K164,1,2)), "No", "Yes"))))</f>
        <v>N/A</v>
      </c>
      <c r="N164" s="53"/>
    </row>
    <row r="165" spans="1:16" x14ac:dyDescent="0.25">
      <c r="A165" s="48" t="s">
        <v>1216</v>
      </c>
      <c r="B165" s="113" t="s">
        <v>217</v>
      </c>
      <c r="C165" s="113" t="s">
        <v>1742</v>
      </c>
      <c r="D165" s="112" t="str">
        <f t="shared" si="31"/>
        <v>N/A</v>
      </c>
      <c r="E165" s="113" t="s">
        <v>1742</v>
      </c>
      <c r="F165" s="112" t="str">
        <f t="shared" si="32"/>
        <v>N/A</v>
      </c>
      <c r="G165" s="113" t="s">
        <v>1742</v>
      </c>
      <c r="H165" s="112" t="str">
        <f t="shared" si="33"/>
        <v>N/A</v>
      </c>
      <c r="I165" s="114" t="s">
        <v>1742</v>
      </c>
      <c r="J165" s="114" t="s">
        <v>1742</v>
      </c>
      <c r="K165" s="115" t="s">
        <v>732</v>
      </c>
      <c r="L165" s="116" t="str">
        <f t="shared" ref="L165:L166" si="34">IF(J165="Div by 0", "N/A", IF(OR(J165="N/A",K165="N/A"),"N/A", IF(J165&gt;VALUE(MID(K165,1,2)), "No", IF(J165&lt;-1*VALUE(MID(K165,1,2)), "No", "Yes"))))</f>
        <v>N/A</v>
      </c>
      <c r="N165" s="53"/>
    </row>
    <row r="166" spans="1:16" x14ac:dyDescent="0.25">
      <c r="A166" s="48" t="s">
        <v>1217</v>
      </c>
      <c r="B166" s="113" t="s">
        <v>217</v>
      </c>
      <c r="C166" s="113" t="s">
        <v>1742</v>
      </c>
      <c r="D166" s="112" t="str">
        <f t="shared" si="31"/>
        <v>N/A</v>
      </c>
      <c r="E166" s="113" t="s">
        <v>1742</v>
      </c>
      <c r="F166" s="112" t="str">
        <f t="shared" si="32"/>
        <v>N/A</v>
      </c>
      <c r="G166" s="113" t="s">
        <v>1742</v>
      </c>
      <c r="H166" s="112" t="str">
        <f t="shared" si="33"/>
        <v>N/A</v>
      </c>
      <c r="I166" s="114" t="s">
        <v>1742</v>
      </c>
      <c r="J166" s="114" t="s">
        <v>1742</v>
      </c>
      <c r="K166" s="115" t="s">
        <v>732</v>
      </c>
      <c r="L166" s="116" t="str">
        <f t="shared" si="34"/>
        <v>N/A</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477175</v>
      </c>
      <c r="D6" s="112" t="str">
        <f t="shared" ref="D6:D11" si="0">IF($B6="N/A","N/A",IF(C6&gt;10,"No",IF(C6&lt;-10,"No","Yes")))</f>
        <v>N/A</v>
      </c>
      <c r="E6" s="131">
        <v>518771</v>
      </c>
      <c r="F6" s="112" t="str">
        <f t="shared" ref="F6:F11" si="1">IF($B6="N/A","N/A",IF(E6&gt;10,"No",IF(E6&lt;-10,"No","Yes")))</f>
        <v>N/A</v>
      </c>
      <c r="G6" s="131">
        <v>614164</v>
      </c>
      <c r="H6" s="112" t="str">
        <f t="shared" ref="H6:H11" si="2">IF($B6="N/A","N/A",IF(G6&gt;10,"No",IF(G6&lt;-10,"No","Yes")))</f>
        <v>N/A</v>
      </c>
      <c r="I6" s="114">
        <v>8.7170000000000005</v>
      </c>
      <c r="J6" s="114">
        <v>18.39</v>
      </c>
      <c r="K6" s="131" t="s">
        <v>732</v>
      </c>
      <c r="L6" s="116" t="str">
        <f t="shared" ref="L6:L14" si="3">IF(J6="Div by 0", "N/A", IF(K6="N/A","N/A", IF(J6&gt;VALUE(MID(K6,1,2)), "No", IF(J6&lt;-1*VALUE(MID(K6,1,2)), "No", "Yes"))))</f>
        <v>Yes</v>
      </c>
    </row>
    <row r="7" spans="1:12" x14ac:dyDescent="0.25">
      <c r="A7" s="16" t="s">
        <v>100</v>
      </c>
      <c r="B7" s="115" t="s">
        <v>217</v>
      </c>
      <c r="C7" s="131">
        <v>37604</v>
      </c>
      <c r="D7" s="112" t="str">
        <f t="shared" si="0"/>
        <v>N/A</v>
      </c>
      <c r="E7" s="131">
        <v>38392</v>
      </c>
      <c r="F7" s="112" t="str">
        <f t="shared" si="1"/>
        <v>N/A</v>
      </c>
      <c r="G7" s="131">
        <v>39851</v>
      </c>
      <c r="H7" s="112" t="str">
        <f t="shared" si="2"/>
        <v>N/A</v>
      </c>
      <c r="I7" s="114">
        <v>2.0960000000000001</v>
      </c>
      <c r="J7" s="114">
        <v>3.8</v>
      </c>
      <c r="K7" s="115" t="s">
        <v>732</v>
      </c>
      <c r="L7" s="116" t="str">
        <f t="shared" si="3"/>
        <v>Yes</v>
      </c>
    </row>
    <row r="8" spans="1:12" x14ac:dyDescent="0.25">
      <c r="A8" s="16" t="s">
        <v>101</v>
      </c>
      <c r="B8" s="115" t="s">
        <v>217</v>
      </c>
      <c r="C8" s="131">
        <v>75676</v>
      </c>
      <c r="D8" s="112" t="str">
        <f t="shared" si="0"/>
        <v>N/A</v>
      </c>
      <c r="E8" s="131">
        <v>79645</v>
      </c>
      <c r="F8" s="112" t="str">
        <f t="shared" si="1"/>
        <v>N/A</v>
      </c>
      <c r="G8" s="131">
        <v>84136</v>
      </c>
      <c r="H8" s="112" t="str">
        <f t="shared" si="2"/>
        <v>N/A</v>
      </c>
      <c r="I8" s="114">
        <v>5.2450000000000001</v>
      </c>
      <c r="J8" s="114">
        <v>5.6390000000000002</v>
      </c>
      <c r="K8" s="115" t="s">
        <v>732</v>
      </c>
      <c r="L8" s="116" t="str">
        <f t="shared" si="3"/>
        <v>Yes</v>
      </c>
    </row>
    <row r="9" spans="1:12" x14ac:dyDescent="0.25">
      <c r="A9" s="16" t="s">
        <v>104</v>
      </c>
      <c r="B9" s="115" t="s">
        <v>217</v>
      </c>
      <c r="C9" s="131">
        <v>257051</v>
      </c>
      <c r="D9" s="112" t="str">
        <f t="shared" si="0"/>
        <v>N/A</v>
      </c>
      <c r="E9" s="131">
        <v>286921</v>
      </c>
      <c r="F9" s="112" t="str">
        <f t="shared" si="1"/>
        <v>N/A</v>
      </c>
      <c r="G9" s="131">
        <v>325429</v>
      </c>
      <c r="H9" s="112" t="str">
        <f t="shared" si="2"/>
        <v>N/A</v>
      </c>
      <c r="I9" s="114">
        <v>11.62</v>
      </c>
      <c r="J9" s="114">
        <v>13.42</v>
      </c>
      <c r="K9" s="115" t="s">
        <v>732</v>
      </c>
      <c r="L9" s="116" t="str">
        <f t="shared" si="3"/>
        <v>Yes</v>
      </c>
    </row>
    <row r="10" spans="1:12" x14ac:dyDescent="0.25">
      <c r="A10" s="16" t="s">
        <v>105</v>
      </c>
      <c r="B10" s="115" t="s">
        <v>217</v>
      </c>
      <c r="C10" s="131">
        <v>106844</v>
      </c>
      <c r="D10" s="112" t="str">
        <f t="shared" si="0"/>
        <v>N/A</v>
      </c>
      <c r="E10" s="131">
        <v>113813</v>
      </c>
      <c r="F10" s="112" t="str">
        <f t="shared" si="1"/>
        <v>N/A</v>
      </c>
      <c r="G10" s="131">
        <v>164748</v>
      </c>
      <c r="H10" s="112" t="str">
        <f t="shared" si="2"/>
        <v>N/A</v>
      </c>
      <c r="I10" s="114">
        <v>6.5229999999999997</v>
      </c>
      <c r="J10" s="114">
        <v>44.75</v>
      </c>
      <c r="K10" s="115" t="s">
        <v>732</v>
      </c>
      <c r="L10" s="116" t="str">
        <f t="shared" si="3"/>
        <v>No</v>
      </c>
    </row>
    <row r="11" spans="1:12" x14ac:dyDescent="0.25">
      <c r="A11" s="16" t="s">
        <v>77</v>
      </c>
      <c r="B11" s="131" t="s">
        <v>217</v>
      </c>
      <c r="C11" s="131">
        <v>355955.82</v>
      </c>
      <c r="D11" s="112" t="str">
        <f t="shared" si="0"/>
        <v>N/A</v>
      </c>
      <c r="E11" s="131">
        <v>400477.81</v>
      </c>
      <c r="F11" s="112" t="str">
        <f t="shared" si="1"/>
        <v>N/A</v>
      </c>
      <c r="G11" s="131">
        <v>465747.03</v>
      </c>
      <c r="H11" s="112" t="str">
        <f t="shared" si="2"/>
        <v>N/A</v>
      </c>
      <c r="I11" s="114">
        <v>12.51</v>
      </c>
      <c r="J11" s="114">
        <v>16.3</v>
      </c>
      <c r="K11" s="131" t="s">
        <v>733</v>
      </c>
      <c r="L11" s="116" t="str">
        <f t="shared" si="3"/>
        <v>No</v>
      </c>
    </row>
    <row r="12" spans="1:12" x14ac:dyDescent="0.25">
      <c r="A12" s="16" t="s">
        <v>115</v>
      </c>
      <c r="B12" s="131" t="s">
        <v>217</v>
      </c>
      <c r="C12" s="131">
        <v>65616</v>
      </c>
      <c r="D12" s="131" t="s">
        <v>217</v>
      </c>
      <c r="E12" s="131">
        <v>67769</v>
      </c>
      <c r="F12" s="131" t="s">
        <v>217</v>
      </c>
      <c r="G12" s="131">
        <v>70766</v>
      </c>
      <c r="H12" s="131" t="s">
        <v>217</v>
      </c>
      <c r="I12" s="114">
        <v>3.2810000000000001</v>
      </c>
      <c r="J12" s="114">
        <v>4.4219999999999997</v>
      </c>
      <c r="K12" s="131" t="s">
        <v>733</v>
      </c>
      <c r="L12" s="116" t="str">
        <f t="shared" si="3"/>
        <v>Yes</v>
      </c>
    </row>
    <row r="13" spans="1:12" x14ac:dyDescent="0.25">
      <c r="A13" s="16" t="s">
        <v>449</v>
      </c>
      <c r="B13" s="131" t="s">
        <v>217</v>
      </c>
      <c r="C13" s="131">
        <v>36468</v>
      </c>
      <c r="D13" s="131" t="s">
        <v>217</v>
      </c>
      <c r="E13" s="131">
        <v>37203</v>
      </c>
      <c r="F13" s="131" t="s">
        <v>217</v>
      </c>
      <c r="G13" s="131">
        <v>38525</v>
      </c>
      <c r="H13" s="131" t="s">
        <v>217</v>
      </c>
      <c r="I13" s="114">
        <v>2.0150000000000001</v>
      </c>
      <c r="J13" s="114">
        <v>3.5529999999999999</v>
      </c>
      <c r="K13" s="131" t="s">
        <v>733</v>
      </c>
      <c r="L13" s="116" t="str">
        <f t="shared" si="3"/>
        <v>Yes</v>
      </c>
    </row>
    <row r="14" spans="1:12" x14ac:dyDescent="0.25">
      <c r="A14" s="16" t="s">
        <v>450</v>
      </c>
      <c r="B14" s="131" t="s">
        <v>217</v>
      </c>
      <c r="C14" s="131">
        <v>28226</v>
      </c>
      <c r="D14" s="131" t="s">
        <v>217</v>
      </c>
      <c r="E14" s="131">
        <v>29629</v>
      </c>
      <c r="F14" s="131" t="s">
        <v>217</v>
      </c>
      <c r="G14" s="131">
        <v>31109</v>
      </c>
      <c r="H14" s="131" t="s">
        <v>217</v>
      </c>
      <c r="I14" s="114">
        <v>4.9710000000000001</v>
      </c>
      <c r="J14" s="114">
        <v>4.9950000000000001</v>
      </c>
      <c r="K14" s="131" t="s">
        <v>733</v>
      </c>
      <c r="L14" s="116" t="str">
        <f t="shared" si="3"/>
        <v>Yes</v>
      </c>
    </row>
    <row r="15" spans="1:12" x14ac:dyDescent="0.25">
      <c r="A15" s="4" t="s">
        <v>58</v>
      </c>
      <c r="B15" s="115" t="s">
        <v>217</v>
      </c>
      <c r="C15" s="113">
        <v>2537346995</v>
      </c>
      <c r="D15" s="112" t="str">
        <f t="shared" ref="D15:D20" si="4">IF($B15="N/A","N/A",IF(C15&gt;10,"No",IF(C15&lt;-10,"No","Yes")))</f>
        <v>N/A</v>
      </c>
      <c r="E15" s="113">
        <v>2873206313</v>
      </c>
      <c r="F15" s="112" t="str">
        <f t="shared" ref="F15:F20" si="5">IF($B15="N/A","N/A",IF(E15&gt;10,"No",IF(E15&lt;-10,"No","Yes")))</f>
        <v>N/A</v>
      </c>
      <c r="G15" s="113">
        <v>3178376446</v>
      </c>
      <c r="H15" s="112" t="str">
        <f t="shared" ref="H15:H20" si="6">IF($B15="N/A","N/A",IF(G15&gt;10,"No",IF(G15&lt;-10,"No","Yes")))</f>
        <v>N/A</v>
      </c>
      <c r="I15" s="114">
        <v>13.24</v>
      </c>
      <c r="J15" s="114">
        <v>10.62</v>
      </c>
      <c r="K15" s="115" t="s">
        <v>732</v>
      </c>
      <c r="L15" s="116" t="str">
        <f t="shared" ref="L15:L20" si="7">IF(J15="Div by 0", "N/A", IF(K15="N/A","N/A", IF(J15&gt;VALUE(MID(K15,1,2)), "No", IF(J15&lt;-1*VALUE(MID(K15,1,2)), "No", "Yes"))))</f>
        <v>Yes</v>
      </c>
    </row>
    <row r="16" spans="1:12" x14ac:dyDescent="0.25">
      <c r="A16" s="4" t="s">
        <v>1120</v>
      </c>
      <c r="B16" s="115" t="s">
        <v>217</v>
      </c>
      <c r="C16" s="113">
        <v>5317.4348928999998</v>
      </c>
      <c r="D16" s="112" t="str">
        <f t="shared" si="4"/>
        <v>N/A</v>
      </c>
      <c r="E16" s="113">
        <v>5538.4867561999999</v>
      </c>
      <c r="F16" s="112" t="str">
        <f t="shared" si="5"/>
        <v>N/A</v>
      </c>
      <c r="G16" s="113">
        <v>5175.1265882999996</v>
      </c>
      <c r="H16" s="112" t="str">
        <f t="shared" si="6"/>
        <v>N/A</v>
      </c>
      <c r="I16" s="114">
        <v>4.157</v>
      </c>
      <c r="J16" s="114">
        <v>-6.56</v>
      </c>
      <c r="K16" s="115" t="s">
        <v>732</v>
      </c>
      <c r="L16" s="116" t="str">
        <f t="shared" si="7"/>
        <v>Yes</v>
      </c>
    </row>
    <row r="17" spans="1:12" x14ac:dyDescent="0.25">
      <c r="A17" s="4" t="s">
        <v>1218</v>
      </c>
      <c r="B17" s="115" t="s">
        <v>217</v>
      </c>
      <c r="C17" s="113">
        <v>14348.184874</v>
      </c>
      <c r="D17" s="112" t="str">
        <f t="shared" si="4"/>
        <v>N/A</v>
      </c>
      <c r="E17" s="113">
        <v>15089.931210000001</v>
      </c>
      <c r="F17" s="112" t="str">
        <f t="shared" si="5"/>
        <v>N/A</v>
      </c>
      <c r="G17" s="113">
        <v>14088.329702999999</v>
      </c>
      <c r="H17" s="112" t="str">
        <f t="shared" si="6"/>
        <v>N/A</v>
      </c>
      <c r="I17" s="114">
        <v>5.17</v>
      </c>
      <c r="J17" s="114">
        <v>-6.64</v>
      </c>
      <c r="K17" s="115" t="s">
        <v>732</v>
      </c>
      <c r="L17" s="116" t="str">
        <f t="shared" si="7"/>
        <v>Yes</v>
      </c>
    </row>
    <row r="18" spans="1:12" x14ac:dyDescent="0.25">
      <c r="A18" s="4" t="s">
        <v>1219</v>
      </c>
      <c r="B18" s="115" t="s">
        <v>217</v>
      </c>
      <c r="C18" s="113">
        <v>13589.794121999999</v>
      </c>
      <c r="D18" s="112" t="str">
        <f t="shared" si="4"/>
        <v>N/A</v>
      </c>
      <c r="E18" s="113">
        <v>14848.270375</v>
      </c>
      <c r="F18" s="112" t="str">
        <f t="shared" si="5"/>
        <v>N/A</v>
      </c>
      <c r="G18" s="113">
        <v>14729.661286</v>
      </c>
      <c r="H18" s="112" t="str">
        <f t="shared" si="6"/>
        <v>N/A</v>
      </c>
      <c r="I18" s="114">
        <v>9.26</v>
      </c>
      <c r="J18" s="114">
        <v>-0.79900000000000004</v>
      </c>
      <c r="K18" s="115" t="s">
        <v>732</v>
      </c>
      <c r="L18" s="116" t="str">
        <f t="shared" si="7"/>
        <v>Yes</v>
      </c>
    </row>
    <row r="19" spans="1:12" x14ac:dyDescent="0.25">
      <c r="A19" s="4" t="s">
        <v>1220</v>
      </c>
      <c r="B19" s="115" t="s">
        <v>217</v>
      </c>
      <c r="C19" s="113">
        <v>2024.020389</v>
      </c>
      <c r="D19" s="112" t="str">
        <f t="shared" si="4"/>
        <v>N/A</v>
      </c>
      <c r="E19" s="113">
        <v>2041.3204541</v>
      </c>
      <c r="F19" s="112" t="str">
        <f t="shared" si="5"/>
        <v>N/A</v>
      </c>
      <c r="G19" s="113">
        <v>2068.1935782999999</v>
      </c>
      <c r="H19" s="112" t="str">
        <f t="shared" si="6"/>
        <v>N/A</v>
      </c>
      <c r="I19" s="114">
        <v>0.85470000000000002</v>
      </c>
      <c r="J19" s="114">
        <v>1.3160000000000001</v>
      </c>
      <c r="K19" s="115" t="s">
        <v>732</v>
      </c>
      <c r="L19" s="116" t="str">
        <f t="shared" si="7"/>
        <v>Yes</v>
      </c>
    </row>
    <row r="20" spans="1:12" x14ac:dyDescent="0.25">
      <c r="A20" s="4" t="s">
        <v>1221</v>
      </c>
      <c r="B20" s="115" t="s">
        <v>217</v>
      </c>
      <c r="C20" s="113">
        <v>4203.3256523999999</v>
      </c>
      <c r="D20" s="112" t="str">
        <f t="shared" si="4"/>
        <v>N/A</v>
      </c>
      <c r="E20" s="113">
        <v>4617.9739923999996</v>
      </c>
      <c r="F20" s="112" t="str">
        <f t="shared" si="5"/>
        <v>N/A</v>
      </c>
      <c r="G20" s="113">
        <v>4276.8195607999996</v>
      </c>
      <c r="H20" s="112" t="str">
        <f t="shared" si="6"/>
        <v>N/A</v>
      </c>
      <c r="I20" s="114">
        <v>9.8650000000000002</v>
      </c>
      <c r="J20" s="114">
        <v>-7.39</v>
      </c>
      <c r="K20" s="115" t="s">
        <v>732</v>
      </c>
      <c r="L20" s="116" t="str">
        <f t="shared" si="7"/>
        <v>Yes</v>
      </c>
    </row>
    <row r="21" spans="1:12" x14ac:dyDescent="0.25">
      <c r="A21" s="2" t="s">
        <v>1124</v>
      </c>
      <c r="B21" s="115" t="s">
        <v>217</v>
      </c>
      <c r="C21" s="113">
        <v>5552.7636338000002</v>
      </c>
      <c r="D21" s="112" t="str">
        <f t="shared" ref="D21:D22" si="8">IF($B21="N/A","N/A",IF(C21&gt;10,"No",IF(C21&lt;-10,"No","Yes")))</f>
        <v>N/A</v>
      </c>
      <c r="E21" s="113">
        <v>5779.4252339000004</v>
      </c>
      <c r="F21" s="112" t="str">
        <f t="shared" ref="F21:F22" si="9">IF($B21="N/A","N/A",IF(E21&gt;10,"No",IF(E21&lt;-10,"No","Yes")))</f>
        <v>N/A</v>
      </c>
      <c r="G21" s="113">
        <v>5486.2790434999997</v>
      </c>
      <c r="H21" s="112" t="str">
        <f t="shared" ref="H21:H22" si="10">IF($B21="N/A","N/A",IF(G21&gt;10,"No",IF(G21&lt;-10,"No","Yes")))</f>
        <v>N/A</v>
      </c>
      <c r="I21" s="114">
        <v>4.0819999999999999</v>
      </c>
      <c r="J21" s="114">
        <v>-5.07</v>
      </c>
      <c r="K21" s="115" t="s">
        <v>732</v>
      </c>
      <c r="L21" s="116" t="str">
        <f>IF(J21="Div by 0", "N/A", IF(OR(J21="N/A",K21="N/A"),"N/A", IF(J21&gt;VALUE(MID(K21,1,2)), "No", IF(J21&lt;-1*VALUE(MID(K21,1,2)), "No", "Yes"))))</f>
        <v>Yes</v>
      </c>
    </row>
    <row r="22" spans="1:12" x14ac:dyDescent="0.25">
      <c r="A22" s="2" t="s">
        <v>1125</v>
      </c>
      <c r="B22" s="115" t="s">
        <v>217</v>
      </c>
      <c r="C22" s="113">
        <v>4998.0550248</v>
      </c>
      <c r="D22" s="112" t="str">
        <f t="shared" si="8"/>
        <v>N/A</v>
      </c>
      <c r="E22" s="113">
        <v>5215.9036947000004</v>
      </c>
      <c r="F22" s="112" t="str">
        <f t="shared" si="9"/>
        <v>N/A</v>
      </c>
      <c r="G22" s="113">
        <v>4776.8746859000003</v>
      </c>
      <c r="H22" s="112" t="str">
        <f t="shared" si="10"/>
        <v>N/A</v>
      </c>
      <c r="I22" s="114">
        <v>4.359</v>
      </c>
      <c r="J22" s="114">
        <v>-8.42</v>
      </c>
      <c r="K22" s="115" t="s">
        <v>732</v>
      </c>
      <c r="L22" s="116" t="str">
        <f>IF(J22="Div by 0", "N/A", IF(OR(J22="N/A",K22="N/A"),"N/A", IF(J22&gt;VALUE(MID(K22,1,2)), "No", IF(J22&lt;-1*VALUE(MID(K22,1,2)), "No", "Yes"))))</f>
        <v>Yes</v>
      </c>
    </row>
    <row r="23" spans="1:12" x14ac:dyDescent="0.25">
      <c r="A23" s="4" t="s">
        <v>1222</v>
      </c>
      <c r="B23" s="115" t="s">
        <v>217</v>
      </c>
      <c r="C23" s="113">
        <v>12451.494925000001</v>
      </c>
      <c r="D23" s="112" t="str">
        <f>IF($B23="N/A","N/A",IF(C23&gt;10,"No",IF(C23&lt;-10,"No","Yes")))</f>
        <v>N/A</v>
      </c>
      <c r="E23" s="113">
        <v>13206.691599</v>
      </c>
      <c r="F23" s="112" t="str">
        <f>IF($B23="N/A","N/A",IF(E23&gt;10,"No",IF(E23&lt;-10,"No","Yes")))</f>
        <v>N/A</v>
      </c>
      <c r="G23" s="113">
        <v>12280.159482999999</v>
      </c>
      <c r="H23" s="112" t="str">
        <f>IF($B23="N/A","N/A",IF(G23&gt;10,"No",IF(G23&lt;-10,"No","Yes")))</f>
        <v>N/A</v>
      </c>
      <c r="I23" s="114">
        <v>6.0650000000000004</v>
      </c>
      <c r="J23" s="114">
        <v>-7.02</v>
      </c>
      <c r="K23" s="115" t="s">
        <v>732</v>
      </c>
      <c r="L23" s="116" t="str">
        <f>IF(J23="Div by 0", "N/A", IF(K23="N/A","N/A", IF(J23&gt;VALUE(MID(K23,1,2)), "No", IF(J23&lt;-1*VALUE(MID(K23,1,2)), "No", "Yes"))))</f>
        <v>Yes</v>
      </c>
    </row>
    <row r="24" spans="1:12" x14ac:dyDescent="0.25">
      <c r="A24" s="4" t="s">
        <v>1223</v>
      </c>
      <c r="B24" s="115" t="s">
        <v>217</v>
      </c>
      <c r="C24" s="113">
        <v>14470.873697000001</v>
      </c>
      <c r="D24" s="112" t="str">
        <f>IF($B24="N/A","N/A",IF(C24&gt;10,"No",IF(C24&lt;-10,"No","Yes")))</f>
        <v>N/A</v>
      </c>
      <c r="E24" s="113">
        <v>15166.981803000001</v>
      </c>
      <c r="F24" s="112" t="str">
        <f>IF($B24="N/A","N/A",IF(E24&gt;10,"No",IF(E24&lt;-10,"No","Yes")))</f>
        <v>N/A</v>
      </c>
      <c r="G24" s="113">
        <v>14169.695496</v>
      </c>
      <c r="H24" s="112" t="str">
        <f>IF($B24="N/A","N/A",IF(G24&gt;10,"No",IF(G24&lt;-10,"No","Yes")))</f>
        <v>N/A</v>
      </c>
      <c r="I24" s="114">
        <v>4.8099999999999996</v>
      </c>
      <c r="J24" s="114">
        <v>-6.58</v>
      </c>
      <c r="K24" s="115" t="s">
        <v>732</v>
      </c>
      <c r="L24" s="116" t="str">
        <f>IF(J24="Div by 0", "N/A", IF(K24="N/A","N/A", IF(J24&gt;VALUE(MID(K24,1,2)), "No", IF(J24&lt;-1*VALUE(MID(K24,1,2)), "No", "Yes"))))</f>
        <v>Yes</v>
      </c>
    </row>
    <row r="25" spans="1:12" x14ac:dyDescent="0.25">
      <c r="A25" s="4" t="s">
        <v>1224</v>
      </c>
      <c r="B25" s="115" t="s">
        <v>217</v>
      </c>
      <c r="C25" s="113">
        <v>10070.403989</v>
      </c>
      <c r="D25" s="112" t="str">
        <f>IF($B25="N/A","N/A",IF(C25&gt;10,"No",IF(C25&lt;-10,"No","Yes")))</f>
        <v>N/A</v>
      </c>
      <c r="E25" s="113">
        <v>10951.850517999999</v>
      </c>
      <c r="F25" s="112" t="str">
        <f>IF($B25="N/A","N/A",IF(E25&gt;10,"No",IF(E25&lt;-10,"No","Yes")))</f>
        <v>N/A</v>
      </c>
      <c r="G25" s="113">
        <v>10183.584461</v>
      </c>
      <c r="H25" s="112" t="str">
        <f>IF($B25="N/A","N/A",IF(G25&gt;10,"No",IF(G25&lt;-10,"No","Yes")))</f>
        <v>N/A</v>
      </c>
      <c r="I25" s="114">
        <v>8.7530000000000001</v>
      </c>
      <c r="J25" s="114">
        <v>-7.01</v>
      </c>
      <c r="K25" s="115" t="s">
        <v>732</v>
      </c>
      <c r="L25" s="116" t="str">
        <f>IF(J25="Div by 0", "N/A", IF(K25="N/A","N/A", IF(J25&gt;VALUE(MID(K25,1,2)), "No", IF(J25&lt;-1*VALUE(MID(K25,1,2)), "No", "Yes"))))</f>
        <v>Yes</v>
      </c>
    </row>
    <row r="26" spans="1:12" x14ac:dyDescent="0.25">
      <c r="A26" s="4" t="s">
        <v>1225</v>
      </c>
      <c r="B26" s="115" t="s">
        <v>217</v>
      </c>
      <c r="C26" s="113">
        <v>12696.681664</v>
      </c>
      <c r="D26" s="112" t="str">
        <f t="shared" ref="D26:D27" si="11">IF($B26="N/A","N/A",IF(C26&gt;10,"No",IF(C26&lt;-10,"No","Yes")))</f>
        <v>N/A</v>
      </c>
      <c r="E26" s="113">
        <v>13436.472426</v>
      </c>
      <c r="F26" s="112" t="str">
        <f t="shared" ref="F26:F30" si="12">IF($B26="N/A","N/A",IF(E26&gt;10,"No",IF(E26&lt;-10,"No","Yes")))</f>
        <v>N/A</v>
      </c>
      <c r="G26" s="113">
        <v>12509.350762</v>
      </c>
      <c r="H26" s="112" t="str">
        <f t="shared" ref="H26:H27" si="13">IF($B26="N/A","N/A",IF(G26&gt;10,"No",IF(G26&lt;-10,"No","Yes")))</f>
        <v>N/A</v>
      </c>
      <c r="I26" s="114">
        <v>5.827</v>
      </c>
      <c r="J26" s="114">
        <v>-6.9</v>
      </c>
      <c r="K26" s="115" t="s">
        <v>732</v>
      </c>
      <c r="L26" s="116" t="str">
        <f>IF(J26="Div by 0", "N/A", IF(OR(J26="N/A",K26="N/A"),"N/A", IF(J26&gt;VALUE(MID(K26,1,2)), "No", IF(J26&lt;-1*VALUE(MID(K26,1,2)), "No", "Yes"))))</f>
        <v>Yes</v>
      </c>
    </row>
    <row r="27" spans="1:12" x14ac:dyDescent="0.25">
      <c r="A27" s="4" t="s">
        <v>1226</v>
      </c>
      <c r="B27" s="115" t="s">
        <v>217</v>
      </c>
      <c r="C27" s="113">
        <v>12057.932584</v>
      </c>
      <c r="D27" s="112" t="str">
        <f t="shared" si="11"/>
        <v>N/A</v>
      </c>
      <c r="E27" s="113">
        <v>12841.893700000001</v>
      </c>
      <c r="F27" s="112" t="str">
        <f t="shared" si="12"/>
        <v>N/A</v>
      </c>
      <c r="G27" s="113">
        <v>11918.840676</v>
      </c>
      <c r="H27" s="112" t="str">
        <f t="shared" si="13"/>
        <v>N/A</v>
      </c>
      <c r="I27" s="114">
        <v>6.5019999999999998</v>
      </c>
      <c r="J27" s="114">
        <v>-7.19</v>
      </c>
      <c r="K27" s="115" t="s">
        <v>732</v>
      </c>
      <c r="L27" s="116" t="str">
        <f>IF(J27="Div by 0", "N/A", IF(OR(J27="N/A",K27="N/A"),"N/A", IF(J27&gt;VALUE(MID(K27,1,2)), "No", IF(J27&lt;-1*VALUE(MID(K27,1,2)), "No", "Yes"))))</f>
        <v>Yes</v>
      </c>
    </row>
    <row r="28" spans="1:12" x14ac:dyDescent="0.25">
      <c r="A28" s="48" t="s">
        <v>1227</v>
      </c>
      <c r="B28" s="113" t="s">
        <v>217</v>
      </c>
      <c r="C28" s="113" t="s">
        <v>1742</v>
      </c>
      <c r="D28" s="112" t="str">
        <f t="shared" ref="D28:D30" si="14">IF($B28="N/A","N/A",IF(C28&gt;10,"No",IF(C28&lt;-10,"No","Yes")))</f>
        <v>N/A</v>
      </c>
      <c r="E28" s="113" t="s">
        <v>1742</v>
      </c>
      <c r="F28" s="112" t="str">
        <f t="shared" si="12"/>
        <v>N/A</v>
      </c>
      <c r="G28" s="113" t="s">
        <v>1742</v>
      </c>
      <c r="H28" s="112" t="str">
        <f t="shared" ref="H28:H30" si="15">IF($B28="N/A","N/A",IF(G28&gt;10,"No",IF(G28&lt;-10,"No","Yes")))</f>
        <v>N/A</v>
      </c>
      <c r="I28" s="114" t="s">
        <v>1742</v>
      </c>
      <c r="J28" s="114" t="s">
        <v>1742</v>
      </c>
      <c r="K28" s="115" t="s">
        <v>732</v>
      </c>
      <c r="L28" s="116" t="str">
        <f>IF(J28="Div by 0", "N/A", IF(OR(J28="N/A",K28="N/A"),"N/A", IF(J28&gt;VALUE(MID(K28,1,2)), "No", IF(J28&lt;-1*VALUE(MID(K28,1,2)), "No", "Yes"))))</f>
        <v>N/A</v>
      </c>
    </row>
    <row r="29" spans="1:12" x14ac:dyDescent="0.25">
      <c r="A29" s="48" t="s">
        <v>1228</v>
      </c>
      <c r="B29" s="113" t="s">
        <v>217</v>
      </c>
      <c r="C29" s="113" t="s">
        <v>1742</v>
      </c>
      <c r="D29" s="112" t="str">
        <f t="shared" si="14"/>
        <v>N/A</v>
      </c>
      <c r="E29" s="113" t="s">
        <v>1742</v>
      </c>
      <c r="F29" s="112" t="str">
        <f t="shared" si="12"/>
        <v>N/A</v>
      </c>
      <c r="G29" s="113" t="s">
        <v>1742</v>
      </c>
      <c r="H29" s="112" t="str">
        <f t="shared" si="15"/>
        <v>N/A</v>
      </c>
      <c r="I29" s="114" t="s">
        <v>1742</v>
      </c>
      <c r="J29" s="114" t="s">
        <v>1742</v>
      </c>
      <c r="K29" s="115" t="s">
        <v>732</v>
      </c>
      <c r="L29" s="116" t="str">
        <f t="shared" ref="L29:L30" si="16">IF(J29="Div by 0", "N/A", IF(OR(J29="N/A",K29="N/A"),"N/A", IF(J29&gt;VALUE(MID(K29,1,2)), "No", IF(J29&lt;-1*VALUE(MID(K29,1,2)), "No", "Yes"))))</f>
        <v>N/A</v>
      </c>
    </row>
    <row r="30" spans="1:12" x14ac:dyDescent="0.25">
      <c r="A30" s="48" t="s">
        <v>1229</v>
      </c>
      <c r="B30" s="113" t="s">
        <v>217</v>
      </c>
      <c r="C30" s="113" t="s">
        <v>1742</v>
      </c>
      <c r="D30" s="112" t="str">
        <f t="shared" si="14"/>
        <v>N/A</v>
      </c>
      <c r="E30" s="113" t="s">
        <v>1742</v>
      </c>
      <c r="F30" s="112" t="str">
        <f t="shared" si="12"/>
        <v>N/A</v>
      </c>
      <c r="G30" s="113" t="s">
        <v>1742</v>
      </c>
      <c r="H30" s="112" t="str">
        <f t="shared" si="15"/>
        <v>N/A</v>
      </c>
      <c r="I30" s="114" t="s">
        <v>1742</v>
      </c>
      <c r="J30" s="114" t="s">
        <v>1742</v>
      </c>
      <c r="K30" s="115" t="s">
        <v>732</v>
      </c>
      <c r="L30" s="116" t="str">
        <f t="shared" si="16"/>
        <v>N/A</v>
      </c>
    </row>
    <row r="31" spans="1:12" x14ac:dyDescent="0.25">
      <c r="A31" s="42" t="s">
        <v>2</v>
      </c>
      <c r="B31" s="117" t="s">
        <v>217</v>
      </c>
      <c r="C31" s="119">
        <v>97.165190968000005</v>
      </c>
      <c r="D31" s="112" t="str">
        <f t="shared" ref="D31:D69" si="17">IF($B31="N/A","N/A",IF(C31&gt;10,"No",IF(C31&lt;-10,"No","Yes")))</f>
        <v>N/A</v>
      </c>
      <c r="E31" s="119">
        <v>97.830063746999997</v>
      </c>
      <c r="F31" s="112" t="str">
        <f t="shared" ref="F31:F69" si="18">IF($B31="N/A","N/A",IF(E31&gt;10,"No",IF(E31&lt;-10,"No","Yes")))</f>
        <v>N/A</v>
      </c>
      <c r="G31" s="119">
        <v>97.575566135000003</v>
      </c>
      <c r="H31" s="112" t="str">
        <f t="shared" ref="H31:H69" si="19">IF($B31="N/A","N/A",IF(G31&gt;10,"No",IF(G31&lt;-10,"No","Yes")))</f>
        <v>N/A</v>
      </c>
      <c r="I31" s="114">
        <v>0.68430000000000002</v>
      </c>
      <c r="J31" s="114">
        <v>-0.26</v>
      </c>
      <c r="K31" s="115" t="s">
        <v>732</v>
      </c>
      <c r="L31" s="116" t="str">
        <f t="shared" ref="L31:L99" si="20">IF(J31="Div by 0", "N/A", IF(K31="N/A","N/A", IF(J31&gt;VALUE(MID(K31,1,2)), "No", IF(J31&lt;-1*VALUE(MID(K31,1,2)), "No", "Yes"))))</f>
        <v>Yes</v>
      </c>
    </row>
    <row r="32" spans="1:12" x14ac:dyDescent="0.25">
      <c r="A32" s="42" t="s">
        <v>22</v>
      </c>
      <c r="B32" s="117" t="s">
        <v>217</v>
      </c>
      <c r="C32" s="131">
        <v>463648</v>
      </c>
      <c r="D32" s="112" t="str">
        <f t="shared" si="17"/>
        <v>N/A</v>
      </c>
      <c r="E32" s="131">
        <v>507514</v>
      </c>
      <c r="F32" s="112" t="str">
        <f t="shared" si="18"/>
        <v>N/A</v>
      </c>
      <c r="G32" s="131">
        <v>599274</v>
      </c>
      <c r="H32" s="112" t="str">
        <f t="shared" si="19"/>
        <v>N/A</v>
      </c>
      <c r="I32" s="114">
        <v>9.4610000000000003</v>
      </c>
      <c r="J32" s="114">
        <v>18.079999999999998</v>
      </c>
      <c r="K32" s="115" t="s">
        <v>732</v>
      </c>
      <c r="L32" s="116" t="str">
        <f t="shared" si="20"/>
        <v>Yes</v>
      </c>
    </row>
    <row r="33" spans="1:12" x14ac:dyDescent="0.25">
      <c r="A33" s="42" t="s">
        <v>451</v>
      </c>
      <c r="B33" s="115" t="s">
        <v>217</v>
      </c>
      <c r="C33" s="131">
        <v>36674</v>
      </c>
      <c r="D33" s="131" t="str">
        <f t="shared" si="17"/>
        <v>N/A</v>
      </c>
      <c r="E33" s="131">
        <v>37426</v>
      </c>
      <c r="F33" s="131" t="str">
        <f t="shared" si="18"/>
        <v>N/A</v>
      </c>
      <c r="G33" s="131">
        <v>39092</v>
      </c>
      <c r="H33" s="112" t="str">
        <f t="shared" si="19"/>
        <v>N/A</v>
      </c>
      <c r="I33" s="114">
        <v>2.0499999999999998</v>
      </c>
      <c r="J33" s="114">
        <v>4.4509999999999996</v>
      </c>
      <c r="K33" s="115" t="s">
        <v>732</v>
      </c>
      <c r="L33" s="116" t="str">
        <f t="shared" si="20"/>
        <v>Yes</v>
      </c>
    </row>
    <row r="34" spans="1:12" x14ac:dyDescent="0.25">
      <c r="A34" s="42" t="s">
        <v>1230</v>
      </c>
      <c r="B34" s="120" t="s">
        <v>217</v>
      </c>
      <c r="C34" s="131" t="s">
        <v>217</v>
      </c>
      <c r="D34" s="116" t="str">
        <f t="shared" ref="D34:D38" si="21">IF($B34="N/A","N/A",IF(C34&lt;0,"No","Yes"))</f>
        <v>N/A</v>
      </c>
      <c r="E34" s="131">
        <v>14918</v>
      </c>
      <c r="F34" s="116" t="str">
        <f t="shared" ref="F34:F38" si="22">IF($B34="N/A","N/A",IF(E34&lt;0,"No","Yes"))</f>
        <v>N/A</v>
      </c>
      <c r="G34" s="131">
        <v>15469</v>
      </c>
      <c r="H34" s="116" t="str">
        <f t="shared" ref="H34:H38" si="23">IF($B34="N/A","N/A",IF(G34&lt;0,"No","Yes"))</f>
        <v>N/A</v>
      </c>
      <c r="I34" s="114" t="s">
        <v>217</v>
      </c>
      <c r="J34" s="114">
        <v>3.694</v>
      </c>
      <c r="K34" s="131" t="s">
        <v>732</v>
      </c>
      <c r="L34" s="116" t="str">
        <f t="shared" si="20"/>
        <v>Yes</v>
      </c>
    </row>
    <row r="35" spans="1:12" x14ac:dyDescent="0.25">
      <c r="A35" s="42" t="s">
        <v>1231</v>
      </c>
      <c r="B35" s="120" t="s">
        <v>217</v>
      </c>
      <c r="C35" s="131" t="s">
        <v>217</v>
      </c>
      <c r="D35" s="116" t="str">
        <f t="shared" si="21"/>
        <v>N/A</v>
      </c>
      <c r="E35" s="131">
        <v>0</v>
      </c>
      <c r="F35" s="116" t="str">
        <f t="shared" si="22"/>
        <v>N/A</v>
      </c>
      <c r="G35" s="131">
        <v>0</v>
      </c>
      <c r="H35" s="116" t="str">
        <f t="shared" si="23"/>
        <v>N/A</v>
      </c>
      <c r="I35" s="114" t="s">
        <v>217</v>
      </c>
      <c r="J35" s="114" t="s">
        <v>1742</v>
      </c>
      <c r="K35" s="131" t="s">
        <v>732</v>
      </c>
      <c r="L35" s="116" t="str">
        <f t="shared" si="20"/>
        <v>N/A</v>
      </c>
    </row>
    <row r="36" spans="1:12" x14ac:dyDescent="0.25">
      <c r="A36" s="42" t="s">
        <v>1232</v>
      </c>
      <c r="B36" s="120" t="s">
        <v>217</v>
      </c>
      <c r="C36" s="131" t="s">
        <v>217</v>
      </c>
      <c r="D36" s="116" t="str">
        <f t="shared" si="21"/>
        <v>N/A</v>
      </c>
      <c r="E36" s="131">
        <v>468</v>
      </c>
      <c r="F36" s="116" t="str">
        <f t="shared" si="22"/>
        <v>N/A</v>
      </c>
      <c r="G36" s="131">
        <v>631</v>
      </c>
      <c r="H36" s="116" t="str">
        <f t="shared" si="23"/>
        <v>N/A</v>
      </c>
      <c r="I36" s="114" t="s">
        <v>217</v>
      </c>
      <c r="J36" s="114">
        <v>34.83</v>
      </c>
      <c r="K36" s="131" t="s">
        <v>732</v>
      </c>
      <c r="L36" s="116" t="str">
        <f t="shared" si="20"/>
        <v>No</v>
      </c>
    </row>
    <row r="37" spans="1:12" x14ac:dyDescent="0.25">
      <c r="A37" s="42" t="s">
        <v>1233</v>
      </c>
      <c r="B37" s="120" t="s">
        <v>217</v>
      </c>
      <c r="C37" s="131" t="s">
        <v>217</v>
      </c>
      <c r="D37" s="116" t="str">
        <f t="shared" si="21"/>
        <v>N/A</v>
      </c>
      <c r="E37" s="131">
        <v>22040</v>
      </c>
      <c r="F37" s="116" t="str">
        <f t="shared" si="22"/>
        <v>N/A</v>
      </c>
      <c r="G37" s="131">
        <v>22992</v>
      </c>
      <c r="H37" s="116" t="str">
        <f t="shared" si="23"/>
        <v>N/A</v>
      </c>
      <c r="I37" s="114" t="s">
        <v>217</v>
      </c>
      <c r="J37" s="114">
        <v>4.319</v>
      </c>
      <c r="K37" s="131" t="s">
        <v>732</v>
      </c>
      <c r="L37" s="116" t="str">
        <f t="shared" si="20"/>
        <v>Yes</v>
      </c>
    </row>
    <row r="38" spans="1:12" x14ac:dyDescent="0.25">
      <c r="A38" s="42" t="s">
        <v>1234</v>
      </c>
      <c r="B38" s="120" t="s">
        <v>217</v>
      </c>
      <c r="C38" s="131" t="s">
        <v>217</v>
      </c>
      <c r="D38" s="116" t="str">
        <f t="shared" si="21"/>
        <v>N/A</v>
      </c>
      <c r="E38" s="131">
        <v>0</v>
      </c>
      <c r="F38" s="116" t="str">
        <f t="shared" si="22"/>
        <v>N/A</v>
      </c>
      <c r="G38" s="131">
        <v>0</v>
      </c>
      <c r="H38" s="116" t="str">
        <f t="shared" si="23"/>
        <v>N/A</v>
      </c>
      <c r="I38" s="114" t="s">
        <v>217</v>
      </c>
      <c r="J38" s="114" t="s">
        <v>1742</v>
      </c>
      <c r="K38" s="131" t="s">
        <v>732</v>
      </c>
      <c r="L38" s="116" t="str">
        <f t="shared" si="20"/>
        <v>N/A</v>
      </c>
    </row>
    <row r="39" spans="1:12" x14ac:dyDescent="0.25">
      <c r="A39" s="42" t="s">
        <v>452</v>
      </c>
      <c r="B39" s="115" t="s">
        <v>217</v>
      </c>
      <c r="C39" s="131">
        <v>71752</v>
      </c>
      <c r="D39" s="131" t="str">
        <f t="shared" si="17"/>
        <v>N/A</v>
      </c>
      <c r="E39" s="131">
        <v>77208</v>
      </c>
      <c r="F39" s="131" t="str">
        <f t="shared" si="18"/>
        <v>N/A</v>
      </c>
      <c r="G39" s="131">
        <v>82282</v>
      </c>
      <c r="H39" s="112" t="str">
        <f t="shared" si="19"/>
        <v>N/A</v>
      </c>
      <c r="I39" s="114">
        <v>7.6040000000000001</v>
      </c>
      <c r="J39" s="114">
        <v>6.5720000000000001</v>
      </c>
      <c r="K39" s="115" t="s">
        <v>732</v>
      </c>
      <c r="L39" s="116" t="str">
        <f t="shared" si="20"/>
        <v>Yes</v>
      </c>
    </row>
    <row r="40" spans="1:12" x14ac:dyDescent="0.25">
      <c r="A40" s="42" t="s">
        <v>1235</v>
      </c>
      <c r="B40" s="120" t="s">
        <v>217</v>
      </c>
      <c r="C40" s="131" t="s">
        <v>217</v>
      </c>
      <c r="D40" s="116" t="str">
        <f t="shared" ref="D40:D45" si="24">IF($B40="N/A","N/A",IF(C40&lt;0,"No","Yes"))</f>
        <v>N/A</v>
      </c>
      <c r="E40" s="131">
        <v>55678</v>
      </c>
      <c r="F40" s="116" t="str">
        <f t="shared" ref="F40:F45" si="25">IF($B40="N/A","N/A",IF(E40&lt;0,"No","Yes"))</f>
        <v>N/A</v>
      </c>
      <c r="G40" s="131">
        <v>59894</v>
      </c>
      <c r="H40" s="116" t="str">
        <f t="shared" ref="H40:H45" si="26">IF($B40="N/A","N/A",IF(G40&lt;0,"No","Yes"))</f>
        <v>N/A</v>
      </c>
      <c r="I40" s="114" t="s">
        <v>217</v>
      </c>
      <c r="J40" s="114">
        <v>7.5720000000000001</v>
      </c>
      <c r="K40" s="131" t="s">
        <v>732</v>
      </c>
      <c r="L40" s="116" t="str">
        <f t="shared" si="20"/>
        <v>Yes</v>
      </c>
    </row>
    <row r="41" spans="1:12" x14ac:dyDescent="0.25">
      <c r="A41" s="42" t="s">
        <v>1236</v>
      </c>
      <c r="B41" s="120" t="s">
        <v>217</v>
      </c>
      <c r="C41" s="131" t="s">
        <v>217</v>
      </c>
      <c r="D41" s="116" t="str">
        <f t="shared" si="24"/>
        <v>N/A</v>
      </c>
      <c r="E41" s="131">
        <v>0</v>
      </c>
      <c r="F41" s="116" t="str">
        <f t="shared" si="25"/>
        <v>N/A</v>
      </c>
      <c r="G41" s="131">
        <v>0</v>
      </c>
      <c r="H41" s="116" t="str">
        <f t="shared" si="26"/>
        <v>N/A</v>
      </c>
      <c r="I41" s="114" t="s">
        <v>217</v>
      </c>
      <c r="J41" s="114" t="s">
        <v>1742</v>
      </c>
      <c r="K41" s="131" t="s">
        <v>732</v>
      </c>
      <c r="L41" s="116" t="str">
        <f t="shared" si="20"/>
        <v>N/A</v>
      </c>
    </row>
    <row r="42" spans="1:12" x14ac:dyDescent="0.25">
      <c r="A42" s="42" t="s">
        <v>1237</v>
      </c>
      <c r="B42" s="120" t="s">
        <v>217</v>
      </c>
      <c r="C42" s="131" t="s">
        <v>217</v>
      </c>
      <c r="D42" s="116" t="str">
        <f t="shared" si="24"/>
        <v>N/A</v>
      </c>
      <c r="E42" s="131">
        <v>1187</v>
      </c>
      <c r="F42" s="116" t="str">
        <f t="shared" si="25"/>
        <v>N/A</v>
      </c>
      <c r="G42" s="131">
        <v>1480</v>
      </c>
      <c r="H42" s="116" t="str">
        <f t="shared" si="26"/>
        <v>N/A</v>
      </c>
      <c r="I42" s="114" t="s">
        <v>217</v>
      </c>
      <c r="J42" s="114">
        <v>24.68</v>
      </c>
      <c r="K42" s="131" t="s">
        <v>732</v>
      </c>
      <c r="L42" s="116" t="str">
        <f t="shared" si="20"/>
        <v>Yes</v>
      </c>
    </row>
    <row r="43" spans="1:12" x14ac:dyDescent="0.25">
      <c r="A43" s="42" t="s">
        <v>1238</v>
      </c>
      <c r="B43" s="120" t="s">
        <v>217</v>
      </c>
      <c r="C43" s="131" t="s">
        <v>217</v>
      </c>
      <c r="D43" s="116" t="str">
        <f t="shared" si="24"/>
        <v>N/A</v>
      </c>
      <c r="E43" s="131">
        <v>11</v>
      </c>
      <c r="F43" s="116" t="str">
        <f t="shared" si="25"/>
        <v>N/A</v>
      </c>
      <c r="G43" s="131">
        <v>11</v>
      </c>
      <c r="H43" s="116" t="str">
        <f t="shared" si="26"/>
        <v>N/A</v>
      </c>
      <c r="I43" s="114" t="s">
        <v>217</v>
      </c>
      <c r="J43" s="114">
        <v>14.29</v>
      </c>
      <c r="K43" s="131" t="s">
        <v>732</v>
      </c>
      <c r="L43" s="116" t="str">
        <f t="shared" si="20"/>
        <v>Yes</v>
      </c>
    </row>
    <row r="44" spans="1:12" x14ac:dyDescent="0.25">
      <c r="A44" s="42" t="s">
        <v>1239</v>
      </c>
      <c r="B44" s="120" t="s">
        <v>217</v>
      </c>
      <c r="C44" s="131" t="s">
        <v>217</v>
      </c>
      <c r="D44" s="116" t="str">
        <f t="shared" si="24"/>
        <v>N/A</v>
      </c>
      <c r="E44" s="131">
        <v>20336</v>
      </c>
      <c r="F44" s="116" t="str">
        <f t="shared" si="25"/>
        <v>N/A</v>
      </c>
      <c r="G44" s="131">
        <v>20900</v>
      </c>
      <c r="H44" s="116" t="str">
        <f t="shared" si="26"/>
        <v>N/A</v>
      </c>
      <c r="I44" s="114" t="s">
        <v>217</v>
      </c>
      <c r="J44" s="114">
        <v>2.7730000000000001</v>
      </c>
      <c r="K44" s="131" t="s">
        <v>732</v>
      </c>
      <c r="L44" s="116" t="str">
        <f t="shared" si="20"/>
        <v>Yes</v>
      </c>
    </row>
    <row r="45" spans="1:12" x14ac:dyDescent="0.25">
      <c r="A45" s="42" t="s">
        <v>1240</v>
      </c>
      <c r="B45" s="120" t="s">
        <v>217</v>
      </c>
      <c r="C45" s="131" t="s">
        <v>217</v>
      </c>
      <c r="D45" s="116" t="str">
        <f t="shared" si="24"/>
        <v>N/A</v>
      </c>
      <c r="E45" s="131">
        <v>0</v>
      </c>
      <c r="F45" s="116" t="str">
        <f t="shared" si="25"/>
        <v>N/A</v>
      </c>
      <c r="G45" s="131">
        <v>0</v>
      </c>
      <c r="H45" s="116" t="str">
        <f t="shared" si="26"/>
        <v>N/A</v>
      </c>
      <c r="I45" s="114" t="s">
        <v>217</v>
      </c>
      <c r="J45" s="114" t="s">
        <v>1742</v>
      </c>
      <c r="K45" s="131" t="s">
        <v>732</v>
      </c>
      <c r="L45" s="116" t="str">
        <f t="shared" si="20"/>
        <v>N/A</v>
      </c>
    </row>
    <row r="46" spans="1:12" x14ac:dyDescent="0.25">
      <c r="A46" s="42" t="s">
        <v>453</v>
      </c>
      <c r="B46" s="115" t="s">
        <v>217</v>
      </c>
      <c r="C46" s="131">
        <v>251799</v>
      </c>
      <c r="D46" s="131" t="str">
        <f t="shared" si="17"/>
        <v>N/A</v>
      </c>
      <c r="E46" s="131">
        <v>281818</v>
      </c>
      <c r="F46" s="131" t="str">
        <f t="shared" si="18"/>
        <v>N/A</v>
      </c>
      <c r="G46" s="131">
        <v>320901</v>
      </c>
      <c r="H46" s="112" t="str">
        <f t="shared" si="19"/>
        <v>N/A</v>
      </c>
      <c r="I46" s="114">
        <v>11.92</v>
      </c>
      <c r="J46" s="114">
        <v>13.87</v>
      </c>
      <c r="K46" s="115" t="s">
        <v>732</v>
      </c>
      <c r="L46" s="116" t="str">
        <f t="shared" si="20"/>
        <v>Yes</v>
      </c>
    </row>
    <row r="47" spans="1:12" x14ac:dyDescent="0.25">
      <c r="A47" s="42" t="s">
        <v>1241</v>
      </c>
      <c r="B47" s="120" t="s">
        <v>217</v>
      </c>
      <c r="C47" s="131" t="s">
        <v>217</v>
      </c>
      <c r="D47" s="116" t="str">
        <f t="shared" ref="D47:D53" si="27">IF($B47="N/A","N/A",IF(C47&lt;0,"No","Yes"))</f>
        <v>N/A</v>
      </c>
      <c r="E47" s="131">
        <v>78818</v>
      </c>
      <c r="F47" s="116" t="str">
        <f t="shared" ref="F47:F53" si="28">IF($B47="N/A","N/A",IF(E47&lt;0,"No","Yes"))</f>
        <v>N/A</v>
      </c>
      <c r="G47" s="131">
        <v>90518</v>
      </c>
      <c r="H47" s="116" t="str">
        <f t="shared" ref="H47:H53" si="29">IF($B47="N/A","N/A",IF(G47&lt;0,"No","Yes"))</f>
        <v>N/A</v>
      </c>
      <c r="I47" s="114" t="s">
        <v>217</v>
      </c>
      <c r="J47" s="114">
        <v>14.84</v>
      </c>
      <c r="K47" s="131" t="s">
        <v>732</v>
      </c>
      <c r="L47" s="116" t="str">
        <f t="shared" si="20"/>
        <v>Yes</v>
      </c>
    </row>
    <row r="48" spans="1:12" x14ac:dyDescent="0.25">
      <c r="A48" s="42" t="s">
        <v>1242</v>
      </c>
      <c r="B48" s="120" t="s">
        <v>217</v>
      </c>
      <c r="C48" s="131" t="s">
        <v>217</v>
      </c>
      <c r="D48" s="116" t="str">
        <f t="shared" si="27"/>
        <v>N/A</v>
      </c>
      <c r="E48" s="131">
        <v>8493</v>
      </c>
      <c r="F48" s="116" t="str">
        <f t="shared" si="28"/>
        <v>N/A</v>
      </c>
      <c r="G48" s="131">
        <v>11001</v>
      </c>
      <c r="H48" s="116" t="str">
        <f t="shared" si="29"/>
        <v>N/A</v>
      </c>
      <c r="I48" s="114" t="s">
        <v>217</v>
      </c>
      <c r="J48" s="114">
        <v>29.53</v>
      </c>
      <c r="K48" s="131" t="s">
        <v>732</v>
      </c>
      <c r="L48" s="116" t="str">
        <f t="shared" si="20"/>
        <v>Yes</v>
      </c>
    </row>
    <row r="49" spans="1:12" x14ac:dyDescent="0.25">
      <c r="A49" s="42" t="s">
        <v>1243</v>
      </c>
      <c r="B49" s="120" t="s">
        <v>217</v>
      </c>
      <c r="C49" s="131" t="s">
        <v>217</v>
      </c>
      <c r="D49" s="116" t="str">
        <f t="shared" si="27"/>
        <v>N/A</v>
      </c>
      <c r="E49" s="131">
        <v>0</v>
      </c>
      <c r="F49" s="116" t="str">
        <f t="shared" si="28"/>
        <v>N/A</v>
      </c>
      <c r="G49" s="131">
        <v>0</v>
      </c>
      <c r="H49" s="116" t="str">
        <f t="shared" si="29"/>
        <v>N/A</v>
      </c>
      <c r="I49" s="114" t="s">
        <v>217</v>
      </c>
      <c r="J49" s="114" t="s">
        <v>1742</v>
      </c>
      <c r="K49" s="131" t="s">
        <v>732</v>
      </c>
      <c r="L49" s="116" t="str">
        <f t="shared" si="20"/>
        <v>N/A</v>
      </c>
    </row>
    <row r="50" spans="1:12" x14ac:dyDescent="0.25">
      <c r="A50" s="42" t="s">
        <v>1244</v>
      </c>
      <c r="B50" s="120" t="s">
        <v>217</v>
      </c>
      <c r="C50" s="131" t="s">
        <v>217</v>
      </c>
      <c r="D50" s="116" t="str">
        <f t="shared" si="27"/>
        <v>N/A</v>
      </c>
      <c r="E50" s="131">
        <v>156087</v>
      </c>
      <c r="F50" s="116" t="str">
        <f t="shared" si="28"/>
        <v>N/A</v>
      </c>
      <c r="G50" s="131">
        <v>176323</v>
      </c>
      <c r="H50" s="116" t="str">
        <f t="shared" si="29"/>
        <v>N/A</v>
      </c>
      <c r="I50" s="114" t="s">
        <v>217</v>
      </c>
      <c r="J50" s="114">
        <v>12.96</v>
      </c>
      <c r="K50" s="131" t="s">
        <v>732</v>
      </c>
      <c r="L50" s="116" t="str">
        <f t="shared" si="20"/>
        <v>Yes</v>
      </c>
    </row>
    <row r="51" spans="1:12" x14ac:dyDescent="0.25">
      <c r="A51" s="42" t="s">
        <v>1245</v>
      </c>
      <c r="B51" s="120" t="s">
        <v>217</v>
      </c>
      <c r="C51" s="131" t="s">
        <v>217</v>
      </c>
      <c r="D51" s="116" t="str">
        <f t="shared" si="27"/>
        <v>N/A</v>
      </c>
      <c r="E51" s="131">
        <v>21062</v>
      </c>
      <c r="F51" s="116" t="str">
        <f t="shared" si="28"/>
        <v>N/A</v>
      </c>
      <c r="G51" s="131">
        <v>24469</v>
      </c>
      <c r="H51" s="116" t="str">
        <f t="shared" si="29"/>
        <v>N/A</v>
      </c>
      <c r="I51" s="114" t="s">
        <v>217</v>
      </c>
      <c r="J51" s="114">
        <v>16.18</v>
      </c>
      <c r="K51" s="131" t="s">
        <v>732</v>
      </c>
      <c r="L51" s="116" t="str">
        <f t="shared" si="20"/>
        <v>Yes</v>
      </c>
    </row>
    <row r="52" spans="1:12" x14ac:dyDescent="0.25">
      <c r="A52" s="42" t="s">
        <v>1246</v>
      </c>
      <c r="B52" s="120" t="s">
        <v>217</v>
      </c>
      <c r="C52" s="131" t="s">
        <v>217</v>
      </c>
      <c r="D52" s="116" t="str">
        <f t="shared" si="27"/>
        <v>N/A</v>
      </c>
      <c r="E52" s="131">
        <v>17358</v>
      </c>
      <c r="F52" s="116" t="str">
        <f t="shared" si="28"/>
        <v>N/A</v>
      </c>
      <c r="G52" s="131">
        <v>18590</v>
      </c>
      <c r="H52" s="116" t="str">
        <f t="shared" si="29"/>
        <v>N/A</v>
      </c>
      <c r="I52" s="114" t="s">
        <v>217</v>
      </c>
      <c r="J52" s="114">
        <v>7.0979999999999999</v>
      </c>
      <c r="K52" s="131" t="s">
        <v>732</v>
      </c>
      <c r="L52" s="116" t="str">
        <f t="shared" si="20"/>
        <v>Yes</v>
      </c>
    </row>
    <row r="53" spans="1:12" x14ac:dyDescent="0.25">
      <c r="A53" s="42" t="s">
        <v>1247</v>
      </c>
      <c r="B53" s="120" t="s">
        <v>217</v>
      </c>
      <c r="C53" s="131" t="s">
        <v>217</v>
      </c>
      <c r="D53" s="116" t="str">
        <f t="shared" si="27"/>
        <v>N/A</v>
      </c>
      <c r="E53" s="131">
        <v>0</v>
      </c>
      <c r="F53" s="116" t="str">
        <f t="shared" si="28"/>
        <v>N/A</v>
      </c>
      <c r="G53" s="131">
        <v>0</v>
      </c>
      <c r="H53" s="116" t="str">
        <f t="shared" si="29"/>
        <v>N/A</v>
      </c>
      <c r="I53" s="114" t="s">
        <v>217</v>
      </c>
      <c r="J53" s="114" t="s">
        <v>1742</v>
      </c>
      <c r="K53" s="131" t="s">
        <v>732</v>
      </c>
      <c r="L53" s="116" t="str">
        <f t="shared" si="20"/>
        <v>N/A</v>
      </c>
    </row>
    <row r="54" spans="1:12" x14ac:dyDescent="0.25">
      <c r="A54" s="42" t="s">
        <v>454</v>
      </c>
      <c r="B54" s="115" t="s">
        <v>217</v>
      </c>
      <c r="C54" s="131">
        <v>103423</v>
      </c>
      <c r="D54" s="131" t="str">
        <f t="shared" si="17"/>
        <v>N/A</v>
      </c>
      <c r="E54" s="131">
        <v>111062</v>
      </c>
      <c r="F54" s="131" t="str">
        <f t="shared" si="18"/>
        <v>N/A</v>
      </c>
      <c r="G54" s="131">
        <v>156999</v>
      </c>
      <c r="H54" s="112" t="str">
        <f t="shared" si="19"/>
        <v>N/A</v>
      </c>
      <c r="I54" s="114">
        <v>7.3860000000000001</v>
      </c>
      <c r="J54" s="114">
        <v>41.36</v>
      </c>
      <c r="K54" s="115" t="s">
        <v>732</v>
      </c>
      <c r="L54" s="116" t="str">
        <f t="shared" si="20"/>
        <v>No</v>
      </c>
    </row>
    <row r="55" spans="1:12" x14ac:dyDescent="0.25">
      <c r="A55" s="42" t="s">
        <v>1248</v>
      </c>
      <c r="B55" s="120" t="s">
        <v>217</v>
      </c>
      <c r="C55" s="131" t="s">
        <v>217</v>
      </c>
      <c r="D55" s="116" t="str">
        <f t="shared" ref="D55:D60" si="30">IF($B55="N/A","N/A",IF(C55&lt;0,"No","Yes"))</f>
        <v>N/A</v>
      </c>
      <c r="E55" s="131">
        <v>37136</v>
      </c>
      <c r="F55" s="116" t="str">
        <f t="shared" ref="F55:F60" si="31">IF($B55="N/A","N/A",IF(E55&lt;0,"No","Yes"))</f>
        <v>N/A</v>
      </c>
      <c r="G55" s="131">
        <v>43244</v>
      </c>
      <c r="H55" s="116" t="str">
        <f t="shared" ref="H55:H60" si="32">IF($B55="N/A","N/A",IF(G55&lt;0,"No","Yes"))</f>
        <v>N/A</v>
      </c>
      <c r="I55" s="114" t="s">
        <v>217</v>
      </c>
      <c r="J55" s="114">
        <v>16.45</v>
      </c>
      <c r="K55" s="131" t="s">
        <v>732</v>
      </c>
      <c r="L55" s="116" t="str">
        <f t="shared" si="20"/>
        <v>Yes</v>
      </c>
    </row>
    <row r="56" spans="1:12" x14ac:dyDescent="0.25">
      <c r="A56" s="42" t="s">
        <v>1249</v>
      </c>
      <c r="B56" s="120" t="s">
        <v>217</v>
      </c>
      <c r="C56" s="131" t="s">
        <v>217</v>
      </c>
      <c r="D56" s="116" t="str">
        <f t="shared" si="30"/>
        <v>N/A</v>
      </c>
      <c r="E56" s="131">
        <v>5485</v>
      </c>
      <c r="F56" s="116" t="str">
        <f t="shared" si="31"/>
        <v>N/A</v>
      </c>
      <c r="G56" s="131">
        <v>8034</v>
      </c>
      <c r="H56" s="116" t="str">
        <f t="shared" si="32"/>
        <v>N/A</v>
      </c>
      <c r="I56" s="114" t="s">
        <v>217</v>
      </c>
      <c r="J56" s="114">
        <v>46.47</v>
      </c>
      <c r="K56" s="131" t="s">
        <v>732</v>
      </c>
      <c r="L56" s="116" t="str">
        <f t="shared" si="20"/>
        <v>No</v>
      </c>
    </row>
    <row r="57" spans="1:12" x14ac:dyDescent="0.25">
      <c r="A57" s="42" t="s">
        <v>1250</v>
      </c>
      <c r="B57" s="120" t="s">
        <v>217</v>
      </c>
      <c r="C57" s="131" t="s">
        <v>217</v>
      </c>
      <c r="D57" s="116" t="str">
        <f t="shared" si="30"/>
        <v>N/A</v>
      </c>
      <c r="E57" s="131">
        <v>0</v>
      </c>
      <c r="F57" s="116" t="str">
        <f t="shared" si="31"/>
        <v>N/A</v>
      </c>
      <c r="G57" s="131">
        <v>0</v>
      </c>
      <c r="H57" s="116" t="str">
        <f t="shared" si="32"/>
        <v>N/A</v>
      </c>
      <c r="I57" s="114" t="s">
        <v>217</v>
      </c>
      <c r="J57" s="114" t="s">
        <v>1742</v>
      </c>
      <c r="K57" s="131" t="s">
        <v>732</v>
      </c>
      <c r="L57" s="116" t="str">
        <f t="shared" si="20"/>
        <v>N/A</v>
      </c>
    </row>
    <row r="58" spans="1:12" x14ac:dyDescent="0.25">
      <c r="A58" s="42" t="s">
        <v>1251</v>
      </c>
      <c r="B58" s="120" t="s">
        <v>217</v>
      </c>
      <c r="C58" s="131" t="s">
        <v>217</v>
      </c>
      <c r="D58" s="116" t="str">
        <f t="shared" si="30"/>
        <v>N/A</v>
      </c>
      <c r="E58" s="131">
        <v>20573</v>
      </c>
      <c r="F58" s="116" t="str">
        <f t="shared" si="31"/>
        <v>N/A</v>
      </c>
      <c r="G58" s="131">
        <v>20248</v>
      </c>
      <c r="H58" s="116" t="str">
        <f t="shared" si="32"/>
        <v>N/A</v>
      </c>
      <c r="I58" s="114" t="s">
        <v>217</v>
      </c>
      <c r="J58" s="114">
        <v>-1.58</v>
      </c>
      <c r="K58" s="131" t="s">
        <v>732</v>
      </c>
      <c r="L58" s="116" t="str">
        <f t="shared" si="20"/>
        <v>Yes</v>
      </c>
    </row>
    <row r="59" spans="1:12" x14ac:dyDescent="0.25">
      <c r="A59" s="42" t="s">
        <v>1252</v>
      </c>
      <c r="B59" s="120" t="s">
        <v>217</v>
      </c>
      <c r="C59" s="131" t="s">
        <v>217</v>
      </c>
      <c r="D59" s="116" t="str">
        <f t="shared" si="30"/>
        <v>N/A</v>
      </c>
      <c r="E59" s="131">
        <v>11310</v>
      </c>
      <c r="F59" s="116" t="str">
        <f t="shared" si="31"/>
        <v>N/A</v>
      </c>
      <c r="G59" s="131">
        <v>13074</v>
      </c>
      <c r="H59" s="116" t="str">
        <f t="shared" si="32"/>
        <v>N/A</v>
      </c>
      <c r="I59" s="114" t="s">
        <v>217</v>
      </c>
      <c r="J59" s="114">
        <v>15.6</v>
      </c>
      <c r="K59" s="131" t="s">
        <v>732</v>
      </c>
      <c r="L59" s="116" t="str">
        <f t="shared" si="20"/>
        <v>Yes</v>
      </c>
    </row>
    <row r="60" spans="1:12" x14ac:dyDescent="0.25">
      <c r="A60" s="42" t="s">
        <v>1253</v>
      </c>
      <c r="B60" s="120" t="s">
        <v>217</v>
      </c>
      <c r="C60" s="131" t="s">
        <v>217</v>
      </c>
      <c r="D60" s="116" t="str">
        <f t="shared" si="30"/>
        <v>N/A</v>
      </c>
      <c r="E60" s="131">
        <v>36558</v>
      </c>
      <c r="F60" s="116" t="str">
        <f t="shared" si="31"/>
        <v>N/A</v>
      </c>
      <c r="G60" s="131">
        <v>72399</v>
      </c>
      <c r="H60" s="116" t="str">
        <f t="shared" si="32"/>
        <v>N/A</v>
      </c>
      <c r="I60" s="114" t="s">
        <v>217</v>
      </c>
      <c r="J60" s="114">
        <v>98.04</v>
      </c>
      <c r="K60" s="131" t="s">
        <v>732</v>
      </c>
      <c r="L60" s="116" t="str">
        <f t="shared" si="20"/>
        <v>No</v>
      </c>
    </row>
    <row r="61" spans="1:12" x14ac:dyDescent="0.25">
      <c r="A61" s="3" t="s">
        <v>190</v>
      </c>
      <c r="B61" s="117" t="s">
        <v>217</v>
      </c>
      <c r="C61" s="131">
        <v>378597</v>
      </c>
      <c r="D61" s="131" t="str">
        <f t="shared" si="17"/>
        <v>N/A</v>
      </c>
      <c r="E61" s="131">
        <v>427332</v>
      </c>
      <c r="F61" s="131" t="str">
        <f t="shared" si="18"/>
        <v>N/A</v>
      </c>
      <c r="G61" s="131">
        <v>526544</v>
      </c>
      <c r="H61" s="112" t="str">
        <f t="shared" si="19"/>
        <v>N/A</v>
      </c>
      <c r="I61" s="114">
        <v>12.87</v>
      </c>
      <c r="J61" s="114">
        <v>23.22</v>
      </c>
      <c r="K61" s="115" t="s">
        <v>732</v>
      </c>
      <c r="L61" s="116" t="str">
        <f>IF(J61="Div by 0", "N/A", IF(OR(J61="N/A",K61="N/A"),"N/A", IF(J61&gt;VALUE(MID(K61,1,2)), "No", IF(J61&lt;-1*VALUE(MID(K61,1,2)), "No", "Yes"))))</f>
        <v>Yes</v>
      </c>
    </row>
    <row r="62" spans="1:12" x14ac:dyDescent="0.25">
      <c r="A62" s="3" t="s">
        <v>191</v>
      </c>
      <c r="B62" s="117" t="s">
        <v>217</v>
      </c>
      <c r="C62" s="131">
        <v>443367</v>
      </c>
      <c r="D62" s="131" t="str">
        <f t="shared" si="17"/>
        <v>N/A</v>
      </c>
      <c r="E62" s="131">
        <v>496131</v>
      </c>
      <c r="F62" s="131" t="str">
        <f t="shared" si="18"/>
        <v>N/A</v>
      </c>
      <c r="G62" s="131">
        <v>592534</v>
      </c>
      <c r="H62" s="112" t="str">
        <f t="shared" si="19"/>
        <v>N/A</v>
      </c>
      <c r="I62" s="114">
        <v>11.9</v>
      </c>
      <c r="J62" s="114">
        <v>19.43</v>
      </c>
      <c r="K62" s="115" t="s">
        <v>732</v>
      </c>
      <c r="L62" s="116" t="str">
        <f t="shared" ref="L62:L69" si="33">IF(J62="Div by 0", "N/A", IF(OR(J62="N/A",K62="N/A"),"N/A", IF(J62&gt;VALUE(MID(K62,1,2)), "No", IF(J62&lt;-1*VALUE(MID(K62,1,2)), "No", "Yes"))))</f>
        <v>Yes</v>
      </c>
    </row>
    <row r="63" spans="1:12" x14ac:dyDescent="0.25">
      <c r="A63" s="3" t="s">
        <v>192</v>
      </c>
      <c r="B63" s="117" t="s">
        <v>217</v>
      </c>
      <c r="C63" s="131">
        <v>449835</v>
      </c>
      <c r="D63" s="131" t="str">
        <f t="shared" si="17"/>
        <v>N/A</v>
      </c>
      <c r="E63" s="131">
        <v>488755</v>
      </c>
      <c r="F63" s="131" t="str">
        <f t="shared" si="18"/>
        <v>N/A</v>
      </c>
      <c r="G63" s="131">
        <v>579344</v>
      </c>
      <c r="H63" s="112" t="str">
        <f t="shared" si="19"/>
        <v>N/A</v>
      </c>
      <c r="I63" s="114">
        <v>8.6519999999999992</v>
      </c>
      <c r="J63" s="114">
        <v>18.53</v>
      </c>
      <c r="K63" s="115" t="s">
        <v>732</v>
      </c>
      <c r="L63" s="116" t="str">
        <f t="shared" si="33"/>
        <v>Yes</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0</v>
      </c>
      <c r="D65" s="131" t="str">
        <f t="shared" si="17"/>
        <v>N/A</v>
      </c>
      <c r="E65" s="131">
        <v>0</v>
      </c>
      <c r="F65" s="131" t="str">
        <f t="shared" si="18"/>
        <v>N/A</v>
      </c>
      <c r="G65" s="131">
        <v>0</v>
      </c>
      <c r="H65" s="112" t="str">
        <f t="shared" si="19"/>
        <v>N/A</v>
      </c>
      <c r="I65" s="114" t="s">
        <v>1742</v>
      </c>
      <c r="J65" s="114" t="s">
        <v>1742</v>
      </c>
      <c r="K65" s="115" t="s">
        <v>732</v>
      </c>
      <c r="L65" s="116" t="str">
        <f t="shared" si="33"/>
        <v>N/A</v>
      </c>
    </row>
    <row r="66" spans="1:12" x14ac:dyDescent="0.25">
      <c r="A66" s="3" t="s">
        <v>195</v>
      </c>
      <c r="B66" s="117" t="s">
        <v>217</v>
      </c>
      <c r="C66" s="131">
        <v>851</v>
      </c>
      <c r="D66" s="131" t="str">
        <f t="shared" si="17"/>
        <v>N/A</v>
      </c>
      <c r="E66" s="131">
        <v>864</v>
      </c>
      <c r="F66" s="131" t="str">
        <f t="shared" si="18"/>
        <v>N/A</v>
      </c>
      <c r="G66" s="131">
        <v>931</v>
      </c>
      <c r="H66" s="112" t="str">
        <f t="shared" si="19"/>
        <v>N/A</v>
      </c>
      <c r="I66" s="114">
        <v>1.528</v>
      </c>
      <c r="J66" s="114">
        <v>7.7549999999999999</v>
      </c>
      <c r="K66" s="115" t="s">
        <v>732</v>
      </c>
      <c r="L66" s="116" t="str">
        <f t="shared" si="33"/>
        <v>Yes</v>
      </c>
    </row>
    <row r="67" spans="1:12" x14ac:dyDescent="0.25">
      <c r="A67" s="3" t="s">
        <v>196</v>
      </c>
      <c r="B67" s="117" t="s">
        <v>217</v>
      </c>
      <c r="C67" s="131">
        <v>9000</v>
      </c>
      <c r="D67" s="131" t="str">
        <f t="shared" si="17"/>
        <v>N/A</v>
      </c>
      <c r="E67" s="131">
        <v>7295</v>
      </c>
      <c r="F67" s="131" t="str">
        <f t="shared" si="18"/>
        <v>N/A</v>
      </c>
      <c r="G67" s="131">
        <v>5446</v>
      </c>
      <c r="H67" s="112" t="str">
        <f t="shared" si="19"/>
        <v>N/A</v>
      </c>
      <c r="I67" s="114">
        <v>-18.899999999999999</v>
      </c>
      <c r="J67" s="114">
        <v>-25.3</v>
      </c>
      <c r="K67" s="115" t="s">
        <v>732</v>
      </c>
      <c r="L67" s="116" t="str">
        <f t="shared" si="33"/>
        <v>Yes</v>
      </c>
    </row>
    <row r="68" spans="1:12" x14ac:dyDescent="0.25">
      <c r="A68" s="2" t="s">
        <v>197</v>
      </c>
      <c r="B68" s="115" t="s">
        <v>217</v>
      </c>
      <c r="C68" s="131">
        <v>0</v>
      </c>
      <c r="D68" s="131" t="str">
        <f t="shared" si="17"/>
        <v>N/A</v>
      </c>
      <c r="E68" s="131">
        <v>0</v>
      </c>
      <c r="F68" s="131" t="str">
        <f t="shared" si="18"/>
        <v>N/A</v>
      </c>
      <c r="G68" s="131">
        <v>0</v>
      </c>
      <c r="H68" s="112" t="str">
        <f t="shared" si="19"/>
        <v>N/A</v>
      </c>
      <c r="I68" s="114" t="s">
        <v>1742</v>
      </c>
      <c r="J68" s="114" t="s">
        <v>1742</v>
      </c>
      <c r="K68" s="115" t="s">
        <v>732</v>
      </c>
      <c r="L68" s="116" t="str">
        <f t="shared" si="33"/>
        <v>N/A</v>
      </c>
    </row>
    <row r="69" spans="1:12" x14ac:dyDescent="0.25">
      <c r="A69" s="2" t="s">
        <v>198</v>
      </c>
      <c r="B69" s="115" t="s">
        <v>217</v>
      </c>
      <c r="C69" s="131">
        <v>462801</v>
      </c>
      <c r="D69" s="131" t="str">
        <f t="shared" si="17"/>
        <v>N/A</v>
      </c>
      <c r="E69" s="131">
        <v>506801</v>
      </c>
      <c r="F69" s="131" t="str">
        <f t="shared" si="18"/>
        <v>N/A</v>
      </c>
      <c r="G69" s="131">
        <v>598607</v>
      </c>
      <c r="H69" s="112" t="str">
        <f t="shared" si="19"/>
        <v>N/A</v>
      </c>
      <c r="I69" s="114">
        <v>9.5069999999999997</v>
      </c>
      <c r="J69" s="114">
        <v>18.11</v>
      </c>
      <c r="K69" s="115" t="s">
        <v>732</v>
      </c>
      <c r="L69" s="116" t="str">
        <f t="shared" si="33"/>
        <v>Yes</v>
      </c>
    </row>
    <row r="70" spans="1:12" x14ac:dyDescent="0.25">
      <c r="A70" s="42" t="s">
        <v>78</v>
      </c>
      <c r="B70" s="115" t="s">
        <v>298</v>
      </c>
      <c r="C70" s="119">
        <v>57.819739087999999</v>
      </c>
      <c r="D70" s="112" t="str">
        <f>IF($B70="N/A","N/A",IF(C70&gt;=20,"No",IF(C70&lt;0,"No","Yes")))</f>
        <v>No</v>
      </c>
      <c r="E70" s="119">
        <v>59.022561938000003</v>
      </c>
      <c r="F70" s="112" t="str">
        <f>IF($B70="N/A","N/A",IF(E70&gt;=20,"No",IF(E70&lt;0,"No","Yes")))</f>
        <v>No</v>
      </c>
      <c r="G70" s="119">
        <v>60.496566147999999</v>
      </c>
      <c r="H70" s="112" t="str">
        <f>IF($B70="N/A","N/A",IF(G70&gt;=20,"No",IF(G70&lt;0,"No","Yes")))</f>
        <v>No</v>
      </c>
      <c r="I70" s="114">
        <v>2.08</v>
      </c>
      <c r="J70" s="114">
        <v>2.4969999999999999</v>
      </c>
      <c r="K70" s="115" t="s">
        <v>732</v>
      </c>
      <c r="L70" s="116" t="str">
        <f t="shared" si="20"/>
        <v>Yes</v>
      </c>
    </row>
    <row r="71" spans="1:12" x14ac:dyDescent="0.25">
      <c r="A71" s="42" t="s">
        <v>79</v>
      </c>
      <c r="B71" s="117" t="s">
        <v>217</v>
      </c>
      <c r="C71" s="119">
        <v>39.982626189000001</v>
      </c>
      <c r="D71" s="112" t="str">
        <f>IF($B71="N/A","N/A",IF(C71&gt;10,"No",IF(C71&lt;-10,"No","Yes")))</f>
        <v>N/A</v>
      </c>
      <c r="E71" s="119">
        <v>38.975047588000002</v>
      </c>
      <c r="F71" s="112" t="str">
        <f>IF($B71="N/A","N/A",IF(E71&gt;10,"No",IF(E71&lt;-10,"No","Yes")))</f>
        <v>N/A</v>
      </c>
      <c r="G71" s="119">
        <v>37.898143175999998</v>
      </c>
      <c r="H71" s="112" t="str">
        <f>IF($B71="N/A","N/A",IF(G71&gt;10,"No",IF(G71&lt;-10,"No","Yes")))</f>
        <v>N/A</v>
      </c>
      <c r="I71" s="114">
        <v>-2.52</v>
      </c>
      <c r="J71" s="114">
        <v>-2.76</v>
      </c>
      <c r="K71" s="115" t="s">
        <v>732</v>
      </c>
      <c r="L71" s="116" t="str">
        <f t="shared" si="20"/>
        <v>Yes</v>
      </c>
    </row>
    <row r="72" spans="1:12" x14ac:dyDescent="0.25">
      <c r="A72" s="42" t="s">
        <v>80</v>
      </c>
      <c r="B72" s="117" t="s">
        <v>217</v>
      </c>
      <c r="C72" s="119">
        <v>1.98122409E-2</v>
      </c>
      <c r="D72" s="112" t="str">
        <f>IF($B72="N/A","N/A",IF(C72&gt;10,"No",IF(C72&lt;-10,"No","Yes")))</f>
        <v>N/A</v>
      </c>
      <c r="E72" s="119">
        <v>1.4756009E-3</v>
      </c>
      <c r="F72" s="112" t="str">
        <f>IF($B72="N/A","N/A",IF(E72&gt;10,"No",IF(E72&lt;-10,"No","Yes")))</f>
        <v>N/A</v>
      </c>
      <c r="G72" s="119">
        <v>0</v>
      </c>
      <c r="H72" s="112" t="str">
        <f>IF($B72="N/A","N/A",IF(G72&gt;10,"No",IF(G72&lt;-10,"No","Yes")))</f>
        <v>N/A</v>
      </c>
      <c r="I72" s="114">
        <v>-92.6</v>
      </c>
      <c r="J72" s="114">
        <v>-100</v>
      </c>
      <c r="K72" s="115" t="s">
        <v>732</v>
      </c>
      <c r="L72" s="116" t="str">
        <f t="shared" si="20"/>
        <v>No</v>
      </c>
    </row>
    <row r="73" spans="1:12" x14ac:dyDescent="0.25">
      <c r="A73" s="42" t="s">
        <v>81</v>
      </c>
      <c r="B73" s="117" t="s">
        <v>217</v>
      </c>
      <c r="C73" s="119">
        <v>53.903627503999999</v>
      </c>
      <c r="D73" s="112" t="str">
        <f>IF($B73="N/A","N/A",IF(C73&gt;10,"No",IF(C73&lt;-10,"No","Yes")))</f>
        <v>N/A</v>
      </c>
      <c r="E73" s="119">
        <v>55.896987123000002</v>
      </c>
      <c r="F73" s="112" t="str">
        <f>IF($B73="N/A","N/A",IF(E73&gt;10,"No",IF(E73&lt;-10,"No","Yes")))</f>
        <v>N/A</v>
      </c>
      <c r="G73" s="119">
        <v>58.555707740999999</v>
      </c>
      <c r="H73" s="112" t="str">
        <f>IF($B73="N/A","N/A",IF(G73&gt;10,"No",IF(G73&lt;-10,"No","Yes")))</f>
        <v>N/A</v>
      </c>
      <c r="I73" s="114">
        <v>3.698</v>
      </c>
      <c r="J73" s="114">
        <v>4.7560000000000002</v>
      </c>
      <c r="K73" s="115" t="s">
        <v>732</v>
      </c>
      <c r="L73" s="116" t="str">
        <f t="shared" si="20"/>
        <v>Yes</v>
      </c>
    </row>
    <row r="74" spans="1:12" x14ac:dyDescent="0.25">
      <c r="A74" s="42" t="s">
        <v>121</v>
      </c>
      <c r="B74" s="117" t="s">
        <v>217</v>
      </c>
      <c r="C74" s="119">
        <v>43.454250135000002</v>
      </c>
      <c r="D74" s="112" t="str">
        <f>IF($B74="N/A","N/A",IF(C74&gt;10,"No",IF(C74&lt;-10,"No","Yes")))</f>
        <v>N/A</v>
      </c>
      <c r="E74" s="119">
        <v>42.595324415999997</v>
      </c>
      <c r="F74" s="112" t="str">
        <f>IF($B74="N/A","N/A",IF(E74&gt;10,"No",IF(E74&lt;-10,"No","Yes")))</f>
        <v>N/A</v>
      </c>
      <c r="G74" s="119">
        <v>40.315496150999998</v>
      </c>
      <c r="H74" s="112" t="str">
        <f>IF($B74="N/A","N/A",IF(G74&gt;10,"No",IF(G74&lt;-10,"No","Yes")))</f>
        <v>N/A</v>
      </c>
      <c r="I74" s="114">
        <v>-1.98</v>
      </c>
      <c r="J74" s="114">
        <v>-5.35</v>
      </c>
      <c r="K74" s="115" t="s">
        <v>732</v>
      </c>
      <c r="L74" s="116" t="str">
        <f t="shared" si="20"/>
        <v>Yes</v>
      </c>
    </row>
    <row r="75" spans="1:12" x14ac:dyDescent="0.25">
      <c r="A75" s="42" t="s">
        <v>82</v>
      </c>
      <c r="B75" s="117" t="s">
        <v>217</v>
      </c>
      <c r="C75" s="119">
        <v>5.1434759099999998E-2</v>
      </c>
      <c r="D75" s="112" t="str">
        <f>IF($B75="N/A","N/A",IF(C75&gt;10,"No",IF(C75&lt;-10,"No","Yes")))</f>
        <v>N/A</v>
      </c>
      <c r="E75" s="119">
        <v>2.5003124999999999E-3</v>
      </c>
      <c r="F75" s="112" t="str">
        <f>IF($B75="N/A","N/A",IF(E75&gt;10,"No",IF(E75&lt;-10,"No","Yes")))</f>
        <v>N/A</v>
      </c>
      <c r="G75" s="119">
        <v>0</v>
      </c>
      <c r="H75" s="112" t="str">
        <f>IF($B75="N/A","N/A",IF(G75&gt;10,"No",IF(G75&lt;-10,"No","Yes")))</f>
        <v>N/A</v>
      </c>
      <c r="I75" s="114">
        <v>-95.1</v>
      </c>
      <c r="J75" s="114">
        <v>-100</v>
      </c>
      <c r="K75" s="115" t="s">
        <v>732</v>
      </c>
      <c r="L75" s="116" t="str">
        <f t="shared" si="20"/>
        <v>No</v>
      </c>
    </row>
    <row r="76" spans="1:12" x14ac:dyDescent="0.25">
      <c r="A76" s="42" t="s">
        <v>199</v>
      </c>
      <c r="B76" s="117" t="s">
        <v>217</v>
      </c>
      <c r="C76" s="119" t="s">
        <v>1742</v>
      </c>
      <c r="D76" s="112" t="str">
        <f t="shared" ref="D76:D98" si="34">IF($B76="N/A","N/A",IF(C76&gt;10,"No",IF(C76&lt;-10,"No","Yes")))</f>
        <v>N/A</v>
      </c>
      <c r="E76" s="119" t="s">
        <v>1742</v>
      </c>
      <c r="F76" s="112" t="str">
        <f t="shared" ref="F76:F98" si="35">IF($B76="N/A","N/A",IF(E76&gt;10,"No",IF(E76&lt;-10,"No","Yes")))</f>
        <v>N/A</v>
      </c>
      <c r="G76" s="119" t="s">
        <v>1742</v>
      </c>
      <c r="H76" s="112" t="str">
        <f t="shared" ref="H76:H98" si="36">IF($B76="N/A","N/A",IF(G76&gt;10,"No",IF(G76&lt;-10,"No","Yes")))</f>
        <v>N/A</v>
      </c>
      <c r="I76" s="114" t="s">
        <v>1742</v>
      </c>
      <c r="J76" s="114" t="s">
        <v>1742</v>
      </c>
      <c r="K76" s="115" t="s">
        <v>732</v>
      </c>
      <c r="L76" s="116" t="str">
        <f>IF(J76="Div by 0", "N/A", IF(OR(J76="N/A",K76="N/A"),"N/A", IF(J76&gt;VALUE(MID(K76,1,2)), "No", IF(J76&lt;-1*VALUE(MID(K76,1,2)), "No", "Yes"))))</f>
        <v>N/A</v>
      </c>
    </row>
    <row r="77" spans="1:12" x14ac:dyDescent="0.25">
      <c r="A77" s="42" t="s">
        <v>200</v>
      </c>
      <c r="B77" s="117" t="s">
        <v>217</v>
      </c>
      <c r="C77" s="119" t="s">
        <v>1742</v>
      </c>
      <c r="D77" s="112" t="str">
        <f t="shared" si="34"/>
        <v>N/A</v>
      </c>
      <c r="E77" s="119" t="s">
        <v>1742</v>
      </c>
      <c r="F77" s="112" t="str">
        <f t="shared" si="35"/>
        <v>N/A</v>
      </c>
      <c r="G77" s="119" t="s">
        <v>1742</v>
      </c>
      <c r="H77" s="112" t="str">
        <f t="shared" si="36"/>
        <v>N/A</v>
      </c>
      <c r="I77" s="114" t="s">
        <v>1742</v>
      </c>
      <c r="J77" s="114" t="s">
        <v>1742</v>
      </c>
      <c r="K77" s="115" t="s">
        <v>732</v>
      </c>
      <c r="L77" s="116" t="str">
        <f t="shared" ref="L77:L81" si="37">IF(J77="Div by 0", "N/A", IF(OR(J77="N/A",K77="N/A"),"N/A", IF(J77&gt;VALUE(MID(K77,1,2)), "No", IF(J77&lt;-1*VALUE(MID(K77,1,2)), "No", "Yes"))))</f>
        <v>N/A</v>
      </c>
    </row>
    <row r="78" spans="1:12" x14ac:dyDescent="0.25">
      <c r="A78" s="42" t="s">
        <v>201</v>
      </c>
      <c r="B78" s="117" t="s">
        <v>217</v>
      </c>
      <c r="C78" s="119" t="s">
        <v>1742</v>
      </c>
      <c r="D78" s="112" t="str">
        <f t="shared" si="34"/>
        <v>N/A</v>
      </c>
      <c r="E78" s="119" t="s">
        <v>1742</v>
      </c>
      <c r="F78" s="112" t="str">
        <f t="shared" si="35"/>
        <v>N/A</v>
      </c>
      <c r="G78" s="119" t="s">
        <v>1742</v>
      </c>
      <c r="H78" s="112" t="str">
        <f t="shared" si="36"/>
        <v>N/A</v>
      </c>
      <c r="I78" s="114" t="s">
        <v>1742</v>
      </c>
      <c r="J78" s="114" t="s">
        <v>1742</v>
      </c>
      <c r="K78" s="115" t="s">
        <v>732</v>
      </c>
      <c r="L78" s="116" t="str">
        <f t="shared" si="37"/>
        <v>N/A</v>
      </c>
    </row>
    <row r="79" spans="1:12" x14ac:dyDescent="0.25">
      <c r="A79" s="42" t="s">
        <v>202</v>
      </c>
      <c r="B79" s="117" t="s">
        <v>217</v>
      </c>
      <c r="C79" s="119" t="s">
        <v>1742</v>
      </c>
      <c r="D79" s="112" t="str">
        <f t="shared" si="34"/>
        <v>N/A</v>
      </c>
      <c r="E79" s="119" t="s">
        <v>1742</v>
      </c>
      <c r="F79" s="112" t="str">
        <f t="shared" si="35"/>
        <v>N/A</v>
      </c>
      <c r="G79" s="119" t="s">
        <v>1742</v>
      </c>
      <c r="H79" s="112" t="str">
        <f t="shared" si="36"/>
        <v>N/A</v>
      </c>
      <c r="I79" s="114" t="s">
        <v>1742</v>
      </c>
      <c r="J79" s="114" t="s">
        <v>1742</v>
      </c>
      <c r="K79" s="115" t="s">
        <v>732</v>
      </c>
      <c r="L79" s="116" t="str">
        <f t="shared" si="37"/>
        <v>N/A</v>
      </c>
    </row>
    <row r="80" spans="1:12" x14ac:dyDescent="0.25">
      <c r="A80" s="42" t="s">
        <v>203</v>
      </c>
      <c r="B80" s="117" t="s">
        <v>217</v>
      </c>
      <c r="C80" s="119" t="s">
        <v>1742</v>
      </c>
      <c r="D80" s="112" t="str">
        <f t="shared" si="34"/>
        <v>N/A</v>
      </c>
      <c r="E80" s="119" t="s">
        <v>1742</v>
      </c>
      <c r="F80" s="112" t="str">
        <f t="shared" si="35"/>
        <v>N/A</v>
      </c>
      <c r="G80" s="119" t="s">
        <v>1742</v>
      </c>
      <c r="H80" s="112" t="str">
        <f t="shared" si="36"/>
        <v>N/A</v>
      </c>
      <c r="I80" s="114" t="s">
        <v>1742</v>
      </c>
      <c r="J80" s="114" t="s">
        <v>1742</v>
      </c>
      <c r="K80" s="115" t="s">
        <v>732</v>
      </c>
      <c r="L80" s="116" t="str">
        <f t="shared" si="37"/>
        <v>N/A</v>
      </c>
    </row>
    <row r="81" spans="1:12" x14ac:dyDescent="0.25">
      <c r="A81" s="42" t="s">
        <v>204</v>
      </c>
      <c r="B81" s="115" t="s">
        <v>217</v>
      </c>
      <c r="C81" s="119" t="s">
        <v>1742</v>
      </c>
      <c r="D81" s="112" t="str">
        <f t="shared" si="34"/>
        <v>N/A</v>
      </c>
      <c r="E81" s="119" t="s">
        <v>1742</v>
      </c>
      <c r="F81" s="112" t="str">
        <f t="shared" si="35"/>
        <v>N/A</v>
      </c>
      <c r="G81" s="119" t="s">
        <v>1742</v>
      </c>
      <c r="H81" s="112" t="str">
        <f t="shared" si="36"/>
        <v>N/A</v>
      </c>
      <c r="I81" s="114" t="s">
        <v>1742</v>
      </c>
      <c r="J81" s="114" t="s">
        <v>1742</v>
      </c>
      <c r="K81" s="115" t="s">
        <v>732</v>
      </c>
      <c r="L81" s="116" t="str">
        <f t="shared" si="37"/>
        <v>N/A</v>
      </c>
    </row>
    <row r="82" spans="1:12" x14ac:dyDescent="0.25">
      <c r="A82" s="42" t="s">
        <v>73</v>
      </c>
      <c r="B82" s="117" t="s">
        <v>217</v>
      </c>
      <c r="C82" s="128">
        <v>355483</v>
      </c>
      <c r="D82" s="112" t="str">
        <f t="shared" si="34"/>
        <v>N/A</v>
      </c>
      <c r="E82" s="128">
        <v>393850</v>
      </c>
      <c r="F82" s="112" t="str">
        <f t="shared" si="35"/>
        <v>N/A</v>
      </c>
      <c r="G82" s="128">
        <v>455251</v>
      </c>
      <c r="H82" s="112" t="str">
        <f t="shared" si="36"/>
        <v>N/A</v>
      </c>
      <c r="I82" s="114">
        <v>10.79</v>
      </c>
      <c r="J82" s="114">
        <v>15.59</v>
      </c>
      <c r="K82" s="115" t="s">
        <v>732</v>
      </c>
      <c r="L82" s="116" t="str">
        <f t="shared" si="20"/>
        <v>Yes</v>
      </c>
    </row>
    <row r="83" spans="1:12" x14ac:dyDescent="0.25">
      <c r="A83" s="42" t="s">
        <v>1254</v>
      </c>
      <c r="B83" s="117" t="s">
        <v>217</v>
      </c>
      <c r="C83" s="129">
        <v>5.3448406800000001E-2</v>
      </c>
      <c r="D83" s="112" t="str">
        <f t="shared" si="34"/>
        <v>N/A</v>
      </c>
      <c r="E83" s="129">
        <v>8.4803859300000006E-2</v>
      </c>
      <c r="F83" s="112" t="str">
        <f t="shared" si="35"/>
        <v>N/A</v>
      </c>
      <c r="G83" s="129">
        <v>3.44864701E-2</v>
      </c>
      <c r="H83" s="112" t="str">
        <f t="shared" si="36"/>
        <v>N/A</v>
      </c>
      <c r="I83" s="114">
        <v>58.66</v>
      </c>
      <c r="J83" s="114">
        <v>-59.3</v>
      </c>
      <c r="K83" s="115" t="s">
        <v>732</v>
      </c>
      <c r="L83" s="116" t="str">
        <f t="shared" si="20"/>
        <v>No</v>
      </c>
    </row>
    <row r="84" spans="1:12" x14ac:dyDescent="0.25">
      <c r="A84" s="42" t="s">
        <v>1255</v>
      </c>
      <c r="B84" s="117" t="s">
        <v>217</v>
      </c>
      <c r="C84" s="129">
        <v>3.6260524413000002</v>
      </c>
      <c r="D84" s="112" t="str">
        <f t="shared" si="34"/>
        <v>N/A</v>
      </c>
      <c r="E84" s="129">
        <v>3.3218230290999999</v>
      </c>
      <c r="F84" s="112" t="str">
        <f t="shared" si="35"/>
        <v>N/A</v>
      </c>
      <c r="G84" s="129">
        <v>4.7865902546000001</v>
      </c>
      <c r="H84" s="112" t="str">
        <f t="shared" si="36"/>
        <v>N/A</v>
      </c>
      <c r="I84" s="114">
        <v>-8.39</v>
      </c>
      <c r="J84" s="114">
        <v>44.1</v>
      </c>
      <c r="K84" s="115" t="s">
        <v>732</v>
      </c>
      <c r="L84" s="116" t="str">
        <f t="shared" si="20"/>
        <v>No</v>
      </c>
    </row>
    <row r="85" spans="1:12" x14ac:dyDescent="0.25">
      <c r="A85" s="42" t="s">
        <v>1256</v>
      </c>
      <c r="B85" s="117" t="s">
        <v>217</v>
      </c>
      <c r="C85" s="129">
        <v>2.8786186681000001</v>
      </c>
      <c r="D85" s="112" t="str">
        <f t="shared" si="34"/>
        <v>N/A</v>
      </c>
      <c r="E85" s="129">
        <v>3.8286149548999999</v>
      </c>
      <c r="F85" s="112" t="str">
        <f t="shared" si="35"/>
        <v>N/A</v>
      </c>
      <c r="G85" s="129">
        <v>0.68577553920000001</v>
      </c>
      <c r="H85" s="112" t="str">
        <f t="shared" si="36"/>
        <v>N/A</v>
      </c>
      <c r="I85" s="114">
        <v>33</v>
      </c>
      <c r="J85" s="114">
        <v>-82.1</v>
      </c>
      <c r="K85" s="115" t="s">
        <v>732</v>
      </c>
      <c r="L85" s="116" t="str">
        <f t="shared" si="20"/>
        <v>No</v>
      </c>
    </row>
    <row r="86" spans="1:12" x14ac:dyDescent="0.25">
      <c r="A86" s="42" t="s">
        <v>1257</v>
      </c>
      <c r="B86" s="117" t="s">
        <v>217</v>
      </c>
      <c r="C86" s="129">
        <v>1.6315829399999999E-2</v>
      </c>
      <c r="D86" s="112" t="str">
        <f t="shared" si="34"/>
        <v>N/A</v>
      </c>
      <c r="E86" s="129">
        <v>4.0624603E-3</v>
      </c>
      <c r="F86" s="112" t="str">
        <f t="shared" si="35"/>
        <v>N/A</v>
      </c>
      <c r="G86" s="129">
        <v>2.1965900000000001E-4</v>
      </c>
      <c r="H86" s="112" t="str">
        <f t="shared" si="36"/>
        <v>N/A</v>
      </c>
      <c r="I86" s="114">
        <v>-75.099999999999994</v>
      </c>
      <c r="J86" s="114">
        <v>-94.6</v>
      </c>
      <c r="K86" s="115" t="s">
        <v>732</v>
      </c>
      <c r="L86" s="116" t="str">
        <f t="shared" si="20"/>
        <v>No</v>
      </c>
    </row>
    <row r="87" spans="1:12" x14ac:dyDescent="0.25">
      <c r="A87" s="42" t="s">
        <v>1258</v>
      </c>
      <c r="B87" s="117" t="s">
        <v>217</v>
      </c>
      <c r="C87" s="129">
        <v>0.1803180462</v>
      </c>
      <c r="D87" s="112" t="str">
        <f t="shared" si="34"/>
        <v>N/A</v>
      </c>
      <c r="E87" s="129">
        <v>0.142693919</v>
      </c>
      <c r="F87" s="112" t="str">
        <f t="shared" si="35"/>
        <v>N/A</v>
      </c>
      <c r="G87" s="129">
        <v>5.0301921399999998E-2</v>
      </c>
      <c r="H87" s="112" t="str">
        <f t="shared" si="36"/>
        <v>N/A</v>
      </c>
      <c r="I87" s="114">
        <v>-20.9</v>
      </c>
      <c r="J87" s="114">
        <v>-64.7</v>
      </c>
      <c r="K87" s="115" t="s">
        <v>732</v>
      </c>
      <c r="L87" s="116" t="str">
        <f t="shared" si="20"/>
        <v>No</v>
      </c>
    </row>
    <row r="88" spans="1:12" x14ac:dyDescent="0.25">
      <c r="A88" s="42" t="s">
        <v>1259</v>
      </c>
      <c r="B88" s="117" t="s">
        <v>217</v>
      </c>
      <c r="C88" s="129">
        <v>1.1122894766</v>
      </c>
      <c r="D88" s="112" t="str">
        <f t="shared" si="34"/>
        <v>N/A</v>
      </c>
      <c r="E88" s="129">
        <v>0.96381871269999997</v>
      </c>
      <c r="F88" s="112" t="str">
        <f t="shared" si="35"/>
        <v>N/A</v>
      </c>
      <c r="G88" s="129">
        <v>1.1235560164</v>
      </c>
      <c r="H88" s="112" t="str">
        <f t="shared" si="36"/>
        <v>N/A</v>
      </c>
      <c r="I88" s="114">
        <v>-13.3</v>
      </c>
      <c r="J88" s="114">
        <v>16.57</v>
      </c>
      <c r="K88" s="115" t="s">
        <v>732</v>
      </c>
      <c r="L88" s="116" t="str">
        <f t="shared" si="20"/>
        <v>Yes</v>
      </c>
    </row>
    <row r="89" spans="1:12" x14ac:dyDescent="0.25">
      <c r="A89" s="42" t="s">
        <v>1260</v>
      </c>
      <c r="B89" s="117" t="s">
        <v>217</v>
      </c>
      <c r="C89" s="129">
        <v>1.4608293505000001</v>
      </c>
      <c r="D89" s="112" t="str">
        <f t="shared" si="34"/>
        <v>N/A</v>
      </c>
      <c r="E89" s="129">
        <v>1.0768058906</v>
      </c>
      <c r="F89" s="112" t="str">
        <f t="shared" si="35"/>
        <v>N/A</v>
      </c>
      <c r="G89" s="129">
        <v>0.74662109470000004</v>
      </c>
      <c r="H89" s="112" t="str">
        <f t="shared" si="36"/>
        <v>N/A</v>
      </c>
      <c r="I89" s="114">
        <v>-26.3</v>
      </c>
      <c r="J89" s="114">
        <v>-30.7</v>
      </c>
      <c r="K89" s="115" t="s">
        <v>732</v>
      </c>
      <c r="L89" s="116" t="str">
        <f t="shared" si="20"/>
        <v>No</v>
      </c>
    </row>
    <row r="90" spans="1:12" x14ac:dyDescent="0.25">
      <c r="A90" s="42" t="s">
        <v>1261</v>
      </c>
      <c r="B90" s="117" t="s">
        <v>217</v>
      </c>
      <c r="C90" s="129">
        <v>0</v>
      </c>
      <c r="D90" s="112" t="str">
        <f t="shared" si="34"/>
        <v>N/A</v>
      </c>
      <c r="E90" s="129">
        <v>0</v>
      </c>
      <c r="F90" s="112" t="str">
        <f t="shared" si="35"/>
        <v>N/A</v>
      </c>
      <c r="G90" s="129">
        <v>0</v>
      </c>
      <c r="H90" s="112" t="str">
        <f t="shared" si="36"/>
        <v>N/A</v>
      </c>
      <c r="I90" s="114" t="s">
        <v>1742</v>
      </c>
      <c r="J90" s="114" t="s">
        <v>1742</v>
      </c>
      <c r="K90" s="115" t="s">
        <v>732</v>
      </c>
      <c r="L90" s="116" t="str">
        <f t="shared" si="20"/>
        <v>N/A</v>
      </c>
    </row>
    <row r="91" spans="1:12" x14ac:dyDescent="0.25">
      <c r="A91" s="42" t="s">
        <v>1262</v>
      </c>
      <c r="B91" s="117" t="s">
        <v>217</v>
      </c>
      <c r="C91" s="129">
        <v>73.876387899999997</v>
      </c>
      <c r="D91" s="112" t="str">
        <f t="shared" si="34"/>
        <v>N/A</v>
      </c>
      <c r="E91" s="129">
        <v>74.159197664000004</v>
      </c>
      <c r="F91" s="112" t="str">
        <f t="shared" si="35"/>
        <v>N/A</v>
      </c>
      <c r="G91" s="129">
        <v>78.745571124999998</v>
      </c>
      <c r="H91" s="112" t="str">
        <f t="shared" si="36"/>
        <v>N/A</v>
      </c>
      <c r="I91" s="114">
        <v>0.38279999999999997</v>
      </c>
      <c r="J91" s="114">
        <v>6.1840000000000002</v>
      </c>
      <c r="K91" s="115" t="s">
        <v>732</v>
      </c>
      <c r="L91" s="116" t="str">
        <f t="shared" si="20"/>
        <v>Yes</v>
      </c>
    </row>
    <row r="92" spans="1:12" x14ac:dyDescent="0.25">
      <c r="A92" s="42" t="s">
        <v>1263</v>
      </c>
      <c r="B92" s="117" t="s">
        <v>217</v>
      </c>
      <c r="C92" s="129">
        <v>7.8484765799999995E-2</v>
      </c>
      <c r="D92" s="112" t="str">
        <f t="shared" si="34"/>
        <v>N/A</v>
      </c>
      <c r="E92" s="129">
        <v>4.8241715999999997E-3</v>
      </c>
      <c r="F92" s="112" t="str">
        <f t="shared" si="35"/>
        <v>N/A</v>
      </c>
      <c r="G92" s="129">
        <v>5.4914760999999999E-3</v>
      </c>
      <c r="H92" s="112" t="str">
        <f t="shared" si="36"/>
        <v>N/A</v>
      </c>
      <c r="I92" s="114">
        <v>-93.9</v>
      </c>
      <c r="J92" s="114">
        <v>13.83</v>
      </c>
      <c r="K92" s="115" t="s">
        <v>732</v>
      </c>
      <c r="L92" s="116" t="str">
        <f t="shared" si="20"/>
        <v>Yes</v>
      </c>
    </row>
    <row r="93" spans="1:12" x14ac:dyDescent="0.25">
      <c r="A93" s="42" t="s">
        <v>1264</v>
      </c>
      <c r="B93" s="117" t="s">
        <v>217</v>
      </c>
      <c r="C93" s="129">
        <v>8.9737062000000006E-2</v>
      </c>
      <c r="D93" s="112" t="str">
        <f t="shared" si="34"/>
        <v>N/A</v>
      </c>
      <c r="E93" s="129">
        <v>0.1208581947</v>
      </c>
      <c r="F93" s="112" t="str">
        <f t="shared" si="35"/>
        <v>N/A</v>
      </c>
      <c r="G93" s="129">
        <v>6.1943850799999998E-2</v>
      </c>
      <c r="H93" s="112" t="str">
        <f t="shared" si="36"/>
        <v>N/A</v>
      </c>
      <c r="I93" s="114">
        <v>34.68</v>
      </c>
      <c r="J93" s="114">
        <v>-48.7</v>
      </c>
      <c r="K93" s="115" t="s">
        <v>732</v>
      </c>
      <c r="L93" s="116" t="str">
        <f t="shared" si="20"/>
        <v>No</v>
      </c>
    </row>
    <row r="94" spans="1:12" x14ac:dyDescent="0.25">
      <c r="A94" s="42" t="s">
        <v>1265</v>
      </c>
      <c r="B94" s="117" t="s">
        <v>217</v>
      </c>
      <c r="C94" s="129">
        <v>0</v>
      </c>
      <c r="D94" s="112" t="str">
        <f t="shared" si="34"/>
        <v>N/A</v>
      </c>
      <c r="E94" s="129">
        <v>0</v>
      </c>
      <c r="F94" s="112" t="str">
        <f t="shared" si="35"/>
        <v>N/A</v>
      </c>
      <c r="G94" s="129">
        <v>0</v>
      </c>
      <c r="H94" s="112" t="str">
        <f t="shared" si="36"/>
        <v>N/A</v>
      </c>
      <c r="I94" s="114" t="s">
        <v>1742</v>
      </c>
      <c r="J94" s="114" t="s">
        <v>1742</v>
      </c>
      <c r="K94" s="115" t="s">
        <v>732</v>
      </c>
      <c r="L94" s="116" t="str">
        <f t="shared" si="20"/>
        <v>N/A</v>
      </c>
    </row>
    <row r="95" spans="1:12" x14ac:dyDescent="0.25">
      <c r="A95" s="42" t="s">
        <v>1266</v>
      </c>
      <c r="B95" s="115" t="s">
        <v>217</v>
      </c>
      <c r="C95" s="119">
        <v>1.5204665202000001</v>
      </c>
      <c r="D95" s="112" t="str">
        <f t="shared" si="34"/>
        <v>N/A</v>
      </c>
      <c r="E95" s="119">
        <v>1.1225085693000001</v>
      </c>
      <c r="F95" s="112" t="str">
        <f t="shared" si="35"/>
        <v>N/A</v>
      </c>
      <c r="G95" s="119">
        <v>0.75255188900000003</v>
      </c>
      <c r="H95" s="112" t="str">
        <f t="shared" si="36"/>
        <v>N/A</v>
      </c>
      <c r="I95" s="114">
        <v>-26.2</v>
      </c>
      <c r="J95" s="114">
        <v>-33</v>
      </c>
      <c r="K95" s="115" t="s">
        <v>732</v>
      </c>
      <c r="L95" s="116" t="str">
        <f t="shared" si="20"/>
        <v>No</v>
      </c>
    </row>
    <row r="96" spans="1:12" x14ac:dyDescent="0.25">
      <c r="A96" s="42" t="s">
        <v>1267</v>
      </c>
      <c r="B96" s="115" t="s">
        <v>217</v>
      </c>
      <c r="C96" s="119">
        <v>10.466604590999999</v>
      </c>
      <c r="D96" s="112" t="str">
        <f t="shared" si="34"/>
        <v>N/A</v>
      </c>
      <c r="E96" s="119">
        <v>10.438745715</v>
      </c>
      <c r="F96" s="112" t="str">
        <f t="shared" si="35"/>
        <v>N/A</v>
      </c>
      <c r="G96" s="119">
        <v>9.0749937945999992</v>
      </c>
      <c r="H96" s="112" t="str">
        <f t="shared" si="36"/>
        <v>N/A</v>
      </c>
      <c r="I96" s="114">
        <v>-0.26600000000000001</v>
      </c>
      <c r="J96" s="114">
        <v>-13.1</v>
      </c>
      <c r="K96" s="115" t="s">
        <v>732</v>
      </c>
      <c r="L96" s="116" t="str">
        <f t="shared" si="20"/>
        <v>Yes</v>
      </c>
    </row>
    <row r="97" spans="1:12" x14ac:dyDescent="0.25">
      <c r="A97" s="42" t="s">
        <v>1268</v>
      </c>
      <c r="B97" s="117" t="s">
        <v>217</v>
      </c>
      <c r="C97" s="129">
        <v>1.6315829399999999E-2</v>
      </c>
      <c r="D97" s="112" t="str">
        <f t="shared" si="34"/>
        <v>N/A</v>
      </c>
      <c r="E97" s="129">
        <v>2.8437222299999999E-2</v>
      </c>
      <c r="F97" s="112" t="str">
        <f t="shared" si="35"/>
        <v>N/A</v>
      </c>
      <c r="G97" s="129">
        <v>8.5667027999999992E-3</v>
      </c>
      <c r="H97" s="112" t="str">
        <f t="shared" si="36"/>
        <v>N/A</v>
      </c>
      <c r="I97" s="114">
        <v>74.290000000000006</v>
      </c>
      <c r="J97" s="114">
        <v>-69.900000000000006</v>
      </c>
      <c r="K97" s="115" t="s">
        <v>732</v>
      </c>
      <c r="L97" s="116" t="str">
        <f t="shared" si="20"/>
        <v>No</v>
      </c>
    </row>
    <row r="98" spans="1:12" x14ac:dyDescent="0.25">
      <c r="A98" s="42" t="s">
        <v>1269</v>
      </c>
      <c r="B98" s="117" t="s">
        <v>217</v>
      </c>
      <c r="C98" s="129">
        <v>4.6241311117999997</v>
      </c>
      <c r="D98" s="112" t="str">
        <f t="shared" si="34"/>
        <v>N/A</v>
      </c>
      <c r="E98" s="129">
        <v>4.7028056367</v>
      </c>
      <c r="F98" s="112" t="str">
        <f t="shared" si="35"/>
        <v>N/A</v>
      </c>
      <c r="G98" s="129">
        <v>3.9233302068999998</v>
      </c>
      <c r="H98" s="112" t="str">
        <f t="shared" si="36"/>
        <v>N/A</v>
      </c>
      <c r="I98" s="114">
        <v>1.7010000000000001</v>
      </c>
      <c r="J98" s="114">
        <v>-16.600000000000001</v>
      </c>
      <c r="K98" s="115" t="s">
        <v>732</v>
      </c>
      <c r="L98" s="116" t="str">
        <f t="shared" si="20"/>
        <v>Yes</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1192490119</v>
      </c>
      <c r="D100" s="112" t="str">
        <f>IF($B100="N/A","N/A",IF(C100&gt;10,"No",IF(C100&lt;-10,"No","Yes")))</f>
        <v>N/A</v>
      </c>
      <c r="E100" s="118">
        <v>1414974173</v>
      </c>
      <c r="F100" s="112" t="str">
        <f>IF($B100="N/A","N/A",IF(E100&gt;10,"No",IF(E100&lt;-10,"No","Yes")))</f>
        <v>N/A</v>
      </c>
      <c r="G100" s="118">
        <v>1785068095</v>
      </c>
      <c r="H100" s="112" t="str">
        <f>IF($B100="N/A","N/A",IF(G100&gt;10,"No",IF(G100&lt;-10,"No","Yes")))</f>
        <v>N/A</v>
      </c>
      <c r="I100" s="114">
        <v>18.66</v>
      </c>
      <c r="J100" s="114">
        <v>26.16</v>
      </c>
      <c r="K100" s="115" t="s">
        <v>732</v>
      </c>
      <c r="L100" s="116" t="str">
        <f t="shared" ref="L100:L111" si="38">IF(J100="Div by 0", "N/A", IF(K100="N/A","N/A", IF(J100&gt;VALUE(MID(K100,1,2)), "No", IF(J100&lt;-1*VALUE(MID(K100,1,2)), "No", "Yes"))))</f>
        <v>Yes</v>
      </c>
    </row>
    <row r="101" spans="1:12" x14ac:dyDescent="0.25">
      <c r="A101" s="42" t="s">
        <v>455</v>
      </c>
      <c r="B101" s="117" t="s">
        <v>217</v>
      </c>
      <c r="C101" s="118">
        <v>934438752</v>
      </c>
      <c r="D101" s="112" t="str">
        <f>IF($B101="N/A","N/A",IF(C101&gt;10,"No",IF(C101&lt;-10,"No","Yes")))</f>
        <v>N/A</v>
      </c>
      <c r="E101" s="118">
        <v>1098757975</v>
      </c>
      <c r="F101" s="112" t="str">
        <f>IF($B101="N/A","N/A",IF(E101&gt;10,"No",IF(E101&lt;-10,"No","Yes")))</f>
        <v>N/A</v>
      </c>
      <c r="G101" s="118">
        <v>1411222394</v>
      </c>
      <c r="H101" s="112" t="str">
        <f>IF($B101="N/A","N/A",IF(G101&gt;10,"No",IF(G101&lt;-10,"No","Yes")))</f>
        <v>N/A</v>
      </c>
      <c r="I101" s="114">
        <v>17.579999999999998</v>
      </c>
      <c r="J101" s="114">
        <v>28.44</v>
      </c>
      <c r="K101" s="115" t="s">
        <v>732</v>
      </c>
      <c r="L101" s="116" t="str">
        <f t="shared" si="38"/>
        <v>Yes</v>
      </c>
    </row>
    <row r="102" spans="1:12" x14ac:dyDescent="0.25">
      <c r="A102" s="42" t="s">
        <v>456</v>
      </c>
      <c r="B102" s="117" t="s">
        <v>217</v>
      </c>
      <c r="C102" s="118">
        <v>257760355</v>
      </c>
      <c r="D102" s="112" t="str">
        <f>IF($B102="N/A","N/A",IF(C102&gt;10,"No",IF(C102&lt;-10,"No","Yes")))</f>
        <v>N/A</v>
      </c>
      <c r="E102" s="118">
        <v>315964348</v>
      </c>
      <c r="F102" s="112" t="str">
        <f>IF($B102="N/A","N/A",IF(E102&gt;10,"No",IF(E102&lt;-10,"No","Yes")))</f>
        <v>N/A</v>
      </c>
      <c r="G102" s="118">
        <v>373655087</v>
      </c>
      <c r="H102" s="112" t="str">
        <f>IF($B102="N/A","N/A",IF(G102&gt;10,"No",IF(G102&lt;-10,"No","Yes")))</f>
        <v>N/A</v>
      </c>
      <c r="I102" s="114">
        <v>22.58</v>
      </c>
      <c r="J102" s="114">
        <v>18.260000000000002</v>
      </c>
      <c r="K102" s="115" t="s">
        <v>732</v>
      </c>
      <c r="L102" s="116" t="str">
        <f t="shared" si="38"/>
        <v>Yes</v>
      </c>
    </row>
    <row r="103" spans="1:12" x14ac:dyDescent="0.25">
      <c r="A103" s="42" t="s">
        <v>457</v>
      </c>
      <c r="B103" s="117" t="s">
        <v>217</v>
      </c>
      <c r="C103" s="118">
        <v>291012</v>
      </c>
      <c r="D103" s="112" t="str">
        <f>IF($B103="N/A","N/A",IF(C103&gt;10,"No",IF(C103&lt;-10,"No","Yes")))</f>
        <v>N/A</v>
      </c>
      <c r="E103" s="118">
        <v>251850</v>
      </c>
      <c r="F103" s="112" t="str">
        <f>IF($B103="N/A","N/A",IF(E103&gt;10,"No",IF(E103&lt;-10,"No","Yes")))</f>
        <v>N/A</v>
      </c>
      <c r="G103" s="118">
        <v>190614</v>
      </c>
      <c r="H103" s="112" t="str">
        <f>IF($B103="N/A","N/A",IF(G103&gt;10,"No",IF(G103&lt;-10,"No","Yes")))</f>
        <v>N/A</v>
      </c>
      <c r="I103" s="114">
        <v>-13.5</v>
      </c>
      <c r="J103" s="114">
        <v>-24.3</v>
      </c>
      <c r="K103" s="115" t="s">
        <v>732</v>
      </c>
      <c r="L103" s="116" t="str">
        <f t="shared" si="38"/>
        <v>Yes</v>
      </c>
    </row>
    <row r="104" spans="1:12" x14ac:dyDescent="0.25">
      <c r="A104" s="42" t="s">
        <v>108</v>
      </c>
      <c r="B104" s="133" t="s">
        <v>299</v>
      </c>
      <c r="C104" s="129">
        <v>2.6540665810999999</v>
      </c>
      <c r="D104" s="112" t="str">
        <f>IF($B104="N/A","N/A",IF(C104&gt;2,"No",IF(C104&lt;0.9,"No","Yes")))</f>
        <v>No</v>
      </c>
      <c r="E104" s="129">
        <v>2.8206788493000001</v>
      </c>
      <c r="F104" s="112" t="str">
        <f>IF($B104="N/A","N/A",IF(E104&gt;2,"No",IF(E104&lt;0.9,"No","Yes")))</f>
        <v>No</v>
      </c>
      <c r="G104" s="129">
        <v>2.9658058065000001</v>
      </c>
      <c r="H104" s="112" t="str">
        <f>IF($B104="N/A","N/A",IF(G104&gt;2,"No",IF(G104&lt;0.9,"No","Yes")))</f>
        <v>No</v>
      </c>
      <c r="I104" s="114">
        <v>6.2779999999999996</v>
      </c>
      <c r="J104" s="114">
        <v>5.1449999999999996</v>
      </c>
      <c r="K104" s="115" t="s">
        <v>732</v>
      </c>
      <c r="L104" s="116" t="str">
        <f t="shared" si="38"/>
        <v>Yes</v>
      </c>
    </row>
    <row r="105" spans="1:12" x14ac:dyDescent="0.25">
      <c r="A105" s="42" t="s">
        <v>458</v>
      </c>
      <c r="B105" s="133" t="s">
        <v>299</v>
      </c>
      <c r="C105" s="129">
        <v>1.0051358735</v>
      </c>
      <c r="D105" s="112" t="str">
        <f>IF($B105="N/A","N/A",IF(C105&gt;2,"No",IF(C105&lt;0.9,"No","Yes")))</f>
        <v>Yes</v>
      </c>
      <c r="E105" s="129">
        <v>1.0487892643000001</v>
      </c>
      <c r="F105" s="112" t="str">
        <f>IF($B105="N/A","N/A",IF(E105&gt;2,"No",IF(E105&lt;0.9,"No","Yes")))</f>
        <v>Yes</v>
      </c>
      <c r="G105" s="129">
        <v>1.0926907472</v>
      </c>
      <c r="H105" s="112" t="str">
        <f>IF($B105="N/A","N/A",IF(G105&gt;2,"No",IF(G105&lt;0.9,"No","Yes")))</f>
        <v>Yes</v>
      </c>
      <c r="I105" s="114">
        <v>4.343</v>
      </c>
      <c r="J105" s="114">
        <v>4.1859999999999999</v>
      </c>
      <c r="K105" s="115" t="s">
        <v>732</v>
      </c>
      <c r="L105" s="116" t="str">
        <f t="shared" si="38"/>
        <v>Yes</v>
      </c>
    </row>
    <row r="106" spans="1:12" x14ac:dyDescent="0.25">
      <c r="A106" s="42" t="s">
        <v>459</v>
      </c>
      <c r="B106" s="133" t="s">
        <v>299</v>
      </c>
      <c r="C106" s="129">
        <v>1.8488132281</v>
      </c>
      <c r="D106" s="112" t="str">
        <f>IF($B106="N/A","N/A",IF(C106&gt;2,"No",IF(C106&lt;0.9,"No","Yes")))</f>
        <v>Yes</v>
      </c>
      <c r="E106" s="129">
        <v>1.9767915114000001</v>
      </c>
      <c r="F106" s="112" t="str">
        <f>IF($B106="N/A","N/A",IF(E106&gt;2,"No",IF(E106&lt;0.9,"No","Yes")))</f>
        <v>Yes</v>
      </c>
      <c r="G106" s="129">
        <v>2.0445743386999999</v>
      </c>
      <c r="H106" s="112" t="str">
        <f>IF($B106="N/A","N/A",IF(G106&gt;2,"No",IF(G106&lt;0.9,"No","Yes")))</f>
        <v>No</v>
      </c>
      <c r="I106" s="114">
        <v>6.9219999999999997</v>
      </c>
      <c r="J106" s="114">
        <v>3.4289999999999998</v>
      </c>
      <c r="K106" s="115" t="s">
        <v>732</v>
      </c>
      <c r="L106" s="116" t="str">
        <f t="shared" si="38"/>
        <v>Yes</v>
      </c>
    </row>
    <row r="107" spans="1:12" x14ac:dyDescent="0.25">
      <c r="A107" s="42" t="s">
        <v>460</v>
      </c>
      <c r="B107" s="133" t="s">
        <v>299</v>
      </c>
      <c r="C107" s="129">
        <v>0.67262994399999998</v>
      </c>
      <c r="D107" s="112" t="str">
        <f>IF($B107="N/A","N/A",IF(C107&gt;2,"No",IF(C107&lt;0.9,"No","Yes")))</f>
        <v>No</v>
      </c>
      <c r="E107" s="129">
        <v>0.70774600389999998</v>
      </c>
      <c r="F107" s="112" t="str">
        <f>IF($B107="N/A","N/A",IF(E107&gt;2,"No",IF(E107&lt;0.9,"No","Yes")))</f>
        <v>No</v>
      </c>
      <c r="G107" s="129">
        <v>0.69557506619999998</v>
      </c>
      <c r="H107" s="112" t="str">
        <f>IF($B107="N/A","N/A",IF(G107&gt;2,"No",IF(G107&lt;0.9,"No","Yes")))</f>
        <v>No</v>
      </c>
      <c r="I107" s="114">
        <v>5.2210000000000001</v>
      </c>
      <c r="J107" s="114">
        <v>-1.72</v>
      </c>
      <c r="K107" s="115" t="s">
        <v>732</v>
      </c>
      <c r="L107" s="116" t="str">
        <f t="shared" si="38"/>
        <v>Yes</v>
      </c>
    </row>
    <row r="108" spans="1:12" x14ac:dyDescent="0.25">
      <c r="A108" s="42" t="s">
        <v>1271</v>
      </c>
      <c r="B108" s="117" t="s">
        <v>217</v>
      </c>
      <c r="C108" s="118">
        <v>295.31979720999999</v>
      </c>
      <c r="D108" s="112" t="str">
        <f>IF($B108="N/A","N/A",IF(C108&gt;10,"No",IF(C108&lt;-10,"No","Yes")))</f>
        <v>N/A</v>
      </c>
      <c r="E108" s="118">
        <v>310.72826437999998</v>
      </c>
      <c r="F108" s="112" t="str">
        <f>IF($B108="N/A","N/A",IF(E108&gt;10,"No",IF(E108&lt;-10,"No","Yes")))</f>
        <v>N/A</v>
      </c>
      <c r="G108" s="118">
        <v>333.69395114000002</v>
      </c>
      <c r="H108" s="112" t="str">
        <f>IF($B108="N/A","N/A",IF(G108&gt;10,"No",IF(G108&lt;-10,"No","Yes")))</f>
        <v>N/A</v>
      </c>
      <c r="I108" s="114">
        <v>5.218</v>
      </c>
      <c r="J108" s="114">
        <v>7.391</v>
      </c>
      <c r="K108" s="115" t="s">
        <v>732</v>
      </c>
      <c r="L108" s="116" t="str">
        <f t="shared" si="38"/>
        <v>Yes</v>
      </c>
    </row>
    <row r="109" spans="1:12" x14ac:dyDescent="0.25">
      <c r="A109" s="42" t="s">
        <v>1272</v>
      </c>
      <c r="B109" s="117" t="s">
        <v>217</v>
      </c>
      <c r="C109" s="118">
        <v>291.52953751000001</v>
      </c>
      <c r="D109" s="112" t="str">
        <f>IF($B109="N/A","N/A",IF(C109&gt;10,"No",IF(C109&lt;-10,"No","Yes")))</f>
        <v>N/A</v>
      </c>
      <c r="E109" s="118">
        <v>301.58135213000003</v>
      </c>
      <c r="F109" s="112" t="str">
        <f>IF($B109="N/A","N/A",IF(E109&gt;10,"No",IF(E109&lt;-10,"No","Yes")))</f>
        <v>N/A</v>
      </c>
      <c r="G109" s="118">
        <v>314.13922255</v>
      </c>
      <c r="H109" s="112" t="str">
        <f>IF($B109="N/A","N/A",IF(G109&gt;10,"No",IF(G109&lt;-10,"No","Yes")))</f>
        <v>N/A</v>
      </c>
      <c r="I109" s="114">
        <v>3.448</v>
      </c>
      <c r="J109" s="114">
        <v>4.1639999999999997</v>
      </c>
      <c r="K109" s="115" t="s">
        <v>732</v>
      </c>
      <c r="L109" s="116" t="str">
        <f t="shared" si="38"/>
        <v>Yes</v>
      </c>
    </row>
    <row r="110" spans="1:12" x14ac:dyDescent="0.25">
      <c r="A110" s="42" t="s">
        <v>1273</v>
      </c>
      <c r="B110" s="117" t="s">
        <v>217</v>
      </c>
      <c r="C110" s="118">
        <v>63.994383865000003</v>
      </c>
      <c r="D110" s="112" t="str">
        <f>IF($B110="N/A","N/A",IF(C110&gt;10,"No",IF(C110&lt;-10,"No","Yes")))</f>
        <v>N/A</v>
      </c>
      <c r="E110" s="118">
        <v>69.541906588000003</v>
      </c>
      <c r="F110" s="112" t="str">
        <f>IF($B110="N/A","N/A",IF(E110&gt;10,"No",IF(E110&lt;-10,"No","Yes")))</f>
        <v>N/A</v>
      </c>
      <c r="G110" s="118">
        <v>69.929372950000001</v>
      </c>
      <c r="H110" s="112" t="str">
        <f>IF($B110="N/A","N/A",IF(G110&gt;10,"No",IF(G110&lt;-10,"No","Yes")))</f>
        <v>N/A</v>
      </c>
      <c r="I110" s="114">
        <v>8.6690000000000005</v>
      </c>
      <c r="J110" s="114">
        <v>0.55720000000000003</v>
      </c>
      <c r="K110" s="115" t="s">
        <v>732</v>
      </c>
      <c r="L110" s="116" t="str">
        <f t="shared" si="38"/>
        <v>Yes</v>
      </c>
    </row>
    <row r="111" spans="1:12" x14ac:dyDescent="0.25">
      <c r="A111" s="42" t="s">
        <v>1274</v>
      </c>
      <c r="B111" s="117" t="s">
        <v>217</v>
      </c>
      <c r="C111" s="118">
        <v>4.0357796637999996</v>
      </c>
      <c r="D111" s="112" t="str">
        <f>IF($B111="N/A","N/A",IF(C111&gt;10,"No",IF(C111&lt;-10,"No","Yes")))</f>
        <v>N/A</v>
      </c>
      <c r="E111" s="118">
        <v>4.2464760234999996</v>
      </c>
      <c r="F111" s="112" t="str">
        <f>IF($B111="N/A","N/A",IF(E111&gt;10,"No",IF(E111&lt;-10,"No","Yes")))</f>
        <v>N/A</v>
      </c>
      <c r="G111" s="118">
        <v>4.1734503973999999</v>
      </c>
      <c r="H111" s="112" t="str">
        <f>IF($B111="N/A","N/A",IF(G111&gt;10,"No",IF(G111&lt;-10,"No","Yes")))</f>
        <v>N/A</v>
      </c>
      <c r="I111" s="114">
        <v>5.2210000000000001</v>
      </c>
      <c r="J111" s="114">
        <v>-1.72</v>
      </c>
      <c r="K111" s="115" t="s">
        <v>732</v>
      </c>
      <c r="L111" s="116" t="str">
        <f t="shared" si="38"/>
        <v>Yes</v>
      </c>
    </row>
    <row r="112" spans="1:12" x14ac:dyDescent="0.25">
      <c r="A112" s="42" t="s">
        <v>329</v>
      </c>
      <c r="B112" s="115" t="s">
        <v>300</v>
      </c>
      <c r="C112" s="129">
        <v>99.495522464999993</v>
      </c>
      <c r="D112" s="112" t="str">
        <f>IF(OR($B112="N/A",$C112="N/A"),"N/A",IF(C112&gt;98,"Yes","No"))</f>
        <v>Yes</v>
      </c>
      <c r="E112" s="129">
        <v>99.803552217000004</v>
      </c>
      <c r="F112" s="112" t="str">
        <f>IF(OR($B112="N/A",$E112="N/A"),"N/A",IF(E112&gt;98,"Yes","No"))</f>
        <v>Yes</v>
      </c>
      <c r="G112" s="129">
        <v>99.915063893999999</v>
      </c>
      <c r="H112" s="112" t="str">
        <f t="shared" ref="H112:H115" si="39">IF($B112="N/A","N/A",IF(G112&gt;98,"Yes","No"))</f>
        <v>Yes</v>
      </c>
      <c r="I112" s="114">
        <v>0.30959999999999999</v>
      </c>
      <c r="J112" s="114">
        <v>0.11169999999999999</v>
      </c>
      <c r="K112" s="115" t="s">
        <v>732</v>
      </c>
      <c r="L112" s="116" t="str">
        <f>IF(J112="Div by 0", "N/A", IF(OR(J112="N/A",K112="N/A"),"N/A", IF(J112&gt;VALUE(MID(K112,1,2)), "No", IF(J112&lt;-1*VALUE(MID(K112,1,2)), "No", "Yes"))))</f>
        <v>Yes</v>
      </c>
    </row>
    <row r="113" spans="1:12" x14ac:dyDescent="0.25">
      <c r="A113" s="42" t="s">
        <v>461</v>
      </c>
      <c r="B113" s="115" t="s">
        <v>300</v>
      </c>
      <c r="C113" s="129">
        <v>98.157842020999993</v>
      </c>
      <c r="D113" s="112" t="str">
        <f t="shared" ref="D113:D115" si="40">IF(OR($B113="N/A",$C113="N/A"),"N/A",IF(C113&gt;98,"Yes","No"))</f>
        <v>Yes</v>
      </c>
      <c r="E113" s="129">
        <v>97.936499780000005</v>
      </c>
      <c r="F113" s="112" t="str">
        <f t="shared" ref="F113:F115" si="41">IF(OR($B113="N/A",$E113="N/A"),"N/A",IF(E113&gt;98,"Yes","No"))</f>
        <v>No</v>
      </c>
      <c r="G113" s="129">
        <v>97.685032442999997</v>
      </c>
      <c r="H113" s="112" t="str">
        <f t="shared" si="39"/>
        <v>No</v>
      </c>
      <c r="I113" s="114">
        <v>-0.22500000000000001</v>
      </c>
      <c r="J113" s="114">
        <v>-0.25700000000000001</v>
      </c>
      <c r="K113" s="115" t="s">
        <v>732</v>
      </c>
      <c r="L113" s="116" t="str">
        <f t="shared" ref="L113:L115" si="42">IF(J113="Div by 0", "N/A", IF(OR(J113="N/A",K113="N/A"),"N/A", IF(J113&gt;VALUE(MID(K113,1,2)), "No", IF(J113&lt;-1*VALUE(MID(K113,1,2)), "No", "Yes"))))</f>
        <v>Yes</v>
      </c>
    </row>
    <row r="114" spans="1:12" x14ac:dyDescent="0.25">
      <c r="A114" s="42" t="s">
        <v>462</v>
      </c>
      <c r="B114" s="115" t="s">
        <v>300</v>
      </c>
      <c r="C114" s="129">
        <v>98.477099228</v>
      </c>
      <c r="D114" s="112" t="str">
        <f t="shared" si="40"/>
        <v>Yes</v>
      </c>
      <c r="E114" s="129">
        <v>99.654499498000007</v>
      </c>
      <c r="F114" s="112" t="str">
        <f t="shared" si="41"/>
        <v>Yes</v>
      </c>
      <c r="G114" s="129">
        <v>99.665222759000002</v>
      </c>
      <c r="H114" s="112" t="str">
        <f t="shared" si="39"/>
        <v>Yes</v>
      </c>
      <c r="I114" s="114">
        <v>1.196</v>
      </c>
      <c r="J114" s="114">
        <v>1.0800000000000001E-2</v>
      </c>
      <c r="K114" s="115" t="s">
        <v>732</v>
      </c>
      <c r="L114" s="116" t="str">
        <f t="shared" si="42"/>
        <v>Yes</v>
      </c>
    </row>
    <row r="115" spans="1:12" x14ac:dyDescent="0.25">
      <c r="A115" s="42" t="s">
        <v>463</v>
      </c>
      <c r="B115" s="115" t="s">
        <v>300</v>
      </c>
      <c r="C115" s="129">
        <v>66.855555555999999</v>
      </c>
      <c r="D115" s="112" t="str">
        <f t="shared" si="40"/>
        <v>No</v>
      </c>
      <c r="E115" s="129">
        <v>65.167923235000004</v>
      </c>
      <c r="F115" s="112" t="str">
        <f t="shared" si="41"/>
        <v>No</v>
      </c>
      <c r="G115" s="129">
        <v>65.975027542999996</v>
      </c>
      <c r="H115" s="112" t="str">
        <f t="shared" si="39"/>
        <v>No</v>
      </c>
      <c r="I115" s="114">
        <v>-2.52</v>
      </c>
      <c r="J115" s="114">
        <v>1.238</v>
      </c>
      <c r="K115" s="115" t="s">
        <v>732</v>
      </c>
      <c r="L115" s="116" t="str">
        <f t="shared" si="42"/>
        <v>Yes</v>
      </c>
    </row>
    <row r="116" spans="1:12" x14ac:dyDescent="0.25">
      <c r="A116" s="3" t="s">
        <v>464</v>
      </c>
      <c r="B116" s="115" t="s">
        <v>217</v>
      </c>
      <c r="C116" s="131">
        <v>463601</v>
      </c>
      <c r="D116" s="112" t="str">
        <f>IF($B116="N/A","N/A",IF(C116&gt;10,"No",IF(C116&lt;-10,"No","Yes")))</f>
        <v>N/A</v>
      </c>
      <c r="E116" s="131">
        <v>507504</v>
      </c>
      <c r="F116" s="112" t="str">
        <f>IF($B116="N/A","N/A",IF(E116&gt;10,"No",IF(E116&lt;-10,"No","Yes")))</f>
        <v>N/A</v>
      </c>
      <c r="G116" s="131">
        <v>599272</v>
      </c>
      <c r="H116" s="112" t="str">
        <f>IF($B116="N/A","N/A",IF(G116&gt;10,"No",IF(G116&lt;-10,"No","Yes")))</f>
        <v>N/A</v>
      </c>
      <c r="I116" s="114">
        <v>9.4700000000000006</v>
      </c>
      <c r="J116" s="114">
        <v>18.079999999999998</v>
      </c>
      <c r="K116" s="115" t="s">
        <v>732</v>
      </c>
      <c r="L116" s="116" t="str">
        <f>IF(J116="Div by 0", "N/A", IF(OR(J116="N/A",K116="N/A"),"N/A", IF(J116&gt;VALUE(MID(K116,1,2)), "No", IF(J116&lt;-1*VALUE(MID(K116,1,2)), "No", "Yes"))))</f>
        <v>Yes</v>
      </c>
    </row>
    <row r="117" spans="1:12" x14ac:dyDescent="0.25">
      <c r="A117" s="3" t="s">
        <v>215</v>
      </c>
      <c r="B117" s="115" t="s">
        <v>217</v>
      </c>
      <c r="C117" s="129">
        <v>69.925862972999994</v>
      </c>
      <c r="D117" s="112" t="str">
        <f>IF($B117="N/A","N/A",IF(C117&gt;10,"No",IF(C117&lt;-10,"No","Yes")))</f>
        <v>N/A</v>
      </c>
      <c r="E117" s="129">
        <v>76.503239382999993</v>
      </c>
      <c r="F117" s="112" t="str">
        <f>IF($B117="N/A","N/A",IF(E117&gt;10,"No",IF(E117&lt;-10,"No","Yes")))</f>
        <v>N/A</v>
      </c>
      <c r="G117" s="129">
        <v>77.327824426999996</v>
      </c>
      <c r="H117" s="112" t="str">
        <f>IF($B117="N/A","N/A",IF(G117&gt;10,"No",IF(G117&lt;-10,"No","Yes")))</f>
        <v>N/A</v>
      </c>
      <c r="I117" s="114">
        <v>9.4060000000000006</v>
      </c>
      <c r="J117" s="114">
        <v>1.0780000000000001</v>
      </c>
      <c r="K117" s="115" t="s">
        <v>732</v>
      </c>
      <c r="L117" s="116" t="str">
        <f>IF(J117="Div by 0", "N/A", IF(OR(J117="N/A",K117="N/A"),"N/A", IF(J117&gt;VALUE(MID(K117,1,2)), "No", IF(J117&lt;-1*VALUE(MID(K117,1,2)), "No", "Yes"))))</f>
        <v>Yes</v>
      </c>
    </row>
    <row r="118" spans="1:12" x14ac:dyDescent="0.25">
      <c r="A118" s="4" t="s">
        <v>1629</v>
      </c>
      <c r="B118" s="115" t="s">
        <v>217</v>
      </c>
      <c r="C118" s="113">
        <v>49857519</v>
      </c>
      <c r="D118" s="112" t="str">
        <f>IF($B118="N/A","N/A",IF(C118&gt;10,"No",IF(C118&lt;-10,"No","Yes")))</f>
        <v>N/A</v>
      </c>
      <c r="E118" s="113">
        <v>51953493</v>
      </c>
      <c r="F118" s="112" t="str">
        <f>IF($B118="N/A","N/A",IF(E118&gt;10,"No",IF(E118&lt;-10,"No","Yes")))</f>
        <v>N/A</v>
      </c>
      <c r="G118" s="113">
        <v>45271990</v>
      </c>
      <c r="H118" s="112" t="str">
        <f>IF($B118="N/A","N/A",IF(G118&gt;10,"No",IF(G118&lt;-10,"No","Yes")))</f>
        <v>N/A</v>
      </c>
      <c r="I118" s="114">
        <v>4.2039999999999997</v>
      </c>
      <c r="J118" s="114">
        <v>-12.9</v>
      </c>
      <c r="K118" s="115" t="s">
        <v>732</v>
      </c>
      <c r="L118" s="116" t="str">
        <f>IF(J118="Div by 0", "N/A", IF(K118="N/A","N/A", IF(J118&gt;VALUE(MID(K118,1,2)), "No", IF(J118&lt;-1*VALUE(MID(K118,1,2)), "No", "Yes"))))</f>
        <v>Yes</v>
      </c>
    </row>
    <row r="119" spans="1:12" x14ac:dyDescent="0.25">
      <c r="A119" s="4" t="s">
        <v>1630</v>
      </c>
      <c r="B119" s="115" t="s">
        <v>217</v>
      </c>
      <c r="C119" s="113">
        <v>705977114</v>
      </c>
      <c r="D119" s="112" t="str">
        <f>IF($B119="N/A","N/A",IF(C119&gt;10,"No",IF(C119&lt;-10,"No","Yes")))</f>
        <v>N/A</v>
      </c>
      <c r="E119" s="113">
        <v>752533192</v>
      </c>
      <c r="F119" s="112" t="str">
        <f>IF($B119="N/A","N/A",IF(E119&gt;10,"No",IF(E119&lt;-10,"No","Yes")))</f>
        <v>N/A</v>
      </c>
      <c r="G119" s="113">
        <v>662060588</v>
      </c>
      <c r="H119" s="112" t="str">
        <f>IF($B119="N/A","N/A",IF(G119&gt;10,"No",IF(G119&lt;-10,"No","Yes")))</f>
        <v>N/A</v>
      </c>
      <c r="I119" s="114">
        <v>6.5949999999999998</v>
      </c>
      <c r="J119" s="114">
        <v>-12</v>
      </c>
      <c r="K119" s="115" t="s">
        <v>732</v>
      </c>
      <c r="L119" s="116" t="str">
        <f>IF(J119="Div by 0", "N/A", IF(K119="N/A","N/A", IF(J119&gt;VALUE(MID(K119,1,2)), "No", IF(J119&lt;-1*VALUE(MID(K119,1,2)), "No", "Yes"))))</f>
        <v>Yes</v>
      </c>
    </row>
    <row r="120" spans="1:12" x14ac:dyDescent="0.25">
      <c r="A120" s="4" t="s">
        <v>1631</v>
      </c>
      <c r="B120" s="115" t="s">
        <v>217</v>
      </c>
      <c r="C120" s="131">
        <v>84209</v>
      </c>
      <c r="D120" s="112" t="str">
        <f>IF($B120="N/A","N/A",IF(C120&gt;10,"No",IF(C120&lt;-10,"No","Yes")))</f>
        <v>N/A</v>
      </c>
      <c r="E120" s="131">
        <v>79348</v>
      </c>
      <c r="F120" s="112" t="str">
        <f>IF($B120="N/A","N/A",IF(E120&gt;10,"No",IF(E120&lt;-10,"No","Yes")))</f>
        <v>N/A</v>
      </c>
      <c r="G120" s="131">
        <v>71878</v>
      </c>
      <c r="H120" s="112" t="str">
        <f>IF($B120="N/A","N/A",IF(G120&gt;10,"No",IF(G120&lt;-10,"No","Yes")))</f>
        <v>N/A</v>
      </c>
      <c r="I120" s="114">
        <v>-5.77</v>
      </c>
      <c r="J120" s="114">
        <v>-9.41</v>
      </c>
      <c r="K120" s="115" t="s">
        <v>732</v>
      </c>
      <c r="L120" s="116" t="str">
        <f>IF(J120="Div by 0", "N/A", IF(K120="N/A","N/A", IF(J120&gt;VALUE(MID(K120,1,2)), "No", IF(J120&lt;-1*VALUE(MID(K120,1,2)), "No", "Yes"))))</f>
        <v>Yes</v>
      </c>
    </row>
    <row r="121" spans="1:12" x14ac:dyDescent="0.25">
      <c r="A121" s="4" t="s">
        <v>1632</v>
      </c>
      <c r="B121" s="120" t="s">
        <v>217</v>
      </c>
      <c r="C121" s="131" t="s">
        <v>217</v>
      </c>
      <c r="D121" s="116" t="str">
        <f t="shared" ref="D121:H134" si="43">IF($B121="N/A","N/A",IF(C121&lt;0,"No","Yes"))</f>
        <v>N/A</v>
      </c>
      <c r="E121" s="131">
        <v>16850</v>
      </c>
      <c r="F121" s="116" t="str">
        <f t="shared" si="43"/>
        <v>N/A</v>
      </c>
      <c r="G121" s="131">
        <v>16942</v>
      </c>
      <c r="H121" s="116" t="str">
        <f t="shared" si="43"/>
        <v>N/A</v>
      </c>
      <c r="I121" s="114" t="s">
        <v>217</v>
      </c>
      <c r="J121" s="114">
        <v>0.54600000000000004</v>
      </c>
      <c r="K121" s="120" t="s">
        <v>732</v>
      </c>
      <c r="L121" s="116" t="str">
        <f t="shared" ref="L121:L142" si="44">IF(J121="Div by 0", "N/A", IF(OR(J121="N/A",K121="N/A"),"N/A", IF(J121&gt;VALUE(MID(K121,1,2)), "No", IF(J121&lt;-1*VALUE(MID(K121,1,2)), "No", "Yes"))))</f>
        <v>Yes</v>
      </c>
    </row>
    <row r="122" spans="1:12" x14ac:dyDescent="0.25">
      <c r="A122" s="4" t="s">
        <v>1633</v>
      </c>
      <c r="B122" s="120" t="s">
        <v>217</v>
      </c>
      <c r="C122" s="131" t="s">
        <v>217</v>
      </c>
      <c r="D122" s="116" t="str">
        <f t="shared" si="43"/>
        <v>N/A</v>
      </c>
      <c r="E122" s="131">
        <v>20658</v>
      </c>
      <c r="F122" s="116" t="str">
        <f t="shared" si="43"/>
        <v>N/A</v>
      </c>
      <c r="G122" s="131">
        <v>18871</v>
      </c>
      <c r="H122" s="116" t="str">
        <f t="shared" si="43"/>
        <v>N/A</v>
      </c>
      <c r="I122" s="114" t="s">
        <v>217</v>
      </c>
      <c r="J122" s="114">
        <v>-8.65</v>
      </c>
      <c r="K122" s="120" t="s">
        <v>732</v>
      </c>
      <c r="L122" s="116" t="str">
        <f t="shared" si="44"/>
        <v>Yes</v>
      </c>
    </row>
    <row r="123" spans="1:12" x14ac:dyDescent="0.25">
      <c r="A123" s="4" t="s">
        <v>1634</v>
      </c>
      <c r="B123" s="120" t="s">
        <v>217</v>
      </c>
      <c r="C123" s="131" t="s">
        <v>217</v>
      </c>
      <c r="D123" s="116" t="str">
        <f t="shared" si="43"/>
        <v>N/A</v>
      </c>
      <c r="E123" s="131">
        <v>30329</v>
      </c>
      <c r="F123" s="116" t="str">
        <f t="shared" si="43"/>
        <v>N/A</v>
      </c>
      <c r="G123" s="131">
        <v>25615</v>
      </c>
      <c r="H123" s="116" t="str">
        <f t="shared" si="43"/>
        <v>N/A</v>
      </c>
      <c r="I123" s="114" t="s">
        <v>217</v>
      </c>
      <c r="J123" s="114">
        <v>-15.5</v>
      </c>
      <c r="K123" s="120" t="s">
        <v>732</v>
      </c>
      <c r="L123" s="116" t="str">
        <f t="shared" si="44"/>
        <v>Yes</v>
      </c>
    </row>
    <row r="124" spans="1:12" x14ac:dyDescent="0.25">
      <c r="A124" s="4" t="s">
        <v>1635</v>
      </c>
      <c r="B124" s="120" t="s">
        <v>217</v>
      </c>
      <c r="C124" s="131" t="s">
        <v>217</v>
      </c>
      <c r="D124" s="116" t="str">
        <f t="shared" si="43"/>
        <v>N/A</v>
      </c>
      <c r="E124" s="131">
        <v>11511</v>
      </c>
      <c r="F124" s="116" t="str">
        <f t="shared" si="43"/>
        <v>N/A</v>
      </c>
      <c r="G124" s="131">
        <v>10450</v>
      </c>
      <c r="H124" s="116" t="str">
        <f t="shared" si="43"/>
        <v>N/A</v>
      </c>
      <c r="I124" s="114" t="s">
        <v>217</v>
      </c>
      <c r="J124" s="114">
        <v>-9.2200000000000006</v>
      </c>
      <c r="K124" s="120" t="s">
        <v>732</v>
      </c>
      <c r="L124" s="116" t="str">
        <f t="shared" si="44"/>
        <v>Yes</v>
      </c>
    </row>
    <row r="125" spans="1:12" x14ac:dyDescent="0.25">
      <c r="A125" s="2" t="s">
        <v>1636</v>
      </c>
      <c r="B125" s="120" t="s">
        <v>217</v>
      </c>
      <c r="C125" s="119" t="s">
        <v>217</v>
      </c>
      <c r="D125" s="116" t="str">
        <f t="shared" si="43"/>
        <v>N/A</v>
      </c>
      <c r="E125" s="119" t="s">
        <v>217</v>
      </c>
      <c r="F125" s="116" t="str">
        <f t="shared" si="43"/>
        <v>N/A</v>
      </c>
      <c r="G125" s="119">
        <v>11.703388671000001</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42.513362274000002</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22.429162308999999</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7.8711485454999996</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6.3430208560999999</v>
      </c>
      <c r="H129" s="116" t="str">
        <f t="shared" si="43"/>
        <v>N/A</v>
      </c>
      <c r="I129" s="114" t="s">
        <v>217</v>
      </c>
      <c r="J129" s="114" t="s">
        <v>217</v>
      </c>
      <c r="K129" s="120" t="s">
        <v>732</v>
      </c>
      <c r="L129" s="116" t="str">
        <f t="shared" si="45"/>
        <v>N/A</v>
      </c>
    </row>
    <row r="130" spans="1:12" ht="25" x14ac:dyDescent="0.25">
      <c r="A130" s="2" t="s">
        <v>1641</v>
      </c>
      <c r="B130" s="120" t="s">
        <v>217</v>
      </c>
      <c r="C130" s="119">
        <v>25.537650370000001</v>
      </c>
      <c r="D130" s="116" t="str">
        <f t="shared" si="43"/>
        <v>N/A</v>
      </c>
      <c r="E130" s="119">
        <v>31.911327318000001</v>
      </c>
      <c r="F130" s="116" t="str">
        <f t="shared" si="43"/>
        <v>N/A</v>
      </c>
      <c r="G130" s="119">
        <v>30.461337266000001</v>
      </c>
      <c r="H130" s="116" t="str">
        <f t="shared" si="43"/>
        <v>N/A</v>
      </c>
      <c r="I130" s="114">
        <v>24.96</v>
      </c>
      <c r="J130" s="114">
        <v>-4.54</v>
      </c>
      <c r="K130" s="115" t="s">
        <v>732</v>
      </c>
      <c r="L130" s="116" t="str">
        <f>IF(J130="Div by 0", "N/A", IF(OR(J130="N/A",K130="N/A"),"N/A", IF(J130&gt;VALUE(MID(K130,1,2)), "No", IF(J130&lt;-1*VALUE(MID(K130,1,2)), "No", "Yes"))))</f>
        <v>Yes</v>
      </c>
    </row>
    <row r="131" spans="1:12" ht="25" x14ac:dyDescent="0.25">
      <c r="A131" s="2" t="s">
        <v>1642</v>
      </c>
      <c r="B131" s="120" t="s">
        <v>217</v>
      </c>
      <c r="C131" s="119" t="s">
        <v>217</v>
      </c>
      <c r="D131" s="116" t="str">
        <f t="shared" si="43"/>
        <v>N/A</v>
      </c>
      <c r="E131" s="119">
        <v>21.821958457000001</v>
      </c>
      <c r="F131" s="116" t="str">
        <f t="shared" si="43"/>
        <v>N/A</v>
      </c>
      <c r="G131" s="119">
        <v>19.336560028000001</v>
      </c>
      <c r="H131" s="116" t="str">
        <f t="shared" si="43"/>
        <v>N/A</v>
      </c>
      <c r="I131" s="114" t="s">
        <v>217</v>
      </c>
      <c r="J131" s="114">
        <v>-11.4</v>
      </c>
      <c r="K131" s="120" t="s">
        <v>732</v>
      </c>
      <c r="L131" s="116" t="str">
        <f t="shared" si="44"/>
        <v>Yes</v>
      </c>
    </row>
    <row r="132" spans="1:12" ht="25" x14ac:dyDescent="0.25">
      <c r="A132" s="2" t="s">
        <v>496</v>
      </c>
      <c r="B132" s="120" t="s">
        <v>217</v>
      </c>
      <c r="C132" s="119" t="s">
        <v>217</v>
      </c>
      <c r="D132" s="116" t="str">
        <f t="shared" si="43"/>
        <v>N/A</v>
      </c>
      <c r="E132" s="119">
        <v>42.763094201000001</v>
      </c>
      <c r="F132" s="116" t="str">
        <f t="shared" si="43"/>
        <v>N/A</v>
      </c>
      <c r="G132" s="119">
        <v>40.951724869000003</v>
      </c>
      <c r="H132" s="116" t="str">
        <f t="shared" si="43"/>
        <v>N/A</v>
      </c>
      <c r="I132" s="114" t="s">
        <v>217</v>
      </c>
      <c r="J132" s="114">
        <v>-4.24</v>
      </c>
      <c r="K132" s="120" t="s">
        <v>732</v>
      </c>
      <c r="L132" s="116" t="str">
        <f t="shared" si="44"/>
        <v>Yes</v>
      </c>
    </row>
    <row r="133" spans="1:12" ht="25" x14ac:dyDescent="0.25">
      <c r="A133" s="2" t="s">
        <v>497</v>
      </c>
      <c r="B133" s="120" t="s">
        <v>217</v>
      </c>
      <c r="C133" s="119" t="s">
        <v>217</v>
      </c>
      <c r="D133" s="116" t="str">
        <f t="shared" si="43"/>
        <v>N/A</v>
      </c>
      <c r="E133" s="119">
        <v>31.329750403999999</v>
      </c>
      <c r="F133" s="116" t="str">
        <f t="shared" si="43"/>
        <v>N/A</v>
      </c>
      <c r="G133" s="119">
        <v>32.336521568999999</v>
      </c>
      <c r="H133" s="116" t="str">
        <f t="shared" si="43"/>
        <v>N/A</v>
      </c>
      <c r="I133" s="114" t="s">
        <v>217</v>
      </c>
      <c r="J133" s="114">
        <v>3.2130000000000001</v>
      </c>
      <c r="K133" s="120" t="s">
        <v>732</v>
      </c>
      <c r="L133" s="116" t="str">
        <f t="shared" si="44"/>
        <v>Yes</v>
      </c>
    </row>
    <row r="134" spans="1:12" ht="25" x14ac:dyDescent="0.25">
      <c r="A134" s="2" t="s">
        <v>498</v>
      </c>
      <c r="B134" s="120" t="s">
        <v>217</v>
      </c>
      <c r="C134" s="119" t="s">
        <v>217</v>
      </c>
      <c r="D134" s="116" t="str">
        <f t="shared" si="43"/>
        <v>N/A</v>
      </c>
      <c r="E134" s="119">
        <v>28.737729129000002</v>
      </c>
      <c r="F134" s="116" t="str">
        <f t="shared" si="43"/>
        <v>N/A</v>
      </c>
      <c r="G134" s="119">
        <v>24.956937798999999</v>
      </c>
      <c r="H134" s="116" t="str">
        <f t="shared" si="43"/>
        <v>N/A</v>
      </c>
      <c r="I134" s="114" t="s">
        <v>217</v>
      </c>
      <c r="J134" s="114">
        <v>-13.2</v>
      </c>
      <c r="K134" s="120" t="s">
        <v>732</v>
      </c>
      <c r="L134" s="116" t="str">
        <f t="shared" si="44"/>
        <v>Yes</v>
      </c>
    </row>
    <row r="135" spans="1:12" ht="25" x14ac:dyDescent="0.25">
      <c r="A135" s="2" t="s">
        <v>499</v>
      </c>
      <c r="B135" s="117" t="s">
        <v>217</v>
      </c>
      <c r="C135" s="119" t="s">
        <v>217</v>
      </c>
      <c r="D135" s="112" t="str">
        <f t="shared" ref="D135:D141" si="46">IF($B135="N/A","N/A",IF(C135&gt;10,"No",IF(C135&lt;-10,"No","Yes")))</f>
        <v>N/A</v>
      </c>
      <c r="E135" s="119">
        <v>25.059232746999999</v>
      </c>
      <c r="F135" s="112" t="str">
        <f t="shared" ref="F135:F141" si="47">IF($B135="N/A","N/A",IF(E135&gt;10,"No",IF(E135&lt;-10,"No","Yes")))</f>
        <v>N/A</v>
      </c>
      <c r="G135" s="119">
        <v>24.168730349000001</v>
      </c>
      <c r="H135" s="112" t="str">
        <f t="shared" ref="H135:H141" si="48">IF($B135="N/A","N/A",IF(G135&gt;10,"No",IF(G135&lt;-10,"No","Yes")))</f>
        <v>N/A</v>
      </c>
      <c r="I135" s="114" t="s">
        <v>217</v>
      </c>
      <c r="J135" s="114">
        <v>-3.55</v>
      </c>
      <c r="K135" s="120" t="s">
        <v>732</v>
      </c>
      <c r="L135" s="116" t="str">
        <f t="shared" si="44"/>
        <v>Yes</v>
      </c>
    </row>
    <row r="136" spans="1:12" ht="25" x14ac:dyDescent="0.25">
      <c r="A136" s="2" t="s">
        <v>500</v>
      </c>
      <c r="B136" s="117" t="s">
        <v>217</v>
      </c>
      <c r="C136" s="119" t="s">
        <v>217</v>
      </c>
      <c r="D136" s="112" t="str">
        <f t="shared" si="46"/>
        <v>N/A</v>
      </c>
      <c r="E136" s="119">
        <v>0</v>
      </c>
      <c r="F136" s="112" t="str">
        <f t="shared" si="47"/>
        <v>N/A</v>
      </c>
      <c r="G136" s="119">
        <v>0</v>
      </c>
      <c r="H136" s="112" t="str">
        <f t="shared" si="48"/>
        <v>N/A</v>
      </c>
      <c r="I136" s="114" t="s">
        <v>217</v>
      </c>
      <c r="J136" s="114" t="s">
        <v>1742</v>
      </c>
      <c r="K136" s="120" t="s">
        <v>732</v>
      </c>
      <c r="L136" s="116" t="str">
        <f t="shared" si="44"/>
        <v>N/A</v>
      </c>
    </row>
    <row r="137" spans="1:12" ht="25" x14ac:dyDescent="0.25">
      <c r="A137" s="2" t="s">
        <v>501</v>
      </c>
      <c r="B137" s="117" t="s">
        <v>217</v>
      </c>
      <c r="C137" s="119" t="s">
        <v>217</v>
      </c>
      <c r="D137" s="112" t="str">
        <f t="shared" si="46"/>
        <v>N/A</v>
      </c>
      <c r="E137" s="119">
        <v>0.73347784439999997</v>
      </c>
      <c r="F137" s="112" t="str">
        <f t="shared" si="47"/>
        <v>N/A</v>
      </c>
      <c r="G137" s="119">
        <v>0.65388575090000001</v>
      </c>
      <c r="H137" s="112" t="str">
        <f t="shared" si="48"/>
        <v>N/A</v>
      </c>
      <c r="I137" s="114" t="s">
        <v>217</v>
      </c>
      <c r="J137" s="114">
        <v>-10.9</v>
      </c>
      <c r="K137" s="120" t="s">
        <v>732</v>
      </c>
      <c r="L137" s="116" t="str">
        <f t="shared" si="44"/>
        <v>Yes</v>
      </c>
    </row>
    <row r="138" spans="1:12" ht="25" x14ac:dyDescent="0.25">
      <c r="A138" s="2" t="s">
        <v>502</v>
      </c>
      <c r="B138" s="117" t="s">
        <v>217</v>
      </c>
      <c r="C138" s="119" t="s">
        <v>217</v>
      </c>
      <c r="D138" s="112" t="str">
        <f t="shared" si="46"/>
        <v>N/A</v>
      </c>
      <c r="E138" s="119">
        <v>2.2684881800000001E-2</v>
      </c>
      <c r="F138" s="112" t="str">
        <f t="shared" si="47"/>
        <v>N/A</v>
      </c>
      <c r="G138" s="119">
        <v>1.11299702E-2</v>
      </c>
      <c r="H138" s="112" t="str">
        <f t="shared" si="48"/>
        <v>N/A</v>
      </c>
      <c r="I138" s="114" t="s">
        <v>217</v>
      </c>
      <c r="J138" s="114">
        <v>-50.9</v>
      </c>
      <c r="K138" s="120" t="s">
        <v>732</v>
      </c>
      <c r="L138" s="116" t="str">
        <f t="shared" si="44"/>
        <v>No</v>
      </c>
    </row>
    <row r="139" spans="1:12" ht="25" x14ac:dyDescent="0.25">
      <c r="A139" s="2" t="s">
        <v>503</v>
      </c>
      <c r="B139" s="117" t="s">
        <v>217</v>
      </c>
      <c r="C139" s="119" t="s">
        <v>217</v>
      </c>
      <c r="D139" s="112" t="str">
        <f t="shared" si="46"/>
        <v>N/A</v>
      </c>
      <c r="E139" s="119">
        <v>0</v>
      </c>
      <c r="F139" s="112" t="str">
        <f t="shared" si="47"/>
        <v>N/A</v>
      </c>
      <c r="G139" s="119">
        <v>0</v>
      </c>
      <c r="H139" s="112" t="str">
        <f t="shared" si="48"/>
        <v>N/A</v>
      </c>
      <c r="I139" s="114" t="s">
        <v>217</v>
      </c>
      <c r="J139" s="114" t="s">
        <v>1742</v>
      </c>
      <c r="K139" s="120" t="s">
        <v>732</v>
      </c>
      <c r="L139" s="116" t="str">
        <f t="shared" si="44"/>
        <v>N/A</v>
      </c>
    </row>
    <row r="140" spans="1:12" ht="25" x14ac:dyDescent="0.25">
      <c r="A140" s="2" t="s">
        <v>504</v>
      </c>
      <c r="B140" s="117" t="s">
        <v>217</v>
      </c>
      <c r="C140" s="119" t="s">
        <v>217</v>
      </c>
      <c r="D140" s="112" t="str">
        <f t="shared" si="46"/>
        <v>N/A</v>
      </c>
      <c r="E140" s="119">
        <v>10.084690224999999</v>
      </c>
      <c r="F140" s="112" t="str">
        <f t="shared" si="47"/>
        <v>N/A</v>
      </c>
      <c r="G140" s="119">
        <v>8.8872812265000007</v>
      </c>
      <c r="H140" s="112" t="str">
        <f t="shared" si="48"/>
        <v>N/A</v>
      </c>
      <c r="I140" s="114" t="s">
        <v>217</v>
      </c>
      <c r="J140" s="114">
        <v>-11.9</v>
      </c>
      <c r="K140" s="120" t="s">
        <v>732</v>
      </c>
      <c r="L140" s="116" t="str">
        <f t="shared" si="44"/>
        <v>Yes</v>
      </c>
    </row>
    <row r="141" spans="1:12" ht="25" x14ac:dyDescent="0.25">
      <c r="A141" s="2" t="s">
        <v>505</v>
      </c>
      <c r="B141" s="117" t="s">
        <v>217</v>
      </c>
      <c r="C141" s="119" t="s">
        <v>217</v>
      </c>
      <c r="D141" s="112" t="str">
        <f t="shared" si="46"/>
        <v>N/A</v>
      </c>
      <c r="E141" s="119">
        <v>0</v>
      </c>
      <c r="F141" s="112" t="str">
        <f t="shared" si="47"/>
        <v>N/A</v>
      </c>
      <c r="G141" s="119">
        <v>0</v>
      </c>
      <c r="H141" s="112" t="str">
        <f t="shared" si="48"/>
        <v>N/A</v>
      </c>
      <c r="I141" s="114" t="s">
        <v>217</v>
      </c>
      <c r="J141" s="114" t="s">
        <v>1742</v>
      </c>
      <c r="K141" s="120" t="s">
        <v>732</v>
      </c>
      <c r="L141" s="116" t="str">
        <f t="shared" si="44"/>
        <v>N/A</v>
      </c>
    </row>
    <row r="142" spans="1:12" ht="25" x14ac:dyDescent="0.25">
      <c r="A142" s="2" t="s">
        <v>506</v>
      </c>
      <c r="B142" s="117" t="s">
        <v>217</v>
      </c>
      <c r="C142" s="119" t="s">
        <v>217</v>
      </c>
      <c r="D142" s="116" t="str">
        <f t="shared" ref="D142" si="49">IF($B142="N/A","N/A",IF(C142&lt;0,"No","Yes"))</f>
        <v>N/A</v>
      </c>
      <c r="E142" s="119">
        <v>7.9132429299</v>
      </c>
      <c r="F142" s="116" t="str">
        <f t="shared" ref="F142" si="50">IF($B142="N/A","N/A",IF(E142&lt;0,"No","Yes"))</f>
        <v>N/A</v>
      </c>
      <c r="G142" s="119">
        <v>6.6432009794000004</v>
      </c>
      <c r="H142" s="116" t="str">
        <f t="shared" ref="H142" si="51">IF($B142="N/A","N/A",IF(G142&lt;0,"No","Yes"))</f>
        <v>N/A</v>
      </c>
      <c r="I142" s="114" t="s">
        <v>217</v>
      </c>
      <c r="J142" s="114">
        <v>-16</v>
      </c>
      <c r="K142" s="120" t="s">
        <v>732</v>
      </c>
      <c r="L142" s="116" t="str">
        <f t="shared" si="44"/>
        <v>Yes</v>
      </c>
    </row>
    <row r="143" spans="1:12" x14ac:dyDescent="0.25">
      <c r="A143" s="3" t="s">
        <v>729</v>
      </c>
      <c r="B143" s="117" t="s">
        <v>217</v>
      </c>
      <c r="C143" s="113">
        <v>2604</v>
      </c>
      <c r="D143" s="112" t="str">
        <f>IF($B143="N/A","N/A",IF(C143&gt;10,"No",IF(C143&lt;-10,"No","Yes")))</f>
        <v>N/A</v>
      </c>
      <c r="E143" s="113">
        <v>259</v>
      </c>
      <c r="F143" s="112" t="str">
        <f>IF($B143="N/A","N/A",IF(E143&gt;10,"No",IF(E143&lt;-10,"No","Yes")))</f>
        <v>N/A</v>
      </c>
      <c r="G143" s="113">
        <v>24</v>
      </c>
      <c r="H143" s="112" t="str">
        <f>IF($B143="N/A","N/A",IF(G143&gt;10,"No",IF(G143&lt;-10,"No","Yes")))</f>
        <v>N/A</v>
      </c>
      <c r="I143" s="114">
        <v>-90.1</v>
      </c>
      <c r="J143" s="114">
        <v>-90.7</v>
      </c>
      <c r="K143" s="115" t="s">
        <v>732</v>
      </c>
      <c r="L143" s="116" t="str">
        <f>IF(J143="Div by 0", "N/A", IF(K143="N/A","N/A", IF(J143&gt;VALUE(MID(K143,1,2)), "No", IF(J143&lt;-1*VALUE(MID(K143,1,2)), "No", "Yes"))))</f>
        <v>No</v>
      </c>
    </row>
    <row r="144" spans="1:12" x14ac:dyDescent="0.25">
      <c r="A144" s="3" t="s">
        <v>730</v>
      </c>
      <c r="B144" s="117" t="s">
        <v>217</v>
      </c>
      <c r="C144" s="131">
        <v>47</v>
      </c>
      <c r="D144" s="112" t="str">
        <f>IF($B144="N/A","N/A",IF(C144&gt;10,"No",IF(C144&lt;-10,"No","Yes")))</f>
        <v>N/A</v>
      </c>
      <c r="E144" s="131">
        <v>11</v>
      </c>
      <c r="F144" s="112" t="str">
        <f>IF($B144="N/A","N/A",IF(E144&gt;10,"No",IF(E144&lt;-10,"No","Yes")))</f>
        <v>N/A</v>
      </c>
      <c r="G144" s="131">
        <v>11</v>
      </c>
      <c r="H144" s="112" t="str">
        <f>IF($B144="N/A","N/A",IF(G144&gt;10,"No",IF(G144&lt;-10,"No","Yes")))</f>
        <v>N/A</v>
      </c>
      <c r="I144" s="114">
        <v>-78.7</v>
      </c>
      <c r="J144" s="114">
        <v>-80</v>
      </c>
      <c r="K144" s="115" t="s">
        <v>732</v>
      </c>
      <c r="L144" s="116" t="str">
        <f>IF(J144="Div by 0", "N/A", IF(K144="N/A","N/A", IF(J144&gt;VALUE(MID(K144,1,2)), "No", IF(J144&lt;-1*VALUE(MID(K144,1,2)), "No", "Yes"))))</f>
        <v>No</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3.2564589999999999E-4</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0</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0</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6.1457340000000001E-4</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0</v>
      </c>
      <c r="H149" s="116" t="str">
        <f t="shared" si="54"/>
        <v>N/A</v>
      </c>
      <c r="I149" s="114" t="s">
        <v>217</v>
      </c>
      <c r="J149" s="114" t="s">
        <v>217</v>
      </c>
      <c r="K149" s="120" t="s">
        <v>732</v>
      </c>
      <c r="L149" s="116" t="str">
        <f t="shared" si="55"/>
        <v>N/A</v>
      </c>
    </row>
    <row r="150" spans="1:12" x14ac:dyDescent="0.25">
      <c r="A150" s="4" t="s">
        <v>731</v>
      </c>
      <c r="B150" s="115" t="s">
        <v>217</v>
      </c>
      <c r="C150" s="131">
        <v>379392</v>
      </c>
      <c r="D150" s="112" t="str">
        <f t="shared" ref="D150:D172" si="56">IF($B150="N/A","N/A",IF(C150&gt;10,"No",IF(C150&lt;-10,"No","Yes")))</f>
        <v>N/A</v>
      </c>
      <c r="E150" s="131">
        <v>428156</v>
      </c>
      <c r="F150" s="112" t="str">
        <f t="shared" ref="F150:F172" si="57">IF($B150="N/A","N/A",IF(E150&gt;10,"No",IF(E150&lt;-10,"No","Yes")))</f>
        <v>N/A</v>
      </c>
      <c r="G150" s="131">
        <v>527394</v>
      </c>
      <c r="H150" s="112" t="str">
        <f t="shared" ref="H150:H172" si="58">IF($B150="N/A","N/A",IF(G150&gt;10,"No",IF(G150&lt;-10,"No","Yes")))</f>
        <v>N/A</v>
      </c>
      <c r="I150" s="114">
        <v>12.85</v>
      </c>
      <c r="J150" s="114">
        <v>23.18</v>
      </c>
      <c r="K150" s="115" t="s">
        <v>732</v>
      </c>
      <c r="L150" s="116" t="str">
        <f t="shared" ref="L150:L172" si="59">IF(J150="Div by 0", "N/A", IF(K150="N/A","N/A", IF(J150&gt;VALUE(MID(K150,1,2)), "No", IF(J150&lt;-1*VALUE(MID(K150,1,2)), "No", "Yes"))))</f>
        <v>Yes</v>
      </c>
    </row>
    <row r="151" spans="1:12" x14ac:dyDescent="0.25">
      <c r="A151" s="4" t="s">
        <v>534</v>
      </c>
      <c r="B151" s="115" t="s">
        <v>217</v>
      </c>
      <c r="C151" s="131">
        <v>19675</v>
      </c>
      <c r="D151" s="112" t="str">
        <f t="shared" si="56"/>
        <v>N/A</v>
      </c>
      <c r="E151" s="131">
        <v>20575</v>
      </c>
      <c r="F151" s="112" t="str">
        <f t="shared" si="57"/>
        <v>N/A</v>
      </c>
      <c r="G151" s="131">
        <v>22150</v>
      </c>
      <c r="H151" s="112" t="str">
        <f t="shared" si="58"/>
        <v>N/A</v>
      </c>
      <c r="I151" s="114">
        <v>4.5739999999999998</v>
      </c>
      <c r="J151" s="114">
        <v>7.6550000000000002</v>
      </c>
      <c r="K151" s="115" t="s">
        <v>732</v>
      </c>
      <c r="L151" s="116" t="str">
        <f t="shared" si="59"/>
        <v>Yes</v>
      </c>
    </row>
    <row r="152" spans="1:12" x14ac:dyDescent="0.25">
      <c r="A152" s="4" t="s">
        <v>535</v>
      </c>
      <c r="B152" s="115" t="s">
        <v>217</v>
      </c>
      <c r="C152" s="131">
        <v>51558</v>
      </c>
      <c r="D152" s="112" t="str">
        <f t="shared" si="56"/>
        <v>N/A</v>
      </c>
      <c r="E152" s="131">
        <v>56550</v>
      </c>
      <c r="F152" s="112" t="str">
        <f t="shared" si="57"/>
        <v>N/A</v>
      </c>
      <c r="G152" s="131">
        <v>63411</v>
      </c>
      <c r="H152" s="112" t="str">
        <f t="shared" si="58"/>
        <v>N/A</v>
      </c>
      <c r="I152" s="114">
        <v>9.6820000000000004</v>
      </c>
      <c r="J152" s="114">
        <v>12.13</v>
      </c>
      <c r="K152" s="115" t="s">
        <v>732</v>
      </c>
      <c r="L152" s="116" t="str">
        <f t="shared" si="59"/>
        <v>Yes</v>
      </c>
    </row>
    <row r="153" spans="1:12" x14ac:dyDescent="0.25">
      <c r="A153" s="4" t="s">
        <v>536</v>
      </c>
      <c r="B153" s="115" t="s">
        <v>217</v>
      </c>
      <c r="C153" s="131">
        <v>217337</v>
      </c>
      <c r="D153" s="112" t="str">
        <f t="shared" si="56"/>
        <v>N/A</v>
      </c>
      <c r="E153" s="131">
        <v>251482</v>
      </c>
      <c r="F153" s="112" t="str">
        <f t="shared" si="57"/>
        <v>N/A</v>
      </c>
      <c r="G153" s="131">
        <v>295284</v>
      </c>
      <c r="H153" s="112" t="str">
        <f t="shared" si="58"/>
        <v>N/A</v>
      </c>
      <c r="I153" s="114">
        <v>15.71</v>
      </c>
      <c r="J153" s="114">
        <v>17.420000000000002</v>
      </c>
      <c r="K153" s="115" t="s">
        <v>732</v>
      </c>
      <c r="L153" s="116" t="str">
        <f t="shared" si="59"/>
        <v>Yes</v>
      </c>
    </row>
    <row r="154" spans="1:12" x14ac:dyDescent="0.25">
      <c r="A154" s="4" t="s">
        <v>537</v>
      </c>
      <c r="B154" s="115" t="s">
        <v>217</v>
      </c>
      <c r="C154" s="131">
        <v>90822</v>
      </c>
      <c r="D154" s="112" t="str">
        <f t="shared" si="56"/>
        <v>N/A</v>
      </c>
      <c r="E154" s="131">
        <v>99549</v>
      </c>
      <c r="F154" s="112" t="str">
        <f t="shared" si="57"/>
        <v>N/A</v>
      </c>
      <c r="G154" s="131">
        <v>146549</v>
      </c>
      <c r="H154" s="112" t="str">
        <f t="shared" si="58"/>
        <v>N/A</v>
      </c>
      <c r="I154" s="114">
        <v>9.609</v>
      </c>
      <c r="J154" s="114">
        <v>47.21</v>
      </c>
      <c r="K154" s="115" t="s">
        <v>732</v>
      </c>
      <c r="L154" s="116" t="str">
        <f t="shared" si="59"/>
        <v>No</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85.871851817999996</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55.582043110999997</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75.367262526999994</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90.736842752000001</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88.953431907999999</v>
      </c>
      <c r="H159" s="116" t="str">
        <f t="shared" si="62"/>
        <v>N/A</v>
      </c>
      <c r="I159" s="114" t="s">
        <v>217</v>
      </c>
      <c r="J159" s="114" t="s">
        <v>217</v>
      </c>
      <c r="K159" s="120" t="s">
        <v>732</v>
      </c>
      <c r="L159" s="116" t="str">
        <f t="shared" si="63"/>
        <v>N/A</v>
      </c>
    </row>
    <row r="160" spans="1:12" ht="25" x14ac:dyDescent="0.25">
      <c r="A160" s="4" t="s">
        <v>543</v>
      </c>
      <c r="B160" s="115" t="s">
        <v>217</v>
      </c>
      <c r="C160" s="131">
        <v>267141.07</v>
      </c>
      <c r="D160" s="112" t="str">
        <f t="shared" si="56"/>
        <v>N/A</v>
      </c>
      <c r="E160" s="131">
        <v>303611.78999999998</v>
      </c>
      <c r="F160" s="112" t="str">
        <f t="shared" si="57"/>
        <v>N/A</v>
      </c>
      <c r="G160" s="131">
        <v>374400.38</v>
      </c>
      <c r="H160" s="112" t="str">
        <f t="shared" si="58"/>
        <v>N/A</v>
      </c>
      <c r="I160" s="114">
        <v>13.65</v>
      </c>
      <c r="J160" s="114">
        <v>23.32</v>
      </c>
      <c r="K160" s="115" t="s">
        <v>732</v>
      </c>
      <c r="L160" s="116" t="str">
        <f t="shared" si="59"/>
        <v>Yes</v>
      </c>
    </row>
    <row r="161" spans="1:12" x14ac:dyDescent="0.25">
      <c r="A161" s="4" t="s">
        <v>544</v>
      </c>
      <c r="B161" s="115" t="s">
        <v>217</v>
      </c>
      <c r="C161" s="113">
        <v>1142629996</v>
      </c>
      <c r="D161" s="112" t="str">
        <f t="shared" si="56"/>
        <v>N/A</v>
      </c>
      <c r="E161" s="113">
        <v>1363020421</v>
      </c>
      <c r="F161" s="112" t="str">
        <f t="shared" si="57"/>
        <v>N/A</v>
      </c>
      <c r="G161" s="113">
        <v>1739796081</v>
      </c>
      <c r="H161" s="112" t="str">
        <f t="shared" si="58"/>
        <v>N/A</v>
      </c>
      <c r="I161" s="114">
        <v>19.29</v>
      </c>
      <c r="J161" s="114">
        <v>27.64</v>
      </c>
      <c r="K161" s="115" t="s">
        <v>732</v>
      </c>
      <c r="L161" s="116" t="str">
        <f t="shared" si="59"/>
        <v>Yes</v>
      </c>
    </row>
    <row r="162" spans="1:12" x14ac:dyDescent="0.25">
      <c r="A162" s="4" t="s">
        <v>1275</v>
      </c>
      <c r="B162" s="115" t="s">
        <v>217</v>
      </c>
      <c r="C162" s="113">
        <v>3011.7398257999998</v>
      </c>
      <c r="D162" s="112" t="str">
        <f t="shared" si="56"/>
        <v>N/A</v>
      </c>
      <c r="E162" s="113">
        <v>3183.4668228</v>
      </c>
      <c r="F162" s="112" t="str">
        <f t="shared" si="57"/>
        <v>N/A</v>
      </c>
      <c r="G162" s="113">
        <v>3298.8545205</v>
      </c>
      <c r="H162" s="112" t="str">
        <f t="shared" si="58"/>
        <v>N/A</v>
      </c>
      <c r="I162" s="114">
        <v>5.702</v>
      </c>
      <c r="J162" s="114">
        <v>3.625</v>
      </c>
      <c r="K162" s="115" t="s">
        <v>732</v>
      </c>
      <c r="L162" s="116" t="str">
        <f t="shared" si="59"/>
        <v>Yes</v>
      </c>
    </row>
    <row r="163" spans="1:12" ht="25" x14ac:dyDescent="0.25">
      <c r="A163" s="4" t="s">
        <v>1276</v>
      </c>
      <c r="B163" s="115" t="s">
        <v>217</v>
      </c>
      <c r="C163" s="113">
        <v>3333.5700127</v>
      </c>
      <c r="D163" s="112" t="str">
        <f t="shared" si="56"/>
        <v>N/A</v>
      </c>
      <c r="E163" s="113">
        <v>2481.3938760999999</v>
      </c>
      <c r="F163" s="112" t="str">
        <f t="shared" si="57"/>
        <v>N/A</v>
      </c>
      <c r="G163" s="113">
        <v>2470.8476749000001</v>
      </c>
      <c r="H163" s="112" t="str">
        <f t="shared" si="58"/>
        <v>N/A</v>
      </c>
      <c r="I163" s="114">
        <v>-25.6</v>
      </c>
      <c r="J163" s="114">
        <v>-0.42499999999999999</v>
      </c>
      <c r="K163" s="115" t="s">
        <v>732</v>
      </c>
      <c r="L163" s="116" t="str">
        <f t="shared" si="59"/>
        <v>Yes</v>
      </c>
    </row>
    <row r="164" spans="1:12" ht="25" x14ac:dyDescent="0.25">
      <c r="A164" s="4" t="s">
        <v>1277</v>
      </c>
      <c r="B164" s="115" t="s">
        <v>217</v>
      </c>
      <c r="C164" s="113">
        <v>7790.0334381000002</v>
      </c>
      <c r="D164" s="112" t="str">
        <f t="shared" si="56"/>
        <v>N/A</v>
      </c>
      <c r="E164" s="113">
        <v>8478.1478337999997</v>
      </c>
      <c r="F164" s="112" t="str">
        <f t="shared" si="57"/>
        <v>N/A</v>
      </c>
      <c r="G164" s="113">
        <v>8930.0685527999995</v>
      </c>
      <c r="H164" s="112" t="str">
        <f t="shared" si="58"/>
        <v>N/A</v>
      </c>
      <c r="I164" s="114">
        <v>8.8330000000000002</v>
      </c>
      <c r="J164" s="114">
        <v>5.33</v>
      </c>
      <c r="K164" s="115" t="s">
        <v>732</v>
      </c>
      <c r="L164" s="116" t="str">
        <f t="shared" si="59"/>
        <v>Yes</v>
      </c>
    </row>
    <row r="165" spans="1:12" ht="25" x14ac:dyDescent="0.25">
      <c r="A165" s="4" t="s">
        <v>1278</v>
      </c>
      <c r="B165" s="115" t="s">
        <v>217</v>
      </c>
      <c r="C165" s="113">
        <v>1527.3364498000001</v>
      </c>
      <c r="D165" s="112" t="str">
        <f t="shared" si="56"/>
        <v>N/A</v>
      </c>
      <c r="E165" s="113">
        <v>1686.0586364000001</v>
      </c>
      <c r="F165" s="112" t="str">
        <f t="shared" si="57"/>
        <v>N/A</v>
      </c>
      <c r="G165" s="113">
        <v>1783.3923342000001</v>
      </c>
      <c r="H165" s="112" t="str">
        <f t="shared" si="58"/>
        <v>N/A</v>
      </c>
      <c r="I165" s="114">
        <v>10.39</v>
      </c>
      <c r="J165" s="114">
        <v>5.7729999999999997</v>
      </c>
      <c r="K165" s="115" t="s">
        <v>732</v>
      </c>
      <c r="L165" s="116" t="str">
        <f t="shared" si="59"/>
        <v>Yes</v>
      </c>
    </row>
    <row r="166" spans="1:12" ht="25" x14ac:dyDescent="0.25">
      <c r="A166" s="4" t="s">
        <v>1279</v>
      </c>
      <c r="B166" s="115" t="s">
        <v>217</v>
      </c>
      <c r="C166" s="113">
        <v>3781.6469578000001</v>
      </c>
      <c r="D166" s="112" t="str">
        <f t="shared" si="56"/>
        <v>N/A</v>
      </c>
      <c r="E166" s="113">
        <v>4103.6382485000004</v>
      </c>
      <c r="F166" s="112" t="str">
        <f t="shared" si="57"/>
        <v>N/A</v>
      </c>
      <c r="G166" s="113">
        <v>4040.9351548</v>
      </c>
      <c r="H166" s="112" t="str">
        <f t="shared" si="58"/>
        <v>N/A</v>
      </c>
      <c r="I166" s="114">
        <v>8.5150000000000006</v>
      </c>
      <c r="J166" s="114">
        <v>-1.53</v>
      </c>
      <c r="K166" s="115" t="s">
        <v>732</v>
      </c>
      <c r="L166" s="116" t="str">
        <f t="shared" si="59"/>
        <v>Yes</v>
      </c>
    </row>
    <row r="167" spans="1:12" x14ac:dyDescent="0.25">
      <c r="A167" s="42" t="s">
        <v>545</v>
      </c>
      <c r="B167" s="117" t="s">
        <v>217</v>
      </c>
      <c r="C167" s="118">
        <v>644023811</v>
      </c>
      <c r="D167" s="112" t="str">
        <f t="shared" si="56"/>
        <v>N/A</v>
      </c>
      <c r="E167" s="118">
        <v>720660718</v>
      </c>
      <c r="F167" s="112" t="str">
        <f t="shared" si="57"/>
        <v>N/A</v>
      </c>
      <c r="G167" s="118">
        <v>742377787</v>
      </c>
      <c r="H167" s="112" t="str">
        <f t="shared" si="58"/>
        <v>N/A</v>
      </c>
      <c r="I167" s="114">
        <v>11.9</v>
      </c>
      <c r="J167" s="114">
        <v>3.0129999999999999</v>
      </c>
      <c r="K167" s="115" t="s">
        <v>732</v>
      </c>
      <c r="L167" s="116" t="str">
        <f t="shared" si="59"/>
        <v>Yes</v>
      </c>
    </row>
    <row r="168" spans="1:12" x14ac:dyDescent="0.25">
      <c r="A168" s="42" t="s">
        <v>1280</v>
      </c>
      <c r="B168" s="117" t="s">
        <v>217</v>
      </c>
      <c r="C168" s="118">
        <v>1697.5155275</v>
      </c>
      <c r="D168" s="112" t="str">
        <f t="shared" si="56"/>
        <v>N/A</v>
      </c>
      <c r="E168" s="118">
        <v>1683.1732313</v>
      </c>
      <c r="F168" s="112" t="str">
        <f t="shared" si="57"/>
        <v>N/A</v>
      </c>
      <c r="G168" s="118">
        <v>1407.6341159999999</v>
      </c>
      <c r="H168" s="112" t="str">
        <f t="shared" si="58"/>
        <v>N/A</v>
      </c>
      <c r="I168" s="114">
        <v>-0.84499999999999997</v>
      </c>
      <c r="J168" s="114">
        <v>-16.399999999999999</v>
      </c>
      <c r="K168" s="115" t="s">
        <v>732</v>
      </c>
      <c r="L168" s="116" t="str">
        <f t="shared" si="59"/>
        <v>Yes</v>
      </c>
    </row>
    <row r="169" spans="1:12" ht="25" x14ac:dyDescent="0.25">
      <c r="A169" s="42" t="s">
        <v>1281</v>
      </c>
      <c r="B169" s="115" t="s">
        <v>217</v>
      </c>
      <c r="C169" s="113">
        <v>8686.049352</v>
      </c>
      <c r="D169" s="112" t="str">
        <f t="shared" si="56"/>
        <v>N/A</v>
      </c>
      <c r="E169" s="113">
        <v>9448.0122479000001</v>
      </c>
      <c r="F169" s="112" t="str">
        <f t="shared" si="57"/>
        <v>N/A</v>
      </c>
      <c r="G169" s="113">
        <v>8710.1015800999994</v>
      </c>
      <c r="H169" s="112" t="str">
        <f t="shared" si="58"/>
        <v>N/A</v>
      </c>
      <c r="I169" s="114">
        <v>8.7720000000000002</v>
      </c>
      <c r="J169" s="114">
        <v>-7.81</v>
      </c>
      <c r="K169" s="115" t="s">
        <v>732</v>
      </c>
      <c r="L169" s="116" t="str">
        <f t="shared" si="59"/>
        <v>Yes</v>
      </c>
    </row>
    <row r="170" spans="1:12" ht="25" x14ac:dyDescent="0.25">
      <c r="A170" s="42" t="s">
        <v>1282</v>
      </c>
      <c r="B170" s="115" t="s">
        <v>217</v>
      </c>
      <c r="C170" s="113">
        <v>5906.5897629999999</v>
      </c>
      <c r="D170" s="112" t="str">
        <f t="shared" si="56"/>
        <v>N/A</v>
      </c>
      <c r="E170" s="113">
        <v>6412.6529088999996</v>
      </c>
      <c r="F170" s="112" t="str">
        <f t="shared" si="57"/>
        <v>N/A</v>
      </c>
      <c r="G170" s="113">
        <v>5960.9534781000002</v>
      </c>
      <c r="H170" s="112" t="str">
        <f t="shared" si="58"/>
        <v>N/A</v>
      </c>
      <c r="I170" s="114">
        <v>8.5679999999999996</v>
      </c>
      <c r="J170" s="114">
        <v>-7.04</v>
      </c>
      <c r="K170" s="115" t="s">
        <v>732</v>
      </c>
      <c r="L170" s="116" t="str">
        <f t="shared" si="59"/>
        <v>Yes</v>
      </c>
    </row>
    <row r="171" spans="1:12" ht="25" x14ac:dyDescent="0.25">
      <c r="A171" s="42" t="s">
        <v>1283</v>
      </c>
      <c r="B171" s="115" t="s">
        <v>217</v>
      </c>
      <c r="C171" s="113">
        <v>522.17557525999996</v>
      </c>
      <c r="D171" s="112" t="str">
        <f t="shared" si="56"/>
        <v>N/A</v>
      </c>
      <c r="E171" s="113">
        <v>384.56641031999999</v>
      </c>
      <c r="F171" s="112" t="str">
        <f t="shared" si="57"/>
        <v>N/A</v>
      </c>
      <c r="G171" s="113">
        <v>330.36588504999997</v>
      </c>
      <c r="H171" s="112" t="str">
        <f t="shared" si="58"/>
        <v>N/A</v>
      </c>
      <c r="I171" s="114">
        <v>-26.4</v>
      </c>
      <c r="J171" s="114">
        <v>-14.1</v>
      </c>
      <c r="K171" s="115" t="s">
        <v>732</v>
      </c>
      <c r="L171" s="116" t="str">
        <f t="shared" si="59"/>
        <v>Yes</v>
      </c>
    </row>
    <row r="172" spans="1:12" ht="25" x14ac:dyDescent="0.25">
      <c r="A172" s="42" t="s">
        <v>1284</v>
      </c>
      <c r="B172" s="115" t="s">
        <v>217</v>
      </c>
      <c r="C172" s="113">
        <v>606.74464336999995</v>
      </c>
      <c r="D172" s="112" t="str">
        <f t="shared" si="56"/>
        <v>N/A</v>
      </c>
      <c r="E172" s="113">
        <v>672.23994214000004</v>
      </c>
      <c r="F172" s="112" t="str">
        <f t="shared" si="57"/>
        <v>N/A</v>
      </c>
      <c r="G172" s="113">
        <v>504.31770943999999</v>
      </c>
      <c r="H172" s="112" t="str">
        <f t="shared" si="58"/>
        <v>N/A</v>
      </c>
      <c r="I172" s="114">
        <v>10.79</v>
      </c>
      <c r="J172" s="114">
        <v>-25</v>
      </c>
      <c r="K172" s="115" t="s">
        <v>732</v>
      </c>
      <c r="L172" s="116" t="str">
        <f t="shared" si="59"/>
        <v>Yes</v>
      </c>
    </row>
    <row r="173" spans="1:12" ht="25" x14ac:dyDescent="0.25">
      <c r="A173" s="2" t="s">
        <v>546</v>
      </c>
      <c r="B173" s="115" t="s">
        <v>217</v>
      </c>
      <c r="C173" s="113">
        <v>55420311</v>
      </c>
      <c r="D173" s="112" t="str">
        <f t="shared" ref="D173:D181" si="64">IF($B173="N/A","N/A",IF(C173&gt;10,"No",IF(C173&lt;-10,"No","Yes")))</f>
        <v>N/A</v>
      </c>
      <c r="E173" s="113">
        <v>82199219</v>
      </c>
      <c r="F173" s="112" t="str">
        <f t="shared" ref="F173:F181" si="65">IF($B173="N/A","N/A",IF(E173&gt;10,"No",IF(E173&lt;-10,"No","Yes")))</f>
        <v>N/A</v>
      </c>
      <c r="G173" s="113">
        <v>90371794</v>
      </c>
      <c r="H173" s="112" t="str">
        <f t="shared" ref="H173:H181" si="66">IF($B173="N/A","N/A",IF(G173&gt;10,"No",IF(G173&lt;-10,"No","Yes")))</f>
        <v>N/A</v>
      </c>
      <c r="I173" s="114">
        <v>48.32</v>
      </c>
      <c r="J173" s="114">
        <v>9.9420000000000002</v>
      </c>
      <c r="K173" s="115" t="s">
        <v>732</v>
      </c>
      <c r="L173" s="116" t="str">
        <f t="shared" ref="L173:L181" si="67">IF(J173="Div by 0", "N/A", IF(K173="N/A","N/A", IF(J173&gt;VALUE(MID(K173,1,2)), "No", IF(J173&lt;-1*VALUE(MID(K173,1,2)), "No", "Yes"))))</f>
        <v>Yes</v>
      </c>
    </row>
    <row r="174" spans="1:12" ht="25" x14ac:dyDescent="0.25">
      <c r="A174" s="2" t="s">
        <v>1285</v>
      </c>
      <c r="B174" s="115" t="s">
        <v>217</v>
      </c>
      <c r="C174" s="113">
        <v>116139022</v>
      </c>
      <c r="D174" s="112" t="str">
        <f t="shared" si="64"/>
        <v>N/A</v>
      </c>
      <c r="E174" s="113">
        <v>130966842</v>
      </c>
      <c r="F174" s="112" t="str">
        <f t="shared" si="65"/>
        <v>N/A</v>
      </c>
      <c r="G174" s="113">
        <v>139347643</v>
      </c>
      <c r="H174" s="112" t="str">
        <f t="shared" si="66"/>
        <v>N/A</v>
      </c>
      <c r="I174" s="114">
        <v>12.77</v>
      </c>
      <c r="J174" s="114">
        <v>6.399</v>
      </c>
      <c r="K174" s="115" t="s">
        <v>732</v>
      </c>
      <c r="L174" s="116" t="str">
        <f t="shared" si="67"/>
        <v>Yes</v>
      </c>
    </row>
    <row r="175" spans="1:12" ht="25" x14ac:dyDescent="0.25">
      <c r="A175" s="2" t="s">
        <v>547</v>
      </c>
      <c r="B175" s="115" t="s">
        <v>217</v>
      </c>
      <c r="C175" s="113">
        <v>77246538</v>
      </c>
      <c r="D175" s="112" t="str">
        <f t="shared" si="64"/>
        <v>N/A</v>
      </c>
      <c r="E175" s="113">
        <v>84301181</v>
      </c>
      <c r="F175" s="112" t="str">
        <f t="shared" si="65"/>
        <v>N/A</v>
      </c>
      <c r="G175" s="113">
        <v>92546275</v>
      </c>
      <c r="H175" s="112" t="str">
        <f t="shared" si="66"/>
        <v>N/A</v>
      </c>
      <c r="I175" s="114">
        <v>9.1329999999999991</v>
      </c>
      <c r="J175" s="114">
        <v>9.7810000000000006</v>
      </c>
      <c r="K175" s="115" t="s">
        <v>732</v>
      </c>
      <c r="L175" s="116" t="str">
        <f t="shared" si="67"/>
        <v>Yes</v>
      </c>
    </row>
    <row r="176" spans="1:12" ht="25" x14ac:dyDescent="0.25">
      <c r="A176" s="2" t="s">
        <v>512</v>
      </c>
      <c r="B176" s="115" t="s">
        <v>217</v>
      </c>
      <c r="C176" s="113">
        <v>395217940</v>
      </c>
      <c r="D176" s="112" t="str">
        <f t="shared" si="64"/>
        <v>N/A</v>
      </c>
      <c r="E176" s="113">
        <v>423193476</v>
      </c>
      <c r="F176" s="112" t="str">
        <f t="shared" si="65"/>
        <v>N/A</v>
      </c>
      <c r="G176" s="113">
        <v>420112075</v>
      </c>
      <c r="H176" s="112" t="str">
        <f t="shared" si="66"/>
        <v>N/A</v>
      </c>
      <c r="I176" s="114">
        <v>7.0789999999999997</v>
      </c>
      <c r="J176" s="114">
        <v>-0.72799999999999998</v>
      </c>
      <c r="K176" s="115" t="s">
        <v>732</v>
      </c>
      <c r="L176" s="116" t="str">
        <f t="shared" si="67"/>
        <v>Yes</v>
      </c>
    </row>
    <row r="177" spans="1:12" ht="25" x14ac:dyDescent="0.25">
      <c r="A177" s="2" t="s">
        <v>513</v>
      </c>
      <c r="B177" s="117" t="s">
        <v>217</v>
      </c>
      <c r="C177" s="118">
        <v>146.07664632000001</v>
      </c>
      <c r="D177" s="112" t="str">
        <f t="shared" si="64"/>
        <v>N/A</v>
      </c>
      <c r="E177" s="118">
        <v>191.98427441999999</v>
      </c>
      <c r="F177" s="112" t="str">
        <f t="shared" si="65"/>
        <v>N/A</v>
      </c>
      <c r="G177" s="118">
        <v>171.35536999000001</v>
      </c>
      <c r="H177" s="112" t="str">
        <f t="shared" si="66"/>
        <v>N/A</v>
      </c>
      <c r="I177" s="114">
        <v>31.43</v>
      </c>
      <c r="J177" s="114">
        <v>-10.7</v>
      </c>
      <c r="K177" s="115" t="s">
        <v>732</v>
      </c>
      <c r="L177" s="116" t="str">
        <f t="shared" si="67"/>
        <v>Yes</v>
      </c>
    </row>
    <row r="178" spans="1:12" ht="25" x14ac:dyDescent="0.25">
      <c r="A178" s="2" t="s">
        <v>1286</v>
      </c>
      <c r="B178" s="117" t="s">
        <v>217</v>
      </c>
      <c r="C178" s="118">
        <v>306.11879534000002</v>
      </c>
      <c r="D178" s="112" t="str">
        <f t="shared" si="64"/>
        <v>N/A</v>
      </c>
      <c r="E178" s="118">
        <v>305.88580331000003</v>
      </c>
      <c r="F178" s="112" t="str">
        <f t="shared" si="65"/>
        <v>N/A</v>
      </c>
      <c r="G178" s="118">
        <v>264.21924216000002</v>
      </c>
      <c r="H178" s="112" t="str">
        <f t="shared" si="66"/>
        <v>N/A</v>
      </c>
      <c r="I178" s="114">
        <v>-7.5999999999999998E-2</v>
      </c>
      <c r="J178" s="114">
        <v>-13.6</v>
      </c>
      <c r="K178" s="115" t="s">
        <v>732</v>
      </c>
      <c r="L178" s="116" t="str">
        <f t="shared" si="67"/>
        <v>Yes</v>
      </c>
    </row>
    <row r="179" spans="1:12" ht="25" x14ac:dyDescent="0.25">
      <c r="A179" s="2" t="s">
        <v>514</v>
      </c>
      <c r="B179" s="117" t="s">
        <v>217</v>
      </c>
      <c r="C179" s="118">
        <v>203.60613297</v>
      </c>
      <c r="D179" s="112" t="str">
        <f t="shared" si="64"/>
        <v>N/A</v>
      </c>
      <c r="E179" s="118">
        <v>196.89361120999999</v>
      </c>
      <c r="F179" s="112" t="str">
        <f t="shared" si="65"/>
        <v>N/A</v>
      </c>
      <c r="G179" s="118">
        <v>175.47843736999999</v>
      </c>
      <c r="H179" s="112" t="str">
        <f t="shared" si="66"/>
        <v>N/A</v>
      </c>
      <c r="I179" s="114">
        <v>-3.3</v>
      </c>
      <c r="J179" s="114">
        <v>-10.9</v>
      </c>
      <c r="K179" s="115" t="s">
        <v>732</v>
      </c>
      <c r="L179" s="116" t="str">
        <f t="shared" si="67"/>
        <v>Yes</v>
      </c>
    </row>
    <row r="180" spans="1:12" ht="25" x14ac:dyDescent="0.25">
      <c r="A180" s="2" t="s">
        <v>515</v>
      </c>
      <c r="B180" s="115" t="s">
        <v>217</v>
      </c>
      <c r="C180" s="113">
        <v>1041.7139529000001</v>
      </c>
      <c r="D180" s="112" t="str">
        <f t="shared" si="64"/>
        <v>N/A</v>
      </c>
      <c r="E180" s="113">
        <v>988.40954232000001</v>
      </c>
      <c r="F180" s="112" t="str">
        <f t="shared" si="65"/>
        <v>N/A</v>
      </c>
      <c r="G180" s="113">
        <v>796.58106653000004</v>
      </c>
      <c r="H180" s="112" t="str">
        <f t="shared" si="66"/>
        <v>N/A</v>
      </c>
      <c r="I180" s="114">
        <v>-5.12</v>
      </c>
      <c r="J180" s="114">
        <v>-19.399999999999999</v>
      </c>
      <c r="K180" s="115" t="s">
        <v>732</v>
      </c>
      <c r="L180" s="116" t="str">
        <f t="shared" si="67"/>
        <v>Yes</v>
      </c>
    </row>
    <row r="181" spans="1:12" ht="25" x14ac:dyDescent="0.25">
      <c r="A181" s="2" t="s">
        <v>1684</v>
      </c>
      <c r="B181" s="115" t="s">
        <v>217</v>
      </c>
      <c r="C181" s="119">
        <v>79.778171389999997</v>
      </c>
      <c r="D181" s="112" t="str">
        <f t="shared" si="64"/>
        <v>N/A</v>
      </c>
      <c r="E181" s="119">
        <v>84.767234372999994</v>
      </c>
      <c r="F181" s="112" t="str">
        <f t="shared" si="65"/>
        <v>N/A</v>
      </c>
      <c r="G181" s="119">
        <v>83.715211018999995</v>
      </c>
      <c r="H181" s="112" t="str">
        <f t="shared" si="66"/>
        <v>N/A</v>
      </c>
      <c r="I181" s="114">
        <v>6.2539999999999996</v>
      </c>
      <c r="J181" s="114">
        <v>-1.24</v>
      </c>
      <c r="K181" s="115" t="s">
        <v>732</v>
      </c>
      <c r="L181" s="116" t="str">
        <f t="shared" si="67"/>
        <v>Yes</v>
      </c>
    </row>
    <row r="182" spans="1:12" ht="25" x14ac:dyDescent="0.25">
      <c r="A182" s="2" t="s">
        <v>1685</v>
      </c>
      <c r="B182" s="120" t="s">
        <v>217</v>
      </c>
      <c r="C182" s="119" t="s">
        <v>217</v>
      </c>
      <c r="D182" s="116" t="str">
        <f t="shared" ref="D182:D185" si="68">IF($B182="N/A","N/A",IF(C182&lt;0,"No","Yes"))</f>
        <v>N/A</v>
      </c>
      <c r="E182" s="119">
        <v>87.718104495999995</v>
      </c>
      <c r="F182" s="116" t="str">
        <f t="shared" ref="F182:F185" si="69">IF($B182="N/A","N/A",IF(E182&lt;0,"No","Yes"))</f>
        <v>N/A</v>
      </c>
      <c r="G182" s="119">
        <v>87.516930023</v>
      </c>
      <c r="H182" s="116" t="str">
        <f t="shared" ref="H182:H185" si="70">IF($B182="N/A","N/A",IF(G182&lt;0,"No","Yes"))</f>
        <v>N/A</v>
      </c>
      <c r="I182" s="114" t="s">
        <v>217</v>
      </c>
      <c r="J182" s="114">
        <v>-0.22900000000000001</v>
      </c>
      <c r="K182" s="120" t="s">
        <v>732</v>
      </c>
      <c r="L182" s="116" t="str">
        <f t="shared" ref="L182:L213" si="71">IF(J182="Div by 0", "N/A", IF(OR(J182="N/A",K182="N/A"),"N/A", IF(J182&gt;VALUE(MID(K182,1,2)), "No", IF(J182&lt;-1*VALUE(MID(K182,1,2)), "No", "Yes"))))</f>
        <v>Yes</v>
      </c>
    </row>
    <row r="183" spans="1:12" ht="25" x14ac:dyDescent="0.25">
      <c r="A183" s="2" t="s">
        <v>1686</v>
      </c>
      <c r="B183" s="120" t="s">
        <v>217</v>
      </c>
      <c r="C183" s="119" t="s">
        <v>217</v>
      </c>
      <c r="D183" s="116" t="str">
        <f t="shared" si="68"/>
        <v>N/A</v>
      </c>
      <c r="E183" s="119">
        <v>93.036251105000005</v>
      </c>
      <c r="F183" s="116" t="str">
        <f t="shared" si="69"/>
        <v>N/A</v>
      </c>
      <c r="G183" s="119">
        <v>92.348330731000004</v>
      </c>
      <c r="H183" s="116" t="str">
        <f t="shared" si="70"/>
        <v>N/A</v>
      </c>
      <c r="I183" s="114" t="s">
        <v>217</v>
      </c>
      <c r="J183" s="114">
        <v>-0.73899999999999999</v>
      </c>
      <c r="K183" s="120" t="s">
        <v>732</v>
      </c>
      <c r="L183" s="116" t="str">
        <f t="shared" si="71"/>
        <v>Yes</v>
      </c>
    </row>
    <row r="184" spans="1:12" ht="25" x14ac:dyDescent="0.25">
      <c r="A184" s="2" t="s">
        <v>1687</v>
      </c>
      <c r="B184" s="120" t="s">
        <v>217</v>
      </c>
      <c r="C184" s="119" t="s">
        <v>217</v>
      </c>
      <c r="D184" s="116" t="str">
        <f t="shared" si="68"/>
        <v>N/A</v>
      </c>
      <c r="E184" s="119">
        <v>83.169769606000003</v>
      </c>
      <c r="F184" s="116" t="str">
        <f t="shared" si="69"/>
        <v>N/A</v>
      </c>
      <c r="G184" s="119">
        <v>83.936142832000002</v>
      </c>
      <c r="H184" s="116" t="str">
        <f t="shared" si="70"/>
        <v>N/A</v>
      </c>
      <c r="I184" s="114" t="s">
        <v>217</v>
      </c>
      <c r="J184" s="114">
        <v>0.92149999999999999</v>
      </c>
      <c r="K184" s="120" t="s">
        <v>732</v>
      </c>
      <c r="L184" s="116" t="str">
        <f t="shared" si="71"/>
        <v>Yes</v>
      </c>
    </row>
    <row r="185" spans="1:12" ht="25" x14ac:dyDescent="0.25">
      <c r="A185" s="2" t="s">
        <v>1688</v>
      </c>
      <c r="B185" s="120" t="s">
        <v>217</v>
      </c>
      <c r="C185" s="119" t="s">
        <v>217</v>
      </c>
      <c r="D185" s="116" t="str">
        <f t="shared" si="68"/>
        <v>N/A</v>
      </c>
      <c r="E185" s="119">
        <v>83.495564998000006</v>
      </c>
      <c r="F185" s="116" t="str">
        <f t="shared" si="69"/>
        <v>N/A</v>
      </c>
      <c r="G185" s="119">
        <v>78.959938313999999</v>
      </c>
      <c r="H185" s="116" t="str">
        <f t="shared" si="70"/>
        <v>N/A</v>
      </c>
      <c r="I185" s="114" t="s">
        <v>217</v>
      </c>
      <c r="J185" s="114">
        <v>-5.43</v>
      </c>
      <c r="K185" s="120" t="s">
        <v>732</v>
      </c>
      <c r="L185" s="116" t="str">
        <f t="shared" si="71"/>
        <v>Yes</v>
      </c>
    </row>
    <row r="186" spans="1:12" ht="25" x14ac:dyDescent="0.25">
      <c r="A186" s="2" t="s">
        <v>1689</v>
      </c>
      <c r="B186" s="117" t="s">
        <v>217</v>
      </c>
      <c r="C186" s="119" t="s">
        <v>217</v>
      </c>
      <c r="D186" s="112" t="str">
        <f t="shared" ref="D186:D213" si="72">IF($B186="N/A","N/A",IF(C186&gt;10,"No",IF(C186&lt;-10,"No","Yes")))</f>
        <v>N/A</v>
      </c>
      <c r="E186" s="119">
        <v>8.4887284074</v>
      </c>
      <c r="F186" s="112" t="str">
        <f t="shared" ref="F186:F213" si="73">IF($B186="N/A","N/A",IF(E186&gt;10,"No",IF(E186&lt;-10,"No","Yes")))</f>
        <v>N/A</v>
      </c>
      <c r="G186" s="119">
        <v>8.4614159433000005</v>
      </c>
      <c r="H186" s="112" t="str">
        <f t="shared" ref="H186:H213" si="74">IF($B186="N/A","N/A",IF(G186&gt;10,"No",IF(G186&lt;-10,"No","Yes")))</f>
        <v>N/A</v>
      </c>
      <c r="I186" s="114" t="s">
        <v>217</v>
      </c>
      <c r="J186" s="114">
        <v>-0.32200000000000001</v>
      </c>
      <c r="K186" s="115" t="s">
        <v>732</v>
      </c>
      <c r="L186" s="116" t="str">
        <f t="shared" si="71"/>
        <v>Yes</v>
      </c>
    </row>
    <row r="187" spans="1:12" ht="25" x14ac:dyDescent="0.25">
      <c r="A187" s="2" t="s">
        <v>1690</v>
      </c>
      <c r="B187" s="117" t="s">
        <v>217</v>
      </c>
      <c r="C187" s="119" t="s">
        <v>217</v>
      </c>
      <c r="D187" s="112" t="str">
        <f t="shared" si="72"/>
        <v>N/A</v>
      </c>
      <c r="E187" s="119">
        <v>0</v>
      </c>
      <c r="F187" s="112" t="str">
        <f t="shared" si="73"/>
        <v>N/A</v>
      </c>
      <c r="G187" s="119">
        <v>0</v>
      </c>
      <c r="H187" s="112" t="str">
        <f t="shared" si="74"/>
        <v>N/A</v>
      </c>
      <c r="I187" s="114" t="s">
        <v>217</v>
      </c>
      <c r="J187" s="114" t="s">
        <v>1742</v>
      </c>
      <c r="K187" s="115" t="s">
        <v>732</v>
      </c>
      <c r="L187" s="116" t="str">
        <f t="shared" si="71"/>
        <v>N/A</v>
      </c>
    </row>
    <row r="188" spans="1:12" ht="25" x14ac:dyDescent="0.25">
      <c r="A188" s="2" t="s">
        <v>1691</v>
      </c>
      <c r="B188" s="117" t="s">
        <v>217</v>
      </c>
      <c r="C188" s="119" t="s">
        <v>217</v>
      </c>
      <c r="D188" s="112" t="str">
        <f t="shared" si="72"/>
        <v>N/A</v>
      </c>
      <c r="E188" s="119">
        <v>0.22491802050000001</v>
      </c>
      <c r="F188" s="112" t="str">
        <f t="shared" si="73"/>
        <v>N/A</v>
      </c>
      <c r="G188" s="119">
        <v>0.2110376682</v>
      </c>
      <c r="H188" s="112" t="str">
        <f t="shared" si="74"/>
        <v>N/A</v>
      </c>
      <c r="I188" s="114" t="s">
        <v>217</v>
      </c>
      <c r="J188" s="114">
        <v>-6.17</v>
      </c>
      <c r="K188" s="115" t="s">
        <v>732</v>
      </c>
      <c r="L188" s="116" t="str">
        <f t="shared" si="71"/>
        <v>Yes</v>
      </c>
    </row>
    <row r="189" spans="1:12" ht="25" x14ac:dyDescent="0.25">
      <c r="A189" s="2" t="s">
        <v>1692</v>
      </c>
      <c r="B189" s="117" t="s">
        <v>217</v>
      </c>
      <c r="C189" s="119" t="s">
        <v>217</v>
      </c>
      <c r="D189" s="112" t="str">
        <f t="shared" si="72"/>
        <v>N/A</v>
      </c>
      <c r="E189" s="119">
        <v>0</v>
      </c>
      <c r="F189" s="112" t="str">
        <f t="shared" si="73"/>
        <v>N/A</v>
      </c>
      <c r="G189" s="119">
        <v>0</v>
      </c>
      <c r="H189" s="112" t="str">
        <f t="shared" si="74"/>
        <v>N/A</v>
      </c>
      <c r="I189" s="114" t="s">
        <v>217</v>
      </c>
      <c r="J189" s="114" t="s">
        <v>1742</v>
      </c>
      <c r="K189" s="115" t="s">
        <v>732</v>
      </c>
      <c r="L189" s="116" t="str">
        <f t="shared" si="71"/>
        <v>N/A</v>
      </c>
    </row>
    <row r="190" spans="1:12" ht="25" x14ac:dyDescent="0.25">
      <c r="A190" s="2" t="s">
        <v>1693</v>
      </c>
      <c r="B190" s="117" t="s">
        <v>217</v>
      </c>
      <c r="C190" s="119" t="s">
        <v>217</v>
      </c>
      <c r="D190" s="112" t="str">
        <f t="shared" si="72"/>
        <v>N/A</v>
      </c>
      <c r="E190" s="119">
        <v>0.17493623820000001</v>
      </c>
      <c r="F190" s="112" t="str">
        <f t="shared" si="73"/>
        <v>N/A</v>
      </c>
      <c r="G190" s="119">
        <v>0.19757524730000001</v>
      </c>
      <c r="H190" s="112" t="str">
        <f t="shared" si="74"/>
        <v>N/A</v>
      </c>
      <c r="I190" s="114" t="s">
        <v>217</v>
      </c>
      <c r="J190" s="114">
        <v>12.94</v>
      </c>
      <c r="K190" s="115" t="s">
        <v>732</v>
      </c>
      <c r="L190" s="116" t="str">
        <f t="shared" si="71"/>
        <v>Yes</v>
      </c>
    </row>
    <row r="191" spans="1:12" ht="25" x14ac:dyDescent="0.25">
      <c r="A191" s="2" t="s">
        <v>1694</v>
      </c>
      <c r="B191" s="117" t="s">
        <v>217</v>
      </c>
      <c r="C191" s="119" t="s">
        <v>217</v>
      </c>
      <c r="D191" s="112" t="str">
        <f t="shared" si="72"/>
        <v>N/A</v>
      </c>
      <c r="E191" s="119">
        <v>68.843599061999996</v>
      </c>
      <c r="F191" s="112" t="str">
        <f t="shared" si="73"/>
        <v>N/A</v>
      </c>
      <c r="G191" s="119">
        <v>64.261444006000005</v>
      </c>
      <c r="H191" s="112" t="str">
        <f t="shared" si="74"/>
        <v>N/A</v>
      </c>
      <c r="I191" s="114" t="s">
        <v>217</v>
      </c>
      <c r="J191" s="114">
        <v>-6.66</v>
      </c>
      <c r="K191" s="115" t="s">
        <v>732</v>
      </c>
      <c r="L191" s="116" t="str">
        <f t="shared" si="71"/>
        <v>Yes</v>
      </c>
    </row>
    <row r="192" spans="1:12" ht="25" x14ac:dyDescent="0.25">
      <c r="A192" s="2" t="s">
        <v>1695</v>
      </c>
      <c r="B192" s="117" t="s">
        <v>217</v>
      </c>
      <c r="C192" s="119" t="s">
        <v>217</v>
      </c>
      <c r="D192" s="112" t="str">
        <f t="shared" si="72"/>
        <v>N/A</v>
      </c>
      <c r="E192" s="119">
        <v>35.292276647000001</v>
      </c>
      <c r="F192" s="112" t="str">
        <f t="shared" si="73"/>
        <v>N/A</v>
      </c>
      <c r="G192" s="119">
        <v>33.485591417000002</v>
      </c>
      <c r="H192" s="112" t="str">
        <f t="shared" si="74"/>
        <v>N/A</v>
      </c>
      <c r="I192" s="114" t="s">
        <v>217</v>
      </c>
      <c r="J192" s="114">
        <v>-5.12</v>
      </c>
      <c r="K192" s="115" t="s">
        <v>732</v>
      </c>
      <c r="L192" s="116" t="str">
        <f t="shared" si="71"/>
        <v>Yes</v>
      </c>
    </row>
    <row r="193" spans="1:12" ht="25" x14ac:dyDescent="0.25">
      <c r="A193" s="2" t="s">
        <v>1696</v>
      </c>
      <c r="B193" s="117" t="s">
        <v>217</v>
      </c>
      <c r="C193" s="119" t="s">
        <v>217</v>
      </c>
      <c r="D193" s="112" t="str">
        <f t="shared" si="72"/>
        <v>N/A</v>
      </c>
      <c r="E193" s="119">
        <v>13.801278039</v>
      </c>
      <c r="F193" s="112" t="str">
        <f t="shared" si="73"/>
        <v>N/A</v>
      </c>
      <c r="G193" s="119">
        <v>9.7325718532999996</v>
      </c>
      <c r="H193" s="112" t="str">
        <f t="shared" si="74"/>
        <v>N/A</v>
      </c>
      <c r="I193" s="114" t="s">
        <v>217</v>
      </c>
      <c r="J193" s="114">
        <v>-29.5</v>
      </c>
      <c r="K193" s="115" t="s">
        <v>732</v>
      </c>
      <c r="L193" s="116" t="str">
        <f t="shared" si="71"/>
        <v>Yes</v>
      </c>
    </row>
    <row r="194" spans="1:12" ht="25" x14ac:dyDescent="0.25">
      <c r="A194" s="2" t="s">
        <v>1697</v>
      </c>
      <c r="B194" s="117" t="s">
        <v>217</v>
      </c>
      <c r="C194" s="119" t="s">
        <v>217</v>
      </c>
      <c r="D194" s="112" t="str">
        <f t="shared" si="72"/>
        <v>N/A</v>
      </c>
      <c r="E194" s="119">
        <v>36.071431908000001</v>
      </c>
      <c r="F194" s="112" t="str">
        <f t="shared" si="73"/>
        <v>N/A</v>
      </c>
      <c r="G194" s="119">
        <v>36.922300974000002</v>
      </c>
      <c r="H194" s="112" t="str">
        <f t="shared" si="74"/>
        <v>N/A</v>
      </c>
      <c r="I194" s="114" t="s">
        <v>217</v>
      </c>
      <c r="J194" s="114">
        <v>2.359</v>
      </c>
      <c r="K194" s="115" t="s">
        <v>732</v>
      </c>
      <c r="L194" s="116" t="str">
        <f t="shared" si="71"/>
        <v>Yes</v>
      </c>
    </row>
    <row r="195" spans="1:12" ht="25" x14ac:dyDescent="0.25">
      <c r="A195" s="2" t="s">
        <v>1698</v>
      </c>
      <c r="B195" s="117" t="s">
        <v>217</v>
      </c>
      <c r="C195" s="119" t="s">
        <v>217</v>
      </c>
      <c r="D195" s="112" t="str">
        <f t="shared" si="72"/>
        <v>N/A</v>
      </c>
      <c r="E195" s="119">
        <v>14.077112080999999</v>
      </c>
      <c r="F195" s="112" t="str">
        <f t="shared" si="73"/>
        <v>N/A</v>
      </c>
      <c r="G195" s="119">
        <v>17.584197014000001</v>
      </c>
      <c r="H195" s="112" t="str">
        <f t="shared" si="74"/>
        <v>N/A</v>
      </c>
      <c r="I195" s="114" t="s">
        <v>217</v>
      </c>
      <c r="J195" s="114">
        <v>24.91</v>
      </c>
      <c r="K195" s="115" t="s">
        <v>732</v>
      </c>
      <c r="L195" s="116" t="str">
        <f t="shared" si="71"/>
        <v>Yes</v>
      </c>
    </row>
    <row r="196" spans="1:12" ht="25" x14ac:dyDescent="0.25">
      <c r="A196" s="2" t="s">
        <v>1699</v>
      </c>
      <c r="B196" s="117" t="s">
        <v>217</v>
      </c>
      <c r="C196" s="119" t="s">
        <v>217</v>
      </c>
      <c r="D196" s="112" t="str">
        <f t="shared" si="72"/>
        <v>N/A</v>
      </c>
      <c r="E196" s="119">
        <v>0</v>
      </c>
      <c r="F196" s="112" t="str">
        <f t="shared" si="73"/>
        <v>N/A</v>
      </c>
      <c r="G196" s="119">
        <v>0</v>
      </c>
      <c r="H196" s="112" t="str">
        <f t="shared" si="74"/>
        <v>N/A</v>
      </c>
      <c r="I196" s="114" t="s">
        <v>217</v>
      </c>
      <c r="J196" s="114" t="s">
        <v>1742</v>
      </c>
      <c r="K196" s="115" t="s">
        <v>732</v>
      </c>
      <c r="L196" s="116" t="str">
        <f t="shared" si="71"/>
        <v>N/A</v>
      </c>
    </row>
    <row r="197" spans="1:12" ht="25" x14ac:dyDescent="0.25">
      <c r="A197" s="2" t="s">
        <v>1700</v>
      </c>
      <c r="B197" s="117" t="s">
        <v>217</v>
      </c>
      <c r="C197" s="119" t="s">
        <v>217</v>
      </c>
      <c r="D197" s="112" t="str">
        <f t="shared" si="72"/>
        <v>N/A</v>
      </c>
      <c r="E197" s="119">
        <v>49.932734797999998</v>
      </c>
      <c r="F197" s="112" t="str">
        <f t="shared" si="73"/>
        <v>N/A</v>
      </c>
      <c r="G197" s="119">
        <v>50.262991235999998</v>
      </c>
      <c r="H197" s="112" t="str">
        <f t="shared" si="74"/>
        <v>N/A</v>
      </c>
      <c r="I197" s="114" t="s">
        <v>217</v>
      </c>
      <c r="J197" s="114">
        <v>0.66139999999999999</v>
      </c>
      <c r="K197" s="115" t="s">
        <v>732</v>
      </c>
      <c r="L197" s="116" t="str">
        <f t="shared" si="71"/>
        <v>Yes</v>
      </c>
    </row>
    <row r="198" spans="1:12" ht="25" x14ac:dyDescent="0.25">
      <c r="A198" s="2" t="s">
        <v>1701</v>
      </c>
      <c r="B198" s="117" t="s">
        <v>217</v>
      </c>
      <c r="C198" s="119" t="s">
        <v>217</v>
      </c>
      <c r="D198" s="112" t="str">
        <f t="shared" si="72"/>
        <v>N/A</v>
      </c>
      <c r="E198" s="119">
        <v>56.976429152000001</v>
      </c>
      <c r="F198" s="112" t="str">
        <f t="shared" si="73"/>
        <v>N/A</v>
      </c>
      <c r="G198" s="119">
        <v>56.187783705999998</v>
      </c>
      <c r="H198" s="112" t="str">
        <f t="shared" si="74"/>
        <v>N/A</v>
      </c>
      <c r="I198" s="114" t="s">
        <v>217</v>
      </c>
      <c r="J198" s="114">
        <v>-1.38</v>
      </c>
      <c r="K198" s="115" t="s">
        <v>732</v>
      </c>
      <c r="L198" s="116" t="str">
        <f t="shared" si="71"/>
        <v>Yes</v>
      </c>
    </row>
    <row r="199" spans="1:12" ht="25" x14ac:dyDescent="0.25">
      <c r="A199" s="2" t="s">
        <v>1702</v>
      </c>
      <c r="B199" s="117" t="s">
        <v>217</v>
      </c>
      <c r="C199" s="119" t="s">
        <v>217</v>
      </c>
      <c r="D199" s="112" t="str">
        <f t="shared" si="72"/>
        <v>N/A</v>
      </c>
      <c r="E199" s="119">
        <v>4.6658227375000001</v>
      </c>
      <c r="F199" s="112" t="str">
        <f t="shared" si="73"/>
        <v>N/A</v>
      </c>
      <c r="G199" s="119">
        <v>5.5074574226999999</v>
      </c>
      <c r="H199" s="112" t="str">
        <f t="shared" si="74"/>
        <v>N/A</v>
      </c>
      <c r="I199" s="114" t="s">
        <v>217</v>
      </c>
      <c r="J199" s="114">
        <v>18.04</v>
      </c>
      <c r="K199" s="115" t="s">
        <v>732</v>
      </c>
      <c r="L199" s="116" t="str">
        <f t="shared" si="71"/>
        <v>Yes</v>
      </c>
    </row>
    <row r="200" spans="1:12" ht="25" x14ac:dyDescent="0.25">
      <c r="A200" s="2" t="s">
        <v>1703</v>
      </c>
      <c r="B200" s="117" t="s">
        <v>217</v>
      </c>
      <c r="C200" s="119" t="s">
        <v>217</v>
      </c>
      <c r="D200" s="112" t="str">
        <f t="shared" si="72"/>
        <v>N/A</v>
      </c>
      <c r="E200" s="119">
        <v>4.1795513785000002</v>
      </c>
      <c r="F200" s="112" t="str">
        <f t="shared" si="73"/>
        <v>N/A</v>
      </c>
      <c r="G200" s="119">
        <v>4.3838193077999996</v>
      </c>
      <c r="H200" s="112" t="str">
        <f t="shared" si="74"/>
        <v>N/A</v>
      </c>
      <c r="I200" s="114" t="s">
        <v>217</v>
      </c>
      <c r="J200" s="114">
        <v>4.8869999999999996</v>
      </c>
      <c r="K200" s="115" t="s">
        <v>732</v>
      </c>
      <c r="L200" s="116" t="str">
        <f t="shared" si="71"/>
        <v>Yes</v>
      </c>
    </row>
    <row r="201" spans="1:12" ht="25" x14ac:dyDescent="0.25">
      <c r="A201" s="2" t="s">
        <v>1704</v>
      </c>
      <c r="B201" s="117" t="s">
        <v>217</v>
      </c>
      <c r="C201" s="119" t="s">
        <v>217</v>
      </c>
      <c r="D201" s="112" t="str">
        <f t="shared" si="72"/>
        <v>N/A</v>
      </c>
      <c r="E201" s="119">
        <v>0</v>
      </c>
      <c r="F201" s="112" t="str">
        <f t="shared" si="73"/>
        <v>N/A</v>
      </c>
      <c r="G201" s="119">
        <v>0</v>
      </c>
      <c r="H201" s="112" t="str">
        <f t="shared" si="74"/>
        <v>N/A</v>
      </c>
      <c r="I201" s="114" t="s">
        <v>217</v>
      </c>
      <c r="J201" s="114" t="s">
        <v>1742</v>
      </c>
      <c r="K201" s="115" t="s">
        <v>732</v>
      </c>
      <c r="L201" s="116" t="str">
        <f t="shared" si="71"/>
        <v>N/A</v>
      </c>
    </row>
    <row r="202" spans="1:12" ht="25" x14ac:dyDescent="0.25">
      <c r="A202" s="2" t="s">
        <v>1705</v>
      </c>
      <c r="B202" s="117" t="s">
        <v>217</v>
      </c>
      <c r="C202" s="119" t="s">
        <v>217</v>
      </c>
      <c r="D202" s="112" t="str">
        <f t="shared" si="72"/>
        <v>N/A</v>
      </c>
      <c r="E202" s="119">
        <v>8.5949980800000006E-2</v>
      </c>
      <c r="F202" s="112" t="str">
        <f t="shared" si="73"/>
        <v>N/A</v>
      </c>
      <c r="G202" s="119">
        <v>3.2423577100000003E-2</v>
      </c>
      <c r="H202" s="112" t="str">
        <f t="shared" si="74"/>
        <v>N/A</v>
      </c>
      <c r="I202" s="114" t="s">
        <v>217</v>
      </c>
      <c r="J202" s="114">
        <v>-62.3</v>
      </c>
      <c r="K202" s="115" t="s">
        <v>732</v>
      </c>
      <c r="L202" s="116" t="str">
        <f t="shared" si="71"/>
        <v>No</v>
      </c>
    </row>
    <row r="203" spans="1:12" ht="25" x14ac:dyDescent="0.25">
      <c r="A203" s="2" t="s">
        <v>1706</v>
      </c>
      <c r="B203" s="117" t="s">
        <v>217</v>
      </c>
      <c r="C203" s="119" t="s">
        <v>217</v>
      </c>
      <c r="D203" s="112" t="str">
        <f t="shared" si="72"/>
        <v>N/A</v>
      </c>
      <c r="E203" s="119">
        <v>3.4027317145999998</v>
      </c>
      <c r="F203" s="112" t="str">
        <f t="shared" si="73"/>
        <v>N/A</v>
      </c>
      <c r="G203" s="119">
        <v>3.3210465040999999</v>
      </c>
      <c r="H203" s="112" t="str">
        <f t="shared" si="74"/>
        <v>N/A</v>
      </c>
      <c r="I203" s="114" t="s">
        <v>217</v>
      </c>
      <c r="J203" s="114">
        <v>-2.4</v>
      </c>
      <c r="K203" s="115" t="s">
        <v>732</v>
      </c>
      <c r="L203" s="116" t="str">
        <f t="shared" si="71"/>
        <v>Yes</v>
      </c>
    </row>
    <row r="204" spans="1:12" ht="25" x14ac:dyDescent="0.25">
      <c r="A204" s="2" t="s">
        <v>1707</v>
      </c>
      <c r="B204" s="117" t="s">
        <v>217</v>
      </c>
      <c r="C204" s="119" t="s">
        <v>217</v>
      </c>
      <c r="D204" s="112" t="str">
        <f t="shared" si="72"/>
        <v>N/A</v>
      </c>
      <c r="E204" s="119">
        <v>1.7479610236000001</v>
      </c>
      <c r="F204" s="112" t="str">
        <f t="shared" si="73"/>
        <v>N/A</v>
      </c>
      <c r="G204" s="119">
        <v>1.7321016166000001</v>
      </c>
      <c r="H204" s="112" t="str">
        <f t="shared" si="74"/>
        <v>N/A</v>
      </c>
      <c r="I204" s="114" t="s">
        <v>217</v>
      </c>
      <c r="J204" s="114">
        <v>-0.90700000000000003</v>
      </c>
      <c r="K204" s="115" t="s">
        <v>732</v>
      </c>
      <c r="L204" s="116" t="str">
        <f t="shared" si="71"/>
        <v>Yes</v>
      </c>
    </row>
    <row r="205" spans="1:12" ht="25" x14ac:dyDescent="0.25">
      <c r="A205" s="2" t="s">
        <v>1708</v>
      </c>
      <c r="B205" s="117" t="s">
        <v>217</v>
      </c>
      <c r="C205" s="119" t="s">
        <v>217</v>
      </c>
      <c r="D205" s="112" t="str">
        <f t="shared" si="72"/>
        <v>N/A</v>
      </c>
      <c r="E205" s="119">
        <v>0</v>
      </c>
      <c r="F205" s="112" t="str">
        <f t="shared" si="73"/>
        <v>N/A</v>
      </c>
      <c r="G205" s="119">
        <v>0</v>
      </c>
      <c r="H205" s="112" t="str">
        <f t="shared" si="74"/>
        <v>N/A</v>
      </c>
      <c r="I205" s="114" t="s">
        <v>217</v>
      </c>
      <c r="J205" s="114" t="s">
        <v>1742</v>
      </c>
      <c r="K205" s="115" t="s">
        <v>732</v>
      </c>
      <c r="L205" s="116" t="str">
        <f t="shared" si="71"/>
        <v>N/A</v>
      </c>
    </row>
    <row r="206" spans="1:12" ht="25" x14ac:dyDescent="0.25">
      <c r="A206" s="2" t="s">
        <v>1709</v>
      </c>
      <c r="B206" s="117" t="s">
        <v>217</v>
      </c>
      <c r="C206" s="119" t="s">
        <v>217</v>
      </c>
      <c r="D206" s="112" t="str">
        <f t="shared" si="72"/>
        <v>N/A</v>
      </c>
      <c r="E206" s="119">
        <v>10.672979008</v>
      </c>
      <c r="F206" s="112" t="str">
        <f t="shared" si="73"/>
        <v>N/A</v>
      </c>
      <c r="G206" s="119">
        <v>9.1885762825999997</v>
      </c>
      <c r="H206" s="112" t="str">
        <f t="shared" si="74"/>
        <v>N/A</v>
      </c>
      <c r="I206" s="114" t="s">
        <v>217</v>
      </c>
      <c r="J206" s="114">
        <v>-13.9</v>
      </c>
      <c r="K206" s="115" t="s">
        <v>732</v>
      </c>
      <c r="L206" s="116" t="str">
        <f t="shared" si="71"/>
        <v>Yes</v>
      </c>
    </row>
    <row r="207" spans="1:12" ht="25" x14ac:dyDescent="0.25">
      <c r="A207" s="2" t="s">
        <v>1710</v>
      </c>
      <c r="B207" s="117" t="s">
        <v>217</v>
      </c>
      <c r="C207" s="119" t="s">
        <v>217</v>
      </c>
      <c r="D207" s="112" t="str">
        <f t="shared" si="72"/>
        <v>N/A</v>
      </c>
      <c r="E207" s="119">
        <v>0</v>
      </c>
      <c r="F207" s="112" t="str">
        <f t="shared" si="73"/>
        <v>N/A</v>
      </c>
      <c r="G207" s="119">
        <v>0</v>
      </c>
      <c r="H207" s="112" t="str">
        <f t="shared" si="74"/>
        <v>N/A</v>
      </c>
      <c r="I207" s="114" t="s">
        <v>217</v>
      </c>
      <c r="J207" s="114" t="s">
        <v>1742</v>
      </c>
      <c r="K207" s="115" t="s">
        <v>732</v>
      </c>
      <c r="L207" s="116" t="str">
        <f t="shared" si="71"/>
        <v>N/A</v>
      </c>
    </row>
    <row r="208" spans="1:12" ht="25" x14ac:dyDescent="0.25">
      <c r="A208" s="2" t="s">
        <v>1711</v>
      </c>
      <c r="B208" s="117" t="s">
        <v>217</v>
      </c>
      <c r="C208" s="119" t="s">
        <v>217</v>
      </c>
      <c r="D208" s="112" t="str">
        <f t="shared" si="72"/>
        <v>N/A</v>
      </c>
      <c r="E208" s="119">
        <v>23.93356627</v>
      </c>
      <c r="F208" s="112" t="str">
        <f t="shared" si="73"/>
        <v>N/A</v>
      </c>
      <c r="G208" s="119">
        <v>20.55218679</v>
      </c>
      <c r="H208" s="112" t="str">
        <f t="shared" si="74"/>
        <v>N/A</v>
      </c>
      <c r="I208" s="114" t="s">
        <v>217</v>
      </c>
      <c r="J208" s="114">
        <v>-14.1</v>
      </c>
      <c r="K208" s="115" t="s">
        <v>732</v>
      </c>
      <c r="L208" s="116" t="str">
        <f t="shared" si="71"/>
        <v>Yes</v>
      </c>
    </row>
    <row r="209" spans="1:12" ht="25" x14ac:dyDescent="0.25">
      <c r="A209" s="2" t="s">
        <v>1712</v>
      </c>
      <c r="B209" s="117" t="s">
        <v>217</v>
      </c>
      <c r="C209" s="119" t="s">
        <v>217</v>
      </c>
      <c r="D209" s="112" t="str">
        <f t="shared" si="72"/>
        <v>N/A</v>
      </c>
      <c r="E209" s="119">
        <v>0.1340632853</v>
      </c>
      <c r="F209" s="112" t="str">
        <f t="shared" si="73"/>
        <v>N/A</v>
      </c>
      <c r="G209" s="119">
        <v>0.15301653030000001</v>
      </c>
      <c r="H209" s="112" t="str">
        <f t="shared" si="74"/>
        <v>N/A</v>
      </c>
      <c r="I209" s="114" t="s">
        <v>217</v>
      </c>
      <c r="J209" s="114">
        <v>14.14</v>
      </c>
      <c r="K209" s="115" t="s">
        <v>732</v>
      </c>
      <c r="L209" s="116" t="str">
        <f t="shared" si="71"/>
        <v>Yes</v>
      </c>
    </row>
    <row r="210" spans="1:12" ht="25" x14ac:dyDescent="0.25">
      <c r="A210" s="2" t="s">
        <v>1713</v>
      </c>
      <c r="B210" s="117" t="s">
        <v>217</v>
      </c>
      <c r="C210" s="119" t="s">
        <v>217</v>
      </c>
      <c r="D210" s="112" t="str">
        <f t="shared" si="72"/>
        <v>N/A</v>
      </c>
      <c r="E210" s="119">
        <v>18.166042284</v>
      </c>
      <c r="F210" s="112" t="str">
        <f t="shared" si="73"/>
        <v>N/A</v>
      </c>
      <c r="G210" s="119">
        <v>15.144844272</v>
      </c>
      <c r="H210" s="112" t="str">
        <f t="shared" si="74"/>
        <v>N/A</v>
      </c>
      <c r="I210" s="114" t="s">
        <v>217</v>
      </c>
      <c r="J210" s="114">
        <v>-16.600000000000001</v>
      </c>
      <c r="K210" s="115" t="s">
        <v>732</v>
      </c>
      <c r="L210" s="116" t="str">
        <f t="shared" si="71"/>
        <v>Yes</v>
      </c>
    </row>
    <row r="211" spans="1:12" ht="25" x14ac:dyDescent="0.25">
      <c r="A211" s="2" t="s">
        <v>1714</v>
      </c>
      <c r="B211" s="117" t="s">
        <v>217</v>
      </c>
      <c r="C211" s="119" t="s">
        <v>217</v>
      </c>
      <c r="D211" s="112" t="str">
        <f t="shared" si="72"/>
        <v>N/A</v>
      </c>
      <c r="E211" s="119">
        <v>0</v>
      </c>
      <c r="F211" s="112" t="str">
        <f t="shared" si="73"/>
        <v>N/A</v>
      </c>
      <c r="G211" s="119">
        <v>0</v>
      </c>
      <c r="H211" s="112" t="str">
        <f t="shared" si="74"/>
        <v>N/A</v>
      </c>
      <c r="I211" s="114" t="s">
        <v>217</v>
      </c>
      <c r="J211" s="114" t="s">
        <v>1742</v>
      </c>
      <c r="K211" s="115" t="s">
        <v>732</v>
      </c>
      <c r="L211" s="116" t="str">
        <f t="shared" si="71"/>
        <v>N/A</v>
      </c>
    </row>
    <row r="212" spans="1:12" ht="25" x14ac:dyDescent="0.25">
      <c r="A212" s="2" t="s">
        <v>1715</v>
      </c>
      <c r="B212" s="117" t="s">
        <v>217</v>
      </c>
      <c r="C212" s="119" t="s">
        <v>217</v>
      </c>
      <c r="D212" s="112" t="str">
        <f t="shared" si="72"/>
        <v>N/A</v>
      </c>
      <c r="E212" s="119">
        <v>0</v>
      </c>
      <c r="F212" s="112" t="str">
        <f t="shared" si="73"/>
        <v>N/A</v>
      </c>
      <c r="G212" s="119">
        <v>0</v>
      </c>
      <c r="H212" s="112" t="str">
        <f t="shared" si="74"/>
        <v>N/A</v>
      </c>
      <c r="I212" s="114" t="s">
        <v>217</v>
      </c>
      <c r="J212" s="114" t="s">
        <v>1742</v>
      </c>
      <c r="K212" s="115" t="s">
        <v>732</v>
      </c>
      <c r="L212" s="116" t="str">
        <f t="shared" si="71"/>
        <v>N/A</v>
      </c>
    </row>
    <row r="213" spans="1:12" ht="26.25" customHeight="1" x14ac:dyDescent="0.25">
      <c r="A213" s="2" t="s">
        <v>1716</v>
      </c>
      <c r="B213" s="117" t="s">
        <v>217</v>
      </c>
      <c r="C213" s="119" t="s">
        <v>217</v>
      </c>
      <c r="D213" s="112" t="str">
        <f t="shared" si="72"/>
        <v>N/A</v>
      </c>
      <c r="E213" s="119">
        <v>10.017143283999999</v>
      </c>
      <c r="F213" s="112" t="str">
        <f t="shared" si="73"/>
        <v>N/A</v>
      </c>
      <c r="G213" s="119">
        <v>7.8341808970000004</v>
      </c>
      <c r="H213" s="112" t="str">
        <f t="shared" si="74"/>
        <v>N/A</v>
      </c>
      <c r="I213" s="114" t="s">
        <v>217</v>
      </c>
      <c r="J213" s="114">
        <v>-21.8</v>
      </c>
      <c r="K213" s="115" t="s">
        <v>732</v>
      </c>
      <c r="L213" s="116" t="str">
        <f t="shared" si="71"/>
        <v>Yes</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70106</v>
      </c>
      <c r="D6" s="11" t="str">
        <f t="shared" ref="D6:D39" si="0">IF($B6="N/A","N/A",IF(C6&gt;10,"No",IF(C6&lt;-10,"No","Yes")))</f>
        <v>N/A</v>
      </c>
      <c r="E6" s="1">
        <v>62845</v>
      </c>
      <c r="F6" s="11" t="str">
        <f t="shared" ref="F6:F39" si="1">IF($B6="N/A","N/A",IF(E6&gt;10,"No",IF(E6&lt;-10,"No","Yes")))</f>
        <v>N/A</v>
      </c>
      <c r="G6" s="1">
        <v>58815</v>
      </c>
      <c r="H6" s="11" t="str">
        <f t="shared" ref="H6:H39" si="2">IF($B6="N/A","N/A",IF(G6&gt;10,"No",IF(G6&lt;-10,"No","Yes")))</f>
        <v>N/A</v>
      </c>
      <c r="I6" s="12">
        <v>-10.4</v>
      </c>
      <c r="J6" s="12">
        <v>-6.41</v>
      </c>
      <c r="K6" s="41" t="s">
        <v>732</v>
      </c>
      <c r="L6" s="9" t="str">
        <f t="shared" ref="L6:L39" si="3">IF(J6="Div by 0", "N/A", IF(K6="N/A","N/A", IF(J6&gt;VALUE(MID(K6,1,2)), "No", IF(J6&lt;-1*VALUE(MID(K6,1,2)), "No", "Yes"))))</f>
        <v>Yes</v>
      </c>
    </row>
    <row r="7" spans="1:12" x14ac:dyDescent="0.25">
      <c r="A7" s="16" t="s">
        <v>4</v>
      </c>
      <c r="B7" s="33" t="s">
        <v>217</v>
      </c>
      <c r="C7" s="34">
        <v>50115</v>
      </c>
      <c r="D7" s="11" t="str">
        <f t="shared" si="0"/>
        <v>N/A</v>
      </c>
      <c r="E7" s="34">
        <v>45564</v>
      </c>
      <c r="F7" s="11" t="str">
        <f t="shared" si="1"/>
        <v>N/A</v>
      </c>
      <c r="G7" s="34">
        <v>37633</v>
      </c>
      <c r="H7" s="11" t="str">
        <f t="shared" si="2"/>
        <v>N/A</v>
      </c>
      <c r="I7" s="12">
        <v>-9.08</v>
      </c>
      <c r="J7" s="12">
        <v>-17.399999999999999</v>
      </c>
      <c r="K7" s="41" t="s">
        <v>732</v>
      </c>
      <c r="L7" s="9" t="str">
        <f t="shared" si="3"/>
        <v>Yes</v>
      </c>
    </row>
    <row r="8" spans="1:12" x14ac:dyDescent="0.25">
      <c r="A8" s="16" t="s">
        <v>363</v>
      </c>
      <c r="B8" s="33" t="s">
        <v>217</v>
      </c>
      <c r="C8" s="34" t="s">
        <v>217</v>
      </c>
      <c r="D8" s="11" t="str">
        <f>IF($B8="N/A","N/A",IF(C8&gt;10,"No",IF(C8&lt;-10,"No","Yes")))</f>
        <v>N/A</v>
      </c>
      <c r="E8" s="34" t="s">
        <v>217</v>
      </c>
      <c r="F8" s="11" t="str">
        <f t="shared" si="1"/>
        <v>N/A</v>
      </c>
      <c r="G8" s="8">
        <v>63.985377880000001</v>
      </c>
      <c r="H8" s="11" t="str">
        <f t="shared" si="2"/>
        <v>N/A</v>
      </c>
      <c r="I8" s="12" t="s">
        <v>217</v>
      </c>
      <c r="J8" s="12" t="s">
        <v>217</v>
      </c>
      <c r="K8" s="41" t="s">
        <v>732</v>
      </c>
      <c r="L8" s="9" t="str">
        <f t="shared" si="3"/>
        <v>No</v>
      </c>
    </row>
    <row r="9" spans="1:12" x14ac:dyDescent="0.25">
      <c r="A9" s="16" t="s">
        <v>83</v>
      </c>
      <c r="B9" s="33" t="s">
        <v>217</v>
      </c>
      <c r="C9" s="34">
        <v>43882.64</v>
      </c>
      <c r="D9" s="11" t="str">
        <f t="shared" si="0"/>
        <v>N/A</v>
      </c>
      <c r="E9" s="34">
        <v>41939.019999999997</v>
      </c>
      <c r="F9" s="11" t="str">
        <f t="shared" si="1"/>
        <v>N/A</v>
      </c>
      <c r="G9" s="34">
        <v>36001.839999999997</v>
      </c>
      <c r="H9" s="11" t="str">
        <f t="shared" si="2"/>
        <v>N/A</v>
      </c>
      <c r="I9" s="12">
        <v>-4.43</v>
      </c>
      <c r="J9" s="12">
        <v>-14.2</v>
      </c>
      <c r="K9" s="41" t="s">
        <v>732</v>
      </c>
      <c r="L9" s="9" t="str">
        <f t="shared" si="3"/>
        <v>Yes</v>
      </c>
    </row>
    <row r="10" spans="1:12" x14ac:dyDescent="0.25">
      <c r="A10" s="16" t="s">
        <v>100</v>
      </c>
      <c r="B10" s="33" t="s">
        <v>217</v>
      </c>
      <c r="C10" s="34">
        <v>365</v>
      </c>
      <c r="D10" s="11" t="str">
        <f t="shared" si="0"/>
        <v>N/A</v>
      </c>
      <c r="E10" s="34">
        <v>291</v>
      </c>
      <c r="F10" s="11" t="str">
        <f t="shared" si="1"/>
        <v>N/A</v>
      </c>
      <c r="G10" s="34">
        <v>265</v>
      </c>
      <c r="H10" s="11" t="str">
        <f t="shared" si="2"/>
        <v>N/A</v>
      </c>
      <c r="I10" s="12">
        <v>-20.3</v>
      </c>
      <c r="J10" s="12">
        <v>-8.93</v>
      </c>
      <c r="K10" s="41" t="s">
        <v>732</v>
      </c>
      <c r="L10" s="9" t="str">
        <f t="shared" si="3"/>
        <v>Yes</v>
      </c>
    </row>
    <row r="11" spans="1:12" x14ac:dyDescent="0.25">
      <c r="A11" s="16" t="s">
        <v>983</v>
      </c>
      <c r="B11" s="33" t="s">
        <v>217</v>
      </c>
      <c r="C11" s="34">
        <v>111</v>
      </c>
      <c r="D11" s="11" t="str">
        <f t="shared" si="0"/>
        <v>N/A</v>
      </c>
      <c r="E11" s="34">
        <v>115</v>
      </c>
      <c r="F11" s="11" t="str">
        <f t="shared" si="1"/>
        <v>N/A</v>
      </c>
      <c r="G11" s="34">
        <v>104</v>
      </c>
      <c r="H11" s="11" t="str">
        <f t="shared" si="2"/>
        <v>N/A</v>
      </c>
      <c r="I11" s="12">
        <v>3.6040000000000001</v>
      </c>
      <c r="J11" s="12">
        <v>-9.57</v>
      </c>
      <c r="K11" s="41" t="s">
        <v>732</v>
      </c>
      <c r="L11" s="9" t="str">
        <f t="shared" si="3"/>
        <v>Yes</v>
      </c>
    </row>
    <row r="12" spans="1:12" x14ac:dyDescent="0.25">
      <c r="A12" s="16" t="s">
        <v>984</v>
      </c>
      <c r="B12" s="33" t="s">
        <v>217</v>
      </c>
      <c r="C12" s="34">
        <v>0</v>
      </c>
      <c r="D12" s="11" t="str">
        <f t="shared" si="0"/>
        <v>N/A</v>
      </c>
      <c r="E12" s="34">
        <v>0</v>
      </c>
      <c r="F12" s="11" t="str">
        <f t="shared" si="1"/>
        <v>N/A</v>
      </c>
      <c r="G12" s="34">
        <v>0</v>
      </c>
      <c r="H12" s="11" t="str">
        <f t="shared" si="2"/>
        <v>N/A</v>
      </c>
      <c r="I12" s="12" t="s">
        <v>1742</v>
      </c>
      <c r="J12" s="12" t="s">
        <v>1742</v>
      </c>
      <c r="K12" s="41" t="s">
        <v>732</v>
      </c>
      <c r="L12" s="9" t="str">
        <f t="shared" si="3"/>
        <v>N/A</v>
      </c>
    </row>
    <row r="13" spans="1:12" x14ac:dyDescent="0.25">
      <c r="A13" s="16" t="s">
        <v>985</v>
      </c>
      <c r="B13" s="33" t="s">
        <v>217</v>
      </c>
      <c r="C13" s="34">
        <v>81</v>
      </c>
      <c r="D13" s="11" t="str">
        <f t="shared" si="0"/>
        <v>N/A</v>
      </c>
      <c r="E13" s="34">
        <v>0</v>
      </c>
      <c r="F13" s="11" t="str">
        <f t="shared" si="1"/>
        <v>N/A</v>
      </c>
      <c r="G13" s="34">
        <v>11</v>
      </c>
      <c r="H13" s="11" t="str">
        <f t="shared" si="2"/>
        <v>N/A</v>
      </c>
      <c r="I13" s="12">
        <v>-100</v>
      </c>
      <c r="J13" s="12" t="s">
        <v>1742</v>
      </c>
      <c r="K13" s="41" t="s">
        <v>732</v>
      </c>
      <c r="L13" s="9" t="str">
        <f t="shared" si="3"/>
        <v>N/A</v>
      </c>
    </row>
    <row r="14" spans="1:12" x14ac:dyDescent="0.25">
      <c r="A14" s="16" t="s">
        <v>986</v>
      </c>
      <c r="B14" s="33" t="s">
        <v>217</v>
      </c>
      <c r="C14" s="34">
        <v>173</v>
      </c>
      <c r="D14" s="11" t="str">
        <f t="shared" si="0"/>
        <v>N/A</v>
      </c>
      <c r="E14" s="34">
        <v>176</v>
      </c>
      <c r="F14" s="11" t="str">
        <f t="shared" si="1"/>
        <v>N/A</v>
      </c>
      <c r="G14" s="34">
        <v>160</v>
      </c>
      <c r="H14" s="11" t="str">
        <f t="shared" si="2"/>
        <v>N/A</v>
      </c>
      <c r="I14" s="12">
        <v>1.734</v>
      </c>
      <c r="J14" s="12">
        <v>-9.09</v>
      </c>
      <c r="K14" s="41" t="s">
        <v>732</v>
      </c>
      <c r="L14" s="9" t="str">
        <f t="shared" si="3"/>
        <v>Yes</v>
      </c>
    </row>
    <row r="15" spans="1:12" x14ac:dyDescent="0.25">
      <c r="A15" s="4" t="s">
        <v>987</v>
      </c>
      <c r="B15" s="33" t="s">
        <v>217</v>
      </c>
      <c r="C15" s="34">
        <v>0</v>
      </c>
      <c r="D15" s="11" t="str">
        <f t="shared" si="0"/>
        <v>N/A</v>
      </c>
      <c r="E15" s="34">
        <v>0</v>
      </c>
      <c r="F15" s="11" t="str">
        <f t="shared" si="1"/>
        <v>N/A</v>
      </c>
      <c r="G15" s="34">
        <v>0</v>
      </c>
      <c r="H15" s="11" t="str">
        <f t="shared" si="2"/>
        <v>N/A</v>
      </c>
      <c r="I15" s="12" t="s">
        <v>1742</v>
      </c>
      <c r="J15" s="12" t="s">
        <v>1742</v>
      </c>
      <c r="K15" s="41" t="s">
        <v>732</v>
      </c>
      <c r="L15" s="9" t="str">
        <f t="shared" si="3"/>
        <v>N/A</v>
      </c>
    </row>
    <row r="16" spans="1:12" x14ac:dyDescent="0.25">
      <c r="A16" s="4" t="s">
        <v>102</v>
      </c>
      <c r="B16" s="33" t="s">
        <v>217</v>
      </c>
      <c r="C16" s="34">
        <v>14151</v>
      </c>
      <c r="D16" s="11" t="str">
        <f t="shared" si="0"/>
        <v>N/A</v>
      </c>
      <c r="E16" s="34">
        <v>12989</v>
      </c>
      <c r="F16" s="11" t="str">
        <f t="shared" si="1"/>
        <v>N/A</v>
      </c>
      <c r="G16" s="34">
        <v>10343</v>
      </c>
      <c r="H16" s="11" t="str">
        <f t="shared" si="2"/>
        <v>N/A</v>
      </c>
      <c r="I16" s="12">
        <v>-8.2100000000000009</v>
      </c>
      <c r="J16" s="12">
        <v>-20.399999999999999</v>
      </c>
      <c r="K16" s="41" t="s">
        <v>732</v>
      </c>
      <c r="L16" s="9" t="str">
        <f t="shared" si="3"/>
        <v>Yes</v>
      </c>
    </row>
    <row r="17" spans="1:12" x14ac:dyDescent="0.25">
      <c r="A17" s="4" t="s">
        <v>988</v>
      </c>
      <c r="B17" s="33" t="s">
        <v>217</v>
      </c>
      <c r="C17" s="34">
        <v>9407</v>
      </c>
      <c r="D17" s="11" t="str">
        <f t="shared" si="0"/>
        <v>N/A</v>
      </c>
      <c r="E17" s="34">
        <v>8986</v>
      </c>
      <c r="F17" s="11" t="str">
        <f t="shared" si="1"/>
        <v>N/A</v>
      </c>
      <c r="G17" s="34">
        <v>7560</v>
      </c>
      <c r="H17" s="11" t="str">
        <f t="shared" si="2"/>
        <v>N/A</v>
      </c>
      <c r="I17" s="12">
        <v>-4.4800000000000004</v>
      </c>
      <c r="J17" s="12">
        <v>-15.9</v>
      </c>
      <c r="K17" s="41" t="s">
        <v>732</v>
      </c>
      <c r="L17" s="9" t="str">
        <f t="shared" si="3"/>
        <v>Yes</v>
      </c>
    </row>
    <row r="18" spans="1:12" x14ac:dyDescent="0.25">
      <c r="A18" s="4" t="s">
        <v>989</v>
      </c>
      <c r="B18" s="33" t="s">
        <v>217</v>
      </c>
      <c r="C18" s="34">
        <v>0</v>
      </c>
      <c r="D18" s="11" t="str">
        <f t="shared" si="0"/>
        <v>N/A</v>
      </c>
      <c r="E18" s="34">
        <v>0</v>
      </c>
      <c r="F18" s="11" t="str">
        <f t="shared" si="1"/>
        <v>N/A</v>
      </c>
      <c r="G18" s="34">
        <v>0</v>
      </c>
      <c r="H18" s="11" t="str">
        <f t="shared" si="2"/>
        <v>N/A</v>
      </c>
      <c r="I18" s="12" t="s">
        <v>1742</v>
      </c>
      <c r="J18" s="12" t="s">
        <v>1742</v>
      </c>
      <c r="K18" s="41" t="s">
        <v>732</v>
      </c>
      <c r="L18" s="9" t="str">
        <f t="shared" si="3"/>
        <v>N/A</v>
      </c>
    </row>
    <row r="19" spans="1:12" x14ac:dyDescent="0.25">
      <c r="A19" s="4" t="s">
        <v>990</v>
      </c>
      <c r="B19" s="33" t="s">
        <v>217</v>
      </c>
      <c r="C19" s="34">
        <v>500</v>
      </c>
      <c r="D19" s="11" t="str">
        <f t="shared" si="0"/>
        <v>N/A</v>
      </c>
      <c r="E19" s="34">
        <v>462</v>
      </c>
      <c r="F19" s="11" t="str">
        <f t="shared" si="1"/>
        <v>N/A</v>
      </c>
      <c r="G19" s="34">
        <v>499</v>
      </c>
      <c r="H19" s="11" t="str">
        <f t="shared" si="2"/>
        <v>N/A</v>
      </c>
      <c r="I19" s="12">
        <v>-7.6</v>
      </c>
      <c r="J19" s="12">
        <v>8.0090000000000003</v>
      </c>
      <c r="K19" s="41" t="s">
        <v>732</v>
      </c>
      <c r="L19" s="9" t="str">
        <f t="shared" si="3"/>
        <v>Yes</v>
      </c>
    </row>
    <row r="20" spans="1:12" x14ac:dyDescent="0.25">
      <c r="A20" s="4" t="s">
        <v>991</v>
      </c>
      <c r="B20" s="33" t="s">
        <v>217</v>
      </c>
      <c r="C20" s="34">
        <v>4244</v>
      </c>
      <c r="D20" s="11" t="str">
        <f t="shared" si="0"/>
        <v>N/A</v>
      </c>
      <c r="E20" s="34">
        <v>3541</v>
      </c>
      <c r="F20" s="11" t="str">
        <f t="shared" si="1"/>
        <v>N/A</v>
      </c>
      <c r="G20" s="34">
        <v>2284</v>
      </c>
      <c r="H20" s="11" t="str">
        <f t="shared" si="2"/>
        <v>N/A</v>
      </c>
      <c r="I20" s="12">
        <v>-16.600000000000001</v>
      </c>
      <c r="J20" s="12">
        <v>-35.5</v>
      </c>
      <c r="K20" s="41" t="s">
        <v>732</v>
      </c>
      <c r="L20" s="9" t="str">
        <f t="shared" si="3"/>
        <v>No</v>
      </c>
    </row>
    <row r="21" spans="1:12" x14ac:dyDescent="0.25">
      <c r="A21" s="2" t="s">
        <v>992</v>
      </c>
      <c r="B21" s="33" t="s">
        <v>217</v>
      </c>
      <c r="C21" s="34">
        <v>0</v>
      </c>
      <c r="D21" s="11" t="str">
        <f t="shared" si="0"/>
        <v>N/A</v>
      </c>
      <c r="E21" s="34">
        <v>0</v>
      </c>
      <c r="F21" s="11" t="str">
        <f t="shared" si="1"/>
        <v>N/A</v>
      </c>
      <c r="G21" s="34">
        <v>0</v>
      </c>
      <c r="H21" s="11" t="str">
        <f t="shared" si="2"/>
        <v>N/A</v>
      </c>
      <c r="I21" s="12" t="s">
        <v>1742</v>
      </c>
      <c r="J21" s="12" t="s">
        <v>1742</v>
      </c>
      <c r="K21" s="41" t="s">
        <v>732</v>
      </c>
      <c r="L21" s="9" t="str">
        <f t="shared" si="3"/>
        <v>N/A</v>
      </c>
    </row>
    <row r="22" spans="1:12" x14ac:dyDescent="0.25">
      <c r="A22" s="2" t="s">
        <v>1726</v>
      </c>
      <c r="B22" s="33" t="s">
        <v>217</v>
      </c>
      <c r="C22" s="34">
        <v>39712</v>
      </c>
      <c r="D22" s="11" t="str">
        <f t="shared" si="0"/>
        <v>N/A</v>
      </c>
      <c r="E22" s="34">
        <v>35438</v>
      </c>
      <c r="F22" s="11" t="str">
        <f t="shared" si="1"/>
        <v>N/A</v>
      </c>
      <c r="G22" s="34">
        <v>30144</v>
      </c>
      <c r="H22" s="11" t="str">
        <f t="shared" si="2"/>
        <v>N/A</v>
      </c>
      <c r="I22" s="12">
        <v>-10.8</v>
      </c>
      <c r="J22" s="12">
        <v>-14.9</v>
      </c>
      <c r="K22" s="41" t="s">
        <v>732</v>
      </c>
      <c r="L22" s="9" t="str">
        <f t="shared" si="3"/>
        <v>Yes</v>
      </c>
    </row>
    <row r="23" spans="1:12" x14ac:dyDescent="0.25">
      <c r="A23" s="4" t="s">
        <v>993</v>
      </c>
      <c r="B23" s="33" t="s">
        <v>217</v>
      </c>
      <c r="C23" s="34">
        <v>9625</v>
      </c>
      <c r="D23" s="11" t="str">
        <f t="shared" si="0"/>
        <v>N/A</v>
      </c>
      <c r="E23" s="34">
        <v>7804</v>
      </c>
      <c r="F23" s="11" t="str">
        <f t="shared" si="1"/>
        <v>N/A</v>
      </c>
      <c r="G23" s="34">
        <v>6468</v>
      </c>
      <c r="H23" s="11" t="str">
        <f t="shared" si="2"/>
        <v>N/A</v>
      </c>
      <c r="I23" s="12">
        <v>-18.899999999999999</v>
      </c>
      <c r="J23" s="12">
        <v>-17.100000000000001</v>
      </c>
      <c r="K23" s="41" t="s">
        <v>732</v>
      </c>
      <c r="L23" s="9" t="str">
        <f t="shared" si="3"/>
        <v>Yes</v>
      </c>
    </row>
    <row r="24" spans="1:12" x14ac:dyDescent="0.25">
      <c r="A24" s="4" t="s">
        <v>994</v>
      </c>
      <c r="B24" s="33" t="s">
        <v>217</v>
      </c>
      <c r="C24" s="34">
        <v>529</v>
      </c>
      <c r="D24" s="11" t="str">
        <f t="shared" si="0"/>
        <v>N/A</v>
      </c>
      <c r="E24" s="34">
        <v>451</v>
      </c>
      <c r="F24" s="11" t="str">
        <f t="shared" si="1"/>
        <v>N/A</v>
      </c>
      <c r="G24" s="34">
        <v>420</v>
      </c>
      <c r="H24" s="11" t="str">
        <f t="shared" si="2"/>
        <v>N/A</v>
      </c>
      <c r="I24" s="12">
        <v>-14.7</v>
      </c>
      <c r="J24" s="12">
        <v>-6.87</v>
      </c>
      <c r="K24" s="41" t="s">
        <v>732</v>
      </c>
      <c r="L24" s="9" t="str">
        <f t="shared" si="3"/>
        <v>Yes</v>
      </c>
    </row>
    <row r="25" spans="1:12" x14ac:dyDescent="0.25">
      <c r="A25" s="4" t="s">
        <v>995</v>
      </c>
      <c r="B25" s="33" t="s">
        <v>217</v>
      </c>
      <c r="C25" s="34">
        <v>0</v>
      </c>
      <c r="D25" s="11" t="str">
        <f t="shared" si="0"/>
        <v>N/A</v>
      </c>
      <c r="E25" s="34">
        <v>0</v>
      </c>
      <c r="F25" s="11" t="str">
        <f t="shared" si="1"/>
        <v>N/A</v>
      </c>
      <c r="G25" s="34">
        <v>0</v>
      </c>
      <c r="H25" s="11" t="str">
        <f t="shared" si="2"/>
        <v>N/A</v>
      </c>
      <c r="I25" s="12" t="s">
        <v>1742</v>
      </c>
      <c r="J25" s="12" t="s">
        <v>1742</v>
      </c>
      <c r="K25" s="41" t="s">
        <v>732</v>
      </c>
      <c r="L25" s="9" t="str">
        <f t="shared" si="3"/>
        <v>N/A</v>
      </c>
    </row>
    <row r="26" spans="1:12" x14ac:dyDescent="0.25">
      <c r="A26" s="4" t="s">
        <v>996</v>
      </c>
      <c r="B26" s="33" t="s">
        <v>217</v>
      </c>
      <c r="C26" s="34">
        <v>19667</v>
      </c>
      <c r="D26" s="11" t="str">
        <f t="shared" si="0"/>
        <v>N/A</v>
      </c>
      <c r="E26" s="34">
        <v>18219</v>
      </c>
      <c r="F26" s="11" t="str">
        <f t="shared" si="1"/>
        <v>N/A</v>
      </c>
      <c r="G26" s="34">
        <v>16110</v>
      </c>
      <c r="H26" s="11" t="str">
        <f t="shared" si="2"/>
        <v>N/A</v>
      </c>
      <c r="I26" s="12">
        <v>-7.36</v>
      </c>
      <c r="J26" s="12">
        <v>-11.6</v>
      </c>
      <c r="K26" s="41" t="s">
        <v>732</v>
      </c>
      <c r="L26" s="9" t="str">
        <f t="shared" si="3"/>
        <v>Yes</v>
      </c>
    </row>
    <row r="27" spans="1:12" x14ac:dyDescent="0.25">
      <c r="A27" s="4" t="s">
        <v>997</v>
      </c>
      <c r="B27" s="33" t="s">
        <v>217</v>
      </c>
      <c r="C27" s="34">
        <v>3150</v>
      </c>
      <c r="D27" s="11" t="str">
        <f t="shared" si="0"/>
        <v>N/A</v>
      </c>
      <c r="E27" s="34">
        <v>2455</v>
      </c>
      <c r="F27" s="11" t="str">
        <f t="shared" si="1"/>
        <v>N/A</v>
      </c>
      <c r="G27" s="34">
        <v>2021</v>
      </c>
      <c r="H27" s="11" t="str">
        <f t="shared" si="2"/>
        <v>N/A</v>
      </c>
      <c r="I27" s="12">
        <v>-22.1</v>
      </c>
      <c r="J27" s="12">
        <v>-17.7</v>
      </c>
      <c r="K27" s="41" t="s">
        <v>732</v>
      </c>
      <c r="L27" s="9" t="str">
        <f t="shared" si="3"/>
        <v>Yes</v>
      </c>
    </row>
    <row r="28" spans="1:12" x14ac:dyDescent="0.25">
      <c r="A28" s="48" t="s">
        <v>998</v>
      </c>
      <c r="B28" s="33" t="s">
        <v>217</v>
      </c>
      <c r="C28" s="34">
        <v>6741</v>
      </c>
      <c r="D28" s="11" t="str">
        <f t="shared" si="0"/>
        <v>N/A</v>
      </c>
      <c r="E28" s="34">
        <v>6509</v>
      </c>
      <c r="F28" s="11" t="str">
        <f t="shared" si="1"/>
        <v>N/A</v>
      </c>
      <c r="G28" s="34">
        <v>5125</v>
      </c>
      <c r="H28" s="11" t="str">
        <f t="shared" si="2"/>
        <v>N/A</v>
      </c>
      <c r="I28" s="12">
        <v>-3.44</v>
      </c>
      <c r="J28" s="12">
        <v>-21.3</v>
      </c>
      <c r="K28" s="41" t="s">
        <v>732</v>
      </c>
      <c r="L28" s="9" t="str">
        <f t="shared" si="3"/>
        <v>Yes</v>
      </c>
    </row>
    <row r="29" spans="1:12" x14ac:dyDescent="0.25">
      <c r="A29" s="48" t="s">
        <v>999</v>
      </c>
      <c r="B29" s="33" t="s">
        <v>217</v>
      </c>
      <c r="C29" s="34">
        <v>0</v>
      </c>
      <c r="D29" s="11" t="str">
        <f t="shared" si="0"/>
        <v>N/A</v>
      </c>
      <c r="E29" s="34">
        <v>0</v>
      </c>
      <c r="F29" s="11" t="str">
        <f t="shared" si="1"/>
        <v>N/A</v>
      </c>
      <c r="G29" s="34">
        <v>0</v>
      </c>
      <c r="H29" s="11" t="str">
        <f t="shared" si="2"/>
        <v>N/A</v>
      </c>
      <c r="I29" s="12" t="s">
        <v>1742</v>
      </c>
      <c r="J29" s="12" t="s">
        <v>1742</v>
      </c>
      <c r="K29" s="41" t="s">
        <v>732</v>
      </c>
      <c r="L29" s="9" t="str">
        <f t="shared" si="3"/>
        <v>N/A</v>
      </c>
    </row>
    <row r="30" spans="1:12" x14ac:dyDescent="0.25">
      <c r="A30" s="48" t="s">
        <v>106</v>
      </c>
      <c r="B30" s="33" t="s">
        <v>217</v>
      </c>
      <c r="C30" s="34">
        <v>15878</v>
      </c>
      <c r="D30" s="11" t="str">
        <f t="shared" si="0"/>
        <v>N/A</v>
      </c>
      <c r="E30" s="34">
        <v>14127</v>
      </c>
      <c r="F30" s="11" t="str">
        <f t="shared" si="1"/>
        <v>N/A</v>
      </c>
      <c r="G30" s="34">
        <v>18063</v>
      </c>
      <c r="H30" s="11" t="str">
        <f t="shared" si="2"/>
        <v>N/A</v>
      </c>
      <c r="I30" s="12">
        <v>-11</v>
      </c>
      <c r="J30" s="12">
        <v>27.86</v>
      </c>
      <c r="K30" s="41" t="s">
        <v>732</v>
      </c>
      <c r="L30" s="9" t="str">
        <f t="shared" si="3"/>
        <v>Yes</v>
      </c>
    </row>
    <row r="31" spans="1:12" x14ac:dyDescent="0.25">
      <c r="A31" s="42" t="s">
        <v>1000</v>
      </c>
      <c r="B31" s="33" t="s">
        <v>217</v>
      </c>
      <c r="C31" s="34">
        <v>4925</v>
      </c>
      <c r="D31" s="11" t="str">
        <f t="shared" si="0"/>
        <v>N/A</v>
      </c>
      <c r="E31" s="34">
        <v>4122</v>
      </c>
      <c r="F31" s="11" t="str">
        <f t="shared" si="1"/>
        <v>N/A</v>
      </c>
      <c r="G31" s="34">
        <v>3361</v>
      </c>
      <c r="H31" s="11" t="str">
        <f t="shared" si="2"/>
        <v>N/A</v>
      </c>
      <c r="I31" s="12">
        <v>-16.3</v>
      </c>
      <c r="J31" s="12">
        <v>-18.5</v>
      </c>
      <c r="K31" s="41" t="s">
        <v>732</v>
      </c>
      <c r="L31" s="9" t="str">
        <f t="shared" si="3"/>
        <v>Yes</v>
      </c>
    </row>
    <row r="32" spans="1:12" x14ac:dyDescent="0.25">
      <c r="A32" s="42" t="s">
        <v>1001</v>
      </c>
      <c r="B32" s="33" t="s">
        <v>217</v>
      </c>
      <c r="C32" s="34">
        <v>581</v>
      </c>
      <c r="D32" s="11" t="str">
        <f t="shared" si="0"/>
        <v>N/A</v>
      </c>
      <c r="E32" s="34">
        <v>577</v>
      </c>
      <c r="F32" s="11" t="str">
        <f t="shared" si="1"/>
        <v>N/A</v>
      </c>
      <c r="G32" s="34">
        <v>531</v>
      </c>
      <c r="H32" s="11" t="str">
        <f t="shared" si="2"/>
        <v>N/A</v>
      </c>
      <c r="I32" s="12">
        <v>-0.68799999999999994</v>
      </c>
      <c r="J32" s="12">
        <v>-7.97</v>
      </c>
      <c r="K32" s="41" t="s">
        <v>732</v>
      </c>
      <c r="L32" s="9" t="str">
        <f t="shared" si="3"/>
        <v>Yes</v>
      </c>
    </row>
    <row r="33" spans="1:12" x14ac:dyDescent="0.25">
      <c r="A33" s="42" t="s">
        <v>1002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1003</v>
      </c>
      <c r="B34" s="33" t="s">
        <v>217</v>
      </c>
      <c r="C34" s="34">
        <v>3819</v>
      </c>
      <c r="D34" s="11" t="str">
        <f t="shared" si="0"/>
        <v>N/A</v>
      </c>
      <c r="E34" s="34">
        <v>3876</v>
      </c>
      <c r="F34" s="11" t="str">
        <f t="shared" si="1"/>
        <v>N/A</v>
      </c>
      <c r="G34" s="34">
        <v>3305</v>
      </c>
      <c r="H34" s="11" t="str">
        <f t="shared" si="2"/>
        <v>N/A</v>
      </c>
      <c r="I34" s="12">
        <v>1.4930000000000001</v>
      </c>
      <c r="J34" s="12">
        <v>-14.7</v>
      </c>
      <c r="K34" s="41" t="s">
        <v>732</v>
      </c>
      <c r="L34" s="9" t="str">
        <f t="shared" si="3"/>
        <v>Yes</v>
      </c>
    </row>
    <row r="35" spans="1:12" x14ac:dyDescent="0.25">
      <c r="A35" s="42" t="s">
        <v>1004</v>
      </c>
      <c r="B35" s="33" t="s">
        <v>217</v>
      </c>
      <c r="C35" s="34">
        <v>1451</v>
      </c>
      <c r="D35" s="11" t="str">
        <f t="shared" si="0"/>
        <v>N/A</v>
      </c>
      <c r="E35" s="34">
        <v>1258</v>
      </c>
      <c r="F35" s="11" t="str">
        <f t="shared" si="1"/>
        <v>N/A</v>
      </c>
      <c r="G35" s="34">
        <v>1009</v>
      </c>
      <c r="H35" s="11" t="str">
        <f t="shared" si="2"/>
        <v>N/A</v>
      </c>
      <c r="I35" s="12">
        <v>-13.3</v>
      </c>
      <c r="J35" s="12">
        <v>-19.8</v>
      </c>
      <c r="K35" s="41" t="s">
        <v>732</v>
      </c>
      <c r="L35" s="9" t="str">
        <f t="shared" si="3"/>
        <v>Yes</v>
      </c>
    </row>
    <row r="36" spans="1:12" x14ac:dyDescent="0.25">
      <c r="A36" s="42" t="s">
        <v>1005</v>
      </c>
      <c r="B36" s="33" t="s">
        <v>217</v>
      </c>
      <c r="C36" s="34">
        <v>5102</v>
      </c>
      <c r="D36" s="11" t="str">
        <f t="shared" si="0"/>
        <v>N/A</v>
      </c>
      <c r="E36" s="34">
        <v>4294</v>
      </c>
      <c r="F36" s="11" t="str">
        <f t="shared" si="1"/>
        <v>N/A</v>
      </c>
      <c r="G36" s="34">
        <v>9857</v>
      </c>
      <c r="H36" s="11" t="str">
        <f t="shared" si="2"/>
        <v>N/A</v>
      </c>
      <c r="I36" s="12">
        <v>-15.8</v>
      </c>
      <c r="J36" s="12">
        <v>129.6</v>
      </c>
      <c r="K36" s="41" t="s">
        <v>732</v>
      </c>
      <c r="L36" s="9" t="str">
        <f t="shared" si="3"/>
        <v>No</v>
      </c>
    </row>
    <row r="37" spans="1:12" x14ac:dyDescent="0.25">
      <c r="A37" s="42" t="s">
        <v>122</v>
      </c>
      <c r="B37" s="33" t="s">
        <v>217</v>
      </c>
      <c r="C37" s="34">
        <v>331</v>
      </c>
      <c r="D37" s="11" t="str">
        <f t="shared" si="0"/>
        <v>N/A</v>
      </c>
      <c r="E37" s="34">
        <v>152</v>
      </c>
      <c r="F37" s="11" t="str">
        <f t="shared" si="1"/>
        <v>N/A</v>
      </c>
      <c r="G37" s="34">
        <v>168</v>
      </c>
      <c r="H37" s="11" t="str">
        <f t="shared" si="2"/>
        <v>N/A</v>
      </c>
      <c r="I37" s="12">
        <v>-54.1</v>
      </c>
      <c r="J37" s="12">
        <v>10.53</v>
      </c>
      <c r="K37" s="41" t="s">
        <v>732</v>
      </c>
      <c r="L37" s="9" t="str">
        <f t="shared" si="3"/>
        <v>Yes</v>
      </c>
    </row>
    <row r="38" spans="1:12" x14ac:dyDescent="0.25">
      <c r="A38" s="42" t="s">
        <v>84</v>
      </c>
      <c r="B38" s="33" t="s">
        <v>217</v>
      </c>
      <c r="C38" s="43">
        <v>309256756</v>
      </c>
      <c r="D38" s="11" t="str">
        <f t="shared" si="0"/>
        <v>N/A</v>
      </c>
      <c r="E38" s="43">
        <v>308267044</v>
      </c>
      <c r="F38" s="11" t="str">
        <f t="shared" si="1"/>
        <v>N/A</v>
      </c>
      <c r="G38" s="43">
        <v>249720790</v>
      </c>
      <c r="H38" s="11" t="str">
        <f t="shared" si="2"/>
        <v>N/A</v>
      </c>
      <c r="I38" s="12">
        <v>-0.32</v>
      </c>
      <c r="J38" s="12">
        <v>-19</v>
      </c>
      <c r="K38" s="41" t="s">
        <v>732</v>
      </c>
      <c r="L38" s="9" t="str">
        <f t="shared" si="3"/>
        <v>Yes</v>
      </c>
    </row>
    <row r="39" spans="1:12" x14ac:dyDescent="0.25">
      <c r="A39" s="42" t="s">
        <v>1287</v>
      </c>
      <c r="B39" s="33" t="s">
        <v>217</v>
      </c>
      <c r="C39" s="43">
        <v>4411.2737284000004</v>
      </c>
      <c r="D39" s="11" t="str">
        <f t="shared" si="0"/>
        <v>N/A</v>
      </c>
      <c r="E39" s="43">
        <v>4905.1960220000001</v>
      </c>
      <c r="F39" s="11" t="str">
        <f t="shared" si="1"/>
        <v>N/A</v>
      </c>
      <c r="G39" s="43">
        <v>4245.8690809999998</v>
      </c>
      <c r="H39" s="11" t="str">
        <f t="shared" si="2"/>
        <v>N/A</v>
      </c>
      <c r="I39" s="12">
        <v>11.2</v>
      </c>
      <c r="J39" s="12">
        <v>-13.4</v>
      </c>
      <c r="K39" s="41" t="s">
        <v>732</v>
      </c>
      <c r="L39" s="9" t="str">
        <f t="shared" si="3"/>
        <v>Yes</v>
      </c>
    </row>
    <row r="40" spans="1:12" x14ac:dyDescent="0.25">
      <c r="A40" s="42" t="s">
        <v>1288</v>
      </c>
      <c r="B40" s="33" t="s">
        <v>217</v>
      </c>
      <c r="C40" s="43">
        <v>6170.9419534999997</v>
      </c>
      <c r="D40" s="11" t="str">
        <f>IF($B40="N/A","N/A",IF(C40&gt;10,"No",IF(C40&lt;-10,"No","Yes")))</f>
        <v>N/A</v>
      </c>
      <c r="E40" s="43">
        <v>6765.5834431000003</v>
      </c>
      <c r="F40" s="11" t="str">
        <f>IF($B40="N/A","N/A",IF(E40&gt;10,"No",IF(E40&lt;-10,"No","Yes")))</f>
        <v>N/A</v>
      </c>
      <c r="G40" s="43">
        <v>6635.6864986</v>
      </c>
      <c r="H40" s="11" t="str">
        <f>IF($B40="N/A","N/A",IF(G40&gt;10,"No",IF(G40&lt;-10,"No","Yes")))</f>
        <v>N/A</v>
      </c>
      <c r="I40" s="12">
        <v>9.6359999999999992</v>
      </c>
      <c r="J40" s="12">
        <v>-1.92</v>
      </c>
      <c r="K40" s="41" t="s">
        <v>732</v>
      </c>
      <c r="L40" s="9" t="str">
        <f>IF(J40="Div by 0", "N/A", IF(K40="N/A","N/A", IF(J40&gt;VALUE(MID(K40,1,2)), "No", IF(J40&lt;-1*VALUE(MID(K40,1,2)), "No", "Yes"))))</f>
        <v>Yes</v>
      </c>
    </row>
    <row r="41" spans="1:12" x14ac:dyDescent="0.25">
      <c r="A41" s="42" t="s">
        <v>107</v>
      </c>
      <c r="B41" s="33" t="s">
        <v>217</v>
      </c>
      <c r="C41" s="43">
        <v>35293018</v>
      </c>
      <c r="D41" s="11" t="str">
        <f t="shared" ref="D41:D44" si="4">IF($B41="N/A","N/A",IF(C41&gt;10,"No",IF(C41&lt;-10,"No","Yes")))</f>
        <v>N/A</v>
      </c>
      <c r="E41" s="43">
        <v>35864216</v>
      </c>
      <c r="F41" s="11" t="str">
        <f t="shared" ref="F41:F44" si="5">IF($B41="N/A","N/A",IF(E41&gt;10,"No",IF(E41&lt;-10,"No","Yes")))</f>
        <v>N/A</v>
      </c>
      <c r="G41" s="43">
        <v>31154473</v>
      </c>
      <c r="H41" s="11" t="str">
        <f t="shared" ref="H41:H44" si="6">IF($B41="N/A","N/A",IF(G41&gt;10,"No",IF(G41&lt;-10,"No","Yes")))</f>
        <v>N/A</v>
      </c>
      <c r="I41" s="12">
        <v>1.6180000000000001</v>
      </c>
      <c r="J41" s="12">
        <v>-13.1</v>
      </c>
      <c r="K41" s="41" t="s">
        <v>732</v>
      </c>
      <c r="L41" s="9" t="str">
        <f t="shared" ref="L41:L43" si="7">IF(J41="Div by 0", "N/A", IF(K41="N/A","N/A", IF(J41&gt;VALUE(MID(K41,1,2)), "No", IF(J41&lt;-1*VALUE(MID(K41,1,2)), "No", "Yes"))))</f>
        <v>Yes</v>
      </c>
    </row>
    <row r="42" spans="1:12" x14ac:dyDescent="0.25">
      <c r="A42" s="42" t="s">
        <v>162</v>
      </c>
      <c r="B42" s="41" t="s">
        <v>221</v>
      </c>
      <c r="C42" s="1">
        <v>828</v>
      </c>
      <c r="D42" s="11" t="str">
        <f>IF($B42="N/A","N/A",IF(C42&gt;0,"No",IF(C42&lt;0,"No","Yes")))</f>
        <v>No</v>
      </c>
      <c r="E42" s="1">
        <v>1718</v>
      </c>
      <c r="F42" s="11" t="str">
        <f>IF($B42="N/A","N/A",IF(E42&gt;0,"No",IF(E42&lt;0,"No","Yes")))</f>
        <v>No</v>
      </c>
      <c r="G42" s="1">
        <v>2367</v>
      </c>
      <c r="H42" s="11" t="str">
        <f>IF($B42="N/A","N/A",IF(G42&gt;0,"No",IF(G42&lt;0,"No","Yes")))</f>
        <v>No</v>
      </c>
      <c r="I42" s="12">
        <v>107.5</v>
      </c>
      <c r="J42" s="12">
        <v>37.78</v>
      </c>
      <c r="K42" s="41" t="s">
        <v>732</v>
      </c>
      <c r="L42" s="9" t="str">
        <f t="shared" si="7"/>
        <v>No</v>
      </c>
    </row>
    <row r="43" spans="1:12" x14ac:dyDescent="0.25">
      <c r="A43" s="42" t="s">
        <v>160</v>
      </c>
      <c r="B43" s="33" t="s">
        <v>217</v>
      </c>
      <c r="C43" s="43">
        <v>211189</v>
      </c>
      <c r="D43" s="11" t="str">
        <f t="shared" si="4"/>
        <v>N/A</v>
      </c>
      <c r="E43" s="43">
        <v>926986</v>
      </c>
      <c r="F43" s="11" t="str">
        <f t="shared" si="5"/>
        <v>N/A</v>
      </c>
      <c r="G43" s="43">
        <v>900715</v>
      </c>
      <c r="H43" s="11" t="str">
        <f t="shared" si="6"/>
        <v>N/A</v>
      </c>
      <c r="I43" s="12">
        <v>338.9</v>
      </c>
      <c r="J43" s="12">
        <v>-2.83</v>
      </c>
      <c r="K43" s="41" t="s">
        <v>732</v>
      </c>
      <c r="L43" s="9" t="str">
        <f t="shared" si="7"/>
        <v>Yes</v>
      </c>
    </row>
    <row r="44" spans="1:12" x14ac:dyDescent="0.25">
      <c r="A44" s="42" t="s">
        <v>1289</v>
      </c>
      <c r="B44" s="33" t="s">
        <v>217</v>
      </c>
      <c r="C44" s="43">
        <v>255.05917873999999</v>
      </c>
      <c r="D44" s="11" t="str">
        <f t="shared" si="4"/>
        <v>N/A</v>
      </c>
      <c r="E44" s="43">
        <v>539.57275902000003</v>
      </c>
      <c r="F44" s="11" t="str">
        <f t="shared" si="5"/>
        <v>N/A</v>
      </c>
      <c r="G44" s="43">
        <v>380.53020701000003</v>
      </c>
      <c r="H44" s="11" t="str">
        <f t="shared" si="6"/>
        <v>N/A</v>
      </c>
      <c r="I44" s="12">
        <v>111.5</v>
      </c>
      <c r="J44" s="12">
        <v>-29.5</v>
      </c>
      <c r="K44" s="41" t="s">
        <v>732</v>
      </c>
      <c r="L44" s="9" t="str">
        <f>IF(J44="Div by 0", "N/A", IF(OR(J44="N/A",K44="N/A"),"N/A", IF(J44&gt;VALUE(MID(K44,1,2)), "No", IF(J44&lt;-1*VALUE(MID(K44,1,2)), "No", "Yes"))))</f>
        <v>Yes</v>
      </c>
    </row>
    <row r="45" spans="1:12" x14ac:dyDescent="0.25">
      <c r="A45" s="42" t="s">
        <v>1290</v>
      </c>
      <c r="B45" s="33" t="s">
        <v>217</v>
      </c>
      <c r="C45" s="43">
        <v>8613.2547945000006</v>
      </c>
      <c r="D45" s="11" t="str">
        <f t="shared" ref="D45:D71" si="8">IF($B45="N/A","N/A",IF(C45&gt;10,"No",IF(C45&lt;-10,"No","Yes")))</f>
        <v>N/A</v>
      </c>
      <c r="E45" s="43">
        <v>13414.292095999999</v>
      </c>
      <c r="F45" s="11" t="str">
        <f t="shared" ref="F45:F71" si="9">IF($B45="N/A","N/A",IF(E45&gt;10,"No",IF(E45&lt;-10,"No","Yes")))</f>
        <v>N/A</v>
      </c>
      <c r="G45" s="43">
        <v>12939.841509</v>
      </c>
      <c r="H45" s="11" t="str">
        <f t="shared" ref="H45:H71" si="10">IF($B45="N/A","N/A",IF(G45&gt;10,"No",IF(G45&lt;-10,"No","Yes")))</f>
        <v>N/A</v>
      </c>
      <c r="I45" s="12">
        <v>55.74</v>
      </c>
      <c r="J45" s="12">
        <v>-3.54</v>
      </c>
      <c r="K45" s="41" t="s">
        <v>732</v>
      </c>
      <c r="L45" s="9" t="str">
        <f t="shared" ref="L45:L71" si="11">IF(J45="Div by 0", "N/A", IF(K45="N/A","N/A", IF(J45&gt;VALUE(MID(K45,1,2)), "No", IF(J45&lt;-1*VALUE(MID(K45,1,2)), "No", "Yes"))))</f>
        <v>Yes</v>
      </c>
    </row>
    <row r="46" spans="1:12" x14ac:dyDescent="0.25">
      <c r="A46" s="42" t="s">
        <v>1291</v>
      </c>
      <c r="B46" s="33" t="s">
        <v>217</v>
      </c>
      <c r="C46" s="43">
        <v>11726.477477</v>
      </c>
      <c r="D46" s="11" t="str">
        <f t="shared" si="8"/>
        <v>N/A</v>
      </c>
      <c r="E46" s="43">
        <v>14693.356522</v>
      </c>
      <c r="F46" s="11" t="str">
        <f t="shared" si="9"/>
        <v>N/A</v>
      </c>
      <c r="G46" s="43">
        <v>14980.673076999999</v>
      </c>
      <c r="H46" s="11" t="str">
        <f t="shared" si="10"/>
        <v>N/A</v>
      </c>
      <c r="I46" s="12">
        <v>25.3</v>
      </c>
      <c r="J46" s="12">
        <v>1.9550000000000001</v>
      </c>
      <c r="K46" s="41" t="s">
        <v>732</v>
      </c>
      <c r="L46" s="9" t="str">
        <f t="shared" si="11"/>
        <v>Yes</v>
      </c>
    </row>
    <row r="47" spans="1:12" x14ac:dyDescent="0.25">
      <c r="A47" s="42" t="s">
        <v>1292</v>
      </c>
      <c r="B47" s="33" t="s">
        <v>217</v>
      </c>
      <c r="C47" s="43" t="s">
        <v>1742</v>
      </c>
      <c r="D47" s="11" t="str">
        <f t="shared" si="8"/>
        <v>N/A</v>
      </c>
      <c r="E47" s="43" t="s">
        <v>1742</v>
      </c>
      <c r="F47" s="11" t="str">
        <f t="shared" si="9"/>
        <v>N/A</v>
      </c>
      <c r="G47" s="43" t="s">
        <v>1742</v>
      </c>
      <c r="H47" s="11" t="str">
        <f t="shared" si="10"/>
        <v>N/A</v>
      </c>
      <c r="I47" s="12" t="s">
        <v>1742</v>
      </c>
      <c r="J47" s="12" t="s">
        <v>1742</v>
      </c>
      <c r="K47" s="41" t="s">
        <v>732</v>
      </c>
      <c r="L47" s="9" t="str">
        <f t="shared" si="11"/>
        <v>N/A</v>
      </c>
    </row>
    <row r="48" spans="1:12" x14ac:dyDescent="0.25">
      <c r="A48" s="42" t="s">
        <v>1293</v>
      </c>
      <c r="B48" s="33" t="s">
        <v>217</v>
      </c>
      <c r="C48" s="43">
        <v>14.580246914</v>
      </c>
      <c r="D48" s="11" t="str">
        <f t="shared" si="8"/>
        <v>N/A</v>
      </c>
      <c r="E48" s="43" t="s">
        <v>1742</v>
      </c>
      <c r="F48" s="11" t="str">
        <f t="shared" si="9"/>
        <v>N/A</v>
      </c>
      <c r="G48" s="43">
        <v>0</v>
      </c>
      <c r="H48" s="11" t="str">
        <f t="shared" si="10"/>
        <v>N/A</v>
      </c>
      <c r="I48" s="12" t="s">
        <v>1742</v>
      </c>
      <c r="J48" s="12" t="s">
        <v>1742</v>
      </c>
      <c r="K48" s="41" t="s">
        <v>732</v>
      </c>
      <c r="L48" s="9" t="str">
        <f t="shared" si="11"/>
        <v>N/A</v>
      </c>
    </row>
    <row r="49" spans="1:12" x14ac:dyDescent="0.25">
      <c r="A49" s="42" t="s">
        <v>1294</v>
      </c>
      <c r="B49" s="33" t="s">
        <v>217</v>
      </c>
      <c r="C49" s="43">
        <v>10641.722543</v>
      </c>
      <c r="D49" s="11" t="str">
        <f t="shared" si="8"/>
        <v>N/A</v>
      </c>
      <c r="E49" s="43">
        <v>12578.539773</v>
      </c>
      <c r="F49" s="11" t="str">
        <f t="shared" si="9"/>
        <v>N/A</v>
      </c>
      <c r="G49" s="43">
        <v>11694.174999999999</v>
      </c>
      <c r="H49" s="11" t="str">
        <f t="shared" si="10"/>
        <v>N/A</v>
      </c>
      <c r="I49" s="12">
        <v>18.2</v>
      </c>
      <c r="J49" s="12">
        <v>-7.03</v>
      </c>
      <c r="K49" s="41" t="s">
        <v>732</v>
      </c>
      <c r="L49" s="9" t="str">
        <f t="shared" si="11"/>
        <v>Yes</v>
      </c>
    </row>
    <row r="50" spans="1:12" x14ac:dyDescent="0.25">
      <c r="A50" s="42" t="s">
        <v>1295</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1"/>
        <v>N/A</v>
      </c>
    </row>
    <row r="51" spans="1:12" x14ac:dyDescent="0.25">
      <c r="A51" s="42" t="s">
        <v>1296</v>
      </c>
      <c r="B51" s="33" t="s">
        <v>217</v>
      </c>
      <c r="C51" s="43">
        <v>14465.36902</v>
      </c>
      <c r="D51" s="11" t="str">
        <f t="shared" si="8"/>
        <v>N/A</v>
      </c>
      <c r="E51" s="43">
        <v>16359.904535</v>
      </c>
      <c r="F51" s="11" t="str">
        <f t="shared" si="9"/>
        <v>N/A</v>
      </c>
      <c r="G51" s="43">
        <v>17135.086049000001</v>
      </c>
      <c r="H51" s="11" t="str">
        <f t="shared" si="10"/>
        <v>N/A</v>
      </c>
      <c r="I51" s="12">
        <v>13.1</v>
      </c>
      <c r="J51" s="12">
        <v>4.7380000000000004</v>
      </c>
      <c r="K51" s="41" t="s">
        <v>732</v>
      </c>
      <c r="L51" s="9" t="str">
        <f t="shared" si="11"/>
        <v>Yes</v>
      </c>
    </row>
    <row r="52" spans="1:12" x14ac:dyDescent="0.25">
      <c r="A52" s="42" t="s">
        <v>1297</v>
      </c>
      <c r="B52" s="33" t="s">
        <v>217</v>
      </c>
      <c r="C52" s="43">
        <v>14595.257787</v>
      </c>
      <c r="D52" s="11" t="str">
        <f t="shared" si="8"/>
        <v>N/A</v>
      </c>
      <c r="E52" s="43">
        <v>15330.499889000001</v>
      </c>
      <c r="F52" s="11" t="str">
        <f t="shared" si="9"/>
        <v>N/A</v>
      </c>
      <c r="G52" s="43">
        <v>15252.183730000001</v>
      </c>
      <c r="H52" s="11" t="str">
        <f t="shared" si="10"/>
        <v>N/A</v>
      </c>
      <c r="I52" s="12">
        <v>5.0380000000000003</v>
      </c>
      <c r="J52" s="12">
        <v>-0.51100000000000001</v>
      </c>
      <c r="K52" s="41" t="s">
        <v>732</v>
      </c>
      <c r="L52" s="9" t="str">
        <f t="shared" si="11"/>
        <v>Yes</v>
      </c>
    </row>
    <row r="53" spans="1:12" x14ac:dyDescent="0.25">
      <c r="A53" s="42" t="s">
        <v>1298</v>
      </c>
      <c r="B53" s="33" t="s">
        <v>217</v>
      </c>
      <c r="C53" s="43" t="s">
        <v>1742</v>
      </c>
      <c r="D53" s="11" t="str">
        <f t="shared" si="8"/>
        <v>N/A</v>
      </c>
      <c r="E53" s="43" t="s">
        <v>1742</v>
      </c>
      <c r="F53" s="11" t="str">
        <f t="shared" si="9"/>
        <v>N/A</v>
      </c>
      <c r="G53" s="43" t="s">
        <v>1742</v>
      </c>
      <c r="H53" s="11" t="str">
        <f t="shared" si="10"/>
        <v>N/A</v>
      </c>
      <c r="I53" s="12" t="s">
        <v>1742</v>
      </c>
      <c r="J53" s="12" t="s">
        <v>1742</v>
      </c>
      <c r="K53" s="41" t="s">
        <v>732</v>
      </c>
      <c r="L53" s="9" t="str">
        <f t="shared" si="11"/>
        <v>N/A</v>
      </c>
    </row>
    <row r="54" spans="1:12" x14ac:dyDescent="0.25">
      <c r="A54" s="42" t="s">
        <v>1299</v>
      </c>
      <c r="B54" s="33" t="s">
        <v>217</v>
      </c>
      <c r="C54" s="43">
        <v>15119.441999999999</v>
      </c>
      <c r="D54" s="11" t="str">
        <f t="shared" si="8"/>
        <v>N/A</v>
      </c>
      <c r="E54" s="43">
        <v>18366.307358999999</v>
      </c>
      <c r="F54" s="11" t="str">
        <f t="shared" si="9"/>
        <v>N/A</v>
      </c>
      <c r="G54" s="43">
        <v>20755.312624999999</v>
      </c>
      <c r="H54" s="11" t="str">
        <f t="shared" si="10"/>
        <v>N/A</v>
      </c>
      <c r="I54" s="12">
        <v>21.47</v>
      </c>
      <c r="J54" s="12">
        <v>13.01</v>
      </c>
      <c r="K54" s="41" t="s">
        <v>732</v>
      </c>
      <c r="L54" s="9" t="str">
        <f t="shared" si="11"/>
        <v>Yes</v>
      </c>
    </row>
    <row r="55" spans="1:12" x14ac:dyDescent="0.25">
      <c r="A55" s="42" t="s">
        <v>1300</v>
      </c>
      <c r="B55" s="33" t="s">
        <v>217</v>
      </c>
      <c r="C55" s="43">
        <v>14100.406692</v>
      </c>
      <c r="D55" s="11" t="str">
        <f t="shared" si="8"/>
        <v>N/A</v>
      </c>
      <c r="E55" s="43">
        <v>18710.447330999999</v>
      </c>
      <c r="F55" s="11" t="str">
        <f t="shared" si="9"/>
        <v>N/A</v>
      </c>
      <c r="G55" s="43">
        <v>22576.525831999999</v>
      </c>
      <c r="H55" s="11" t="str">
        <f t="shared" si="10"/>
        <v>N/A</v>
      </c>
      <c r="I55" s="12">
        <v>32.69</v>
      </c>
      <c r="J55" s="12">
        <v>20.66</v>
      </c>
      <c r="K55" s="41" t="s">
        <v>732</v>
      </c>
      <c r="L55" s="9" t="str">
        <f t="shared" si="11"/>
        <v>Yes</v>
      </c>
    </row>
    <row r="56" spans="1:12" x14ac:dyDescent="0.25">
      <c r="A56" s="42" t="s">
        <v>1301</v>
      </c>
      <c r="B56" s="33" t="s">
        <v>217</v>
      </c>
      <c r="C56" s="43" t="s">
        <v>1742</v>
      </c>
      <c r="D56" s="11" t="str">
        <f t="shared" si="8"/>
        <v>N/A</v>
      </c>
      <c r="E56" s="43" t="s">
        <v>1742</v>
      </c>
      <c r="F56" s="11" t="str">
        <f t="shared" si="9"/>
        <v>N/A</v>
      </c>
      <c r="G56" s="43" t="s">
        <v>1742</v>
      </c>
      <c r="H56" s="11" t="str">
        <f t="shared" si="10"/>
        <v>N/A</v>
      </c>
      <c r="I56" s="12" t="s">
        <v>1742</v>
      </c>
      <c r="J56" s="12" t="s">
        <v>1742</v>
      </c>
      <c r="K56" s="41" t="s">
        <v>732</v>
      </c>
      <c r="L56" s="9" t="str">
        <f t="shared" si="11"/>
        <v>N/A</v>
      </c>
    </row>
    <row r="57" spans="1:12" x14ac:dyDescent="0.25">
      <c r="A57" s="42" t="s">
        <v>1302</v>
      </c>
      <c r="B57" s="33" t="s">
        <v>217</v>
      </c>
      <c r="C57" s="43">
        <v>1384.0682916999999</v>
      </c>
      <c r="D57" s="11" t="str">
        <f t="shared" si="8"/>
        <v>N/A</v>
      </c>
      <c r="E57" s="43">
        <v>1306.0301371</v>
      </c>
      <c r="F57" s="11" t="str">
        <f t="shared" si="9"/>
        <v>N/A</v>
      </c>
      <c r="G57" s="43">
        <v>1140.6576433</v>
      </c>
      <c r="H57" s="11" t="str">
        <f t="shared" si="10"/>
        <v>N/A</v>
      </c>
      <c r="I57" s="12">
        <v>-5.64</v>
      </c>
      <c r="J57" s="12">
        <v>-12.7</v>
      </c>
      <c r="K57" s="41" t="s">
        <v>732</v>
      </c>
      <c r="L57" s="9" t="str">
        <f t="shared" si="11"/>
        <v>Yes</v>
      </c>
    </row>
    <row r="58" spans="1:12" x14ac:dyDescent="0.25">
      <c r="A58" s="42" t="s">
        <v>1303</v>
      </c>
      <c r="B58" s="33" t="s">
        <v>217</v>
      </c>
      <c r="C58" s="43">
        <v>993.84342857000001</v>
      </c>
      <c r="D58" s="11" t="str">
        <f t="shared" si="8"/>
        <v>N/A</v>
      </c>
      <c r="E58" s="43">
        <v>1250.7261661</v>
      </c>
      <c r="F58" s="11" t="str">
        <f t="shared" si="9"/>
        <v>N/A</v>
      </c>
      <c r="G58" s="43">
        <v>1186.7812306999999</v>
      </c>
      <c r="H58" s="11" t="str">
        <f t="shared" si="10"/>
        <v>N/A</v>
      </c>
      <c r="I58" s="12">
        <v>25.85</v>
      </c>
      <c r="J58" s="12">
        <v>-5.1100000000000003</v>
      </c>
      <c r="K58" s="41" t="s">
        <v>732</v>
      </c>
      <c r="L58" s="9" t="str">
        <f t="shared" si="11"/>
        <v>Yes</v>
      </c>
    </row>
    <row r="59" spans="1:12" x14ac:dyDescent="0.25">
      <c r="A59" s="42" t="s">
        <v>1304</v>
      </c>
      <c r="B59" s="33" t="s">
        <v>217</v>
      </c>
      <c r="C59" s="43">
        <v>1382.1625709</v>
      </c>
      <c r="D59" s="11" t="str">
        <f t="shared" si="8"/>
        <v>N/A</v>
      </c>
      <c r="E59" s="43">
        <v>2707.4190687</v>
      </c>
      <c r="F59" s="11" t="str">
        <f t="shared" si="9"/>
        <v>N/A</v>
      </c>
      <c r="G59" s="43">
        <v>3157.2952381</v>
      </c>
      <c r="H59" s="11" t="str">
        <f t="shared" si="10"/>
        <v>N/A</v>
      </c>
      <c r="I59" s="12">
        <v>95.88</v>
      </c>
      <c r="J59" s="12">
        <v>16.62</v>
      </c>
      <c r="K59" s="41" t="s">
        <v>732</v>
      </c>
      <c r="L59" s="9" t="str">
        <f t="shared" si="11"/>
        <v>Yes</v>
      </c>
    </row>
    <row r="60" spans="1:12" x14ac:dyDescent="0.25">
      <c r="A60" s="42" t="s">
        <v>1305</v>
      </c>
      <c r="B60" s="33" t="s">
        <v>217</v>
      </c>
      <c r="C60" s="43" t="s">
        <v>1742</v>
      </c>
      <c r="D60" s="11" t="str">
        <f t="shared" si="8"/>
        <v>N/A</v>
      </c>
      <c r="E60" s="43" t="s">
        <v>1742</v>
      </c>
      <c r="F60" s="11" t="str">
        <f t="shared" si="9"/>
        <v>N/A</v>
      </c>
      <c r="G60" s="43" t="s">
        <v>1742</v>
      </c>
      <c r="H60" s="11" t="str">
        <f t="shared" si="10"/>
        <v>N/A</v>
      </c>
      <c r="I60" s="12" t="s">
        <v>1742</v>
      </c>
      <c r="J60" s="12" t="s">
        <v>1742</v>
      </c>
      <c r="K60" s="41" t="s">
        <v>732</v>
      </c>
      <c r="L60" s="9" t="str">
        <f t="shared" si="11"/>
        <v>N/A</v>
      </c>
    </row>
    <row r="61" spans="1:12" x14ac:dyDescent="0.25">
      <c r="A61" s="3" t="s">
        <v>1306</v>
      </c>
      <c r="B61" s="33" t="s">
        <v>217</v>
      </c>
      <c r="C61" s="43">
        <v>1005.7761733</v>
      </c>
      <c r="D61" s="11" t="str">
        <f t="shared" si="8"/>
        <v>N/A</v>
      </c>
      <c r="E61" s="43">
        <v>1076.2343158000001</v>
      </c>
      <c r="F61" s="11" t="str">
        <f t="shared" si="9"/>
        <v>N/A</v>
      </c>
      <c r="G61" s="43">
        <v>977.53792675</v>
      </c>
      <c r="H61" s="11" t="str">
        <f t="shared" si="10"/>
        <v>N/A</v>
      </c>
      <c r="I61" s="12">
        <v>7.0049999999999999</v>
      </c>
      <c r="J61" s="12">
        <v>-9.17</v>
      </c>
      <c r="K61" s="41" t="s">
        <v>732</v>
      </c>
      <c r="L61" s="9" t="str">
        <f t="shared" si="11"/>
        <v>Yes</v>
      </c>
    </row>
    <row r="62" spans="1:12" x14ac:dyDescent="0.25">
      <c r="A62" s="3" t="s">
        <v>1307</v>
      </c>
      <c r="B62" s="33" t="s">
        <v>217</v>
      </c>
      <c r="C62" s="43">
        <v>2062.2104761999999</v>
      </c>
      <c r="D62" s="11" t="str">
        <f t="shared" si="8"/>
        <v>N/A</v>
      </c>
      <c r="E62" s="43">
        <v>1660.0032587000001</v>
      </c>
      <c r="F62" s="11" t="str">
        <f t="shared" si="9"/>
        <v>N/A</v>
      </c>
      <c r="G62" s="43">
        <v>1519.0890648</v>
      </c>
      <c r="H62" s="11" t="str">
        <f t="shared" si="10"/>
        <v>N/A</v>
      </c>
      <c r="I62" s="12">
        <v>-19.5</v>
      </c>
      <c r="J62" s="12">
        <v>-8.49</v>
      </c>
      <c r="K62" s="41" t="s">
        <v>732</v>
      </c>
      <c r="L62" s="9" t="str">
        <f t="shared" si="11"/>
        <v>Yes</v>
      </c>
    </row>
    <row r="63" spans="1:12" x14ac:dyDescent="0.25">
      <c r="A63" s="3" t="s">
        <v>1308</v>
      </c>
      <c r="B63" s="33" t="s">
        <v>217</v>
      </c>
      <c r="C63" s="43">
        <v>2728.1783117999998</v>
      </c>
      <c r="D63" s="11" t="str">
        <f t="shared" si="8"/>
        <v>N/A</v>
      </c>
      <c r="E63" s="43">
        <v>1784.9380857000001</v>
      </c>
      <c r="F63" s="11" t="str">
        <f t="shared" si="9"/>
        <v>N/A</v>
      </c>
      <c r="G63" s="43">
        <v>1280.7032194999999</v>
      </c>
      <c r="H63" s="11" t="str">
        <f t="shared" si="10"/>
        <v>N/A</v>
      </c>
      <c r="I63" s="12">
        <v>-34.6</v>
      </c>
      <c r="J63" s="12">
        <v>-28.2</v>
      </c>
      <c r="K63" s="41" t="s">
        <v>732</v>
      </c>
      <c r="L63" s="9" t="str">
        <f t="shared" si="11"/>
        <v>Yes</v>
      </c>
    </row>
    <row r="64" spans="1:12" x14ac:dyDescent="0.25">
      <c r="A64" s="3" t="s">
        <v>1309</v>
      </c>
      <c r="B64" s="33" t="s">
        <v>217</v>
      </c>
      <c r="C64" s="43" t="s">
        <v>1742</v>
      </c>
      <c r="D64" s="11" t="str">
        <f t="shared" si="8"/>
        <v>N/A</v>
      </c>
      <c r="E64" s="43" t="s">
        <v>1742</v>
      </c>
      <c r="F64" s="11" t="str">
        <f t="shared" si="9"/>
        <v>N/A</v>
      </c>
      <c r="G64" s="43" t="s">
        <v>1742</v>
      </c>
      <c r="H64" s="11" t="str">
        <f t="shared" si="10"/>
        <v>N/A</v>
      </c>
      <c r="I64" s="12" t="s">
        <v>1742</v>
      </c>
      <c r="J64" s="12" t="s">
        <v>1742</v>
      </c>
      <c r="K64" s="41" t="s">
        <v>732</v>
      </c>
      <c r="L64" s="9" t="str">
        <f t="shared" si="11"/>
        <v>N/A</v>
      </c>
    </row>
    <row r="65" spans="1:12" x14ac:dyDescent="0.25">
      <c r="A65" s="3" t="s">
        <v>1310</v>
      </c>
      <c r="B65" s="33" t="s">
        <v>217</v>
      </c>
      <c r="C65" s="43">
        <v>2925.3911702</v>
      </c>
      <c r="D65" s="11" t="str">
        <f t="shared" si="8"/>
        <v>N/A</v>
      </c>
      <c r="E65" s="43">
        <v>3226.5582926000002</v>
      </c>
      <c r="F65" s="11" t="str">
        <f t="shared" si="9"/>
        <v>N/A</v>
      </c>
      <c r="G65" s="43">
        <v>1919.922106</v>
      </c>
      <c r="H65" s="11" t="str">
        <f t="shared" si="10"/>
        <v>N/A</v>
      </c>
      <c r="I65" s="12">
        <v>10.29</v>
      </c>
      <c r="J65" s="12">
        <v>-40.5</v>
      </c>
      <c r="K65" s="41" t="s">
        <v>732</v>
      </c>
      <c r="L65" s="9" t="str">
        <f t="shared" si="11"/>
        <v>No</v>
      </c>
    </row>
    <row r="66" spans="1:12" x14ac:dyDescent="0.25">
      <c r="A66" s="3" t="s">
        <v>1311</v>
      </c>
      <c r="B66" s="33" t="s">
        <v>217</v>
      </c>
      <c r="C66" s="43">
        <v>3020.9285279000001</v>
      </c>
      <c r="D66" s="11" t="str">
        <f t="shared" si="8"/>
        <v>N/A</v>
      </c>
      <c r="E66" s="43">
        <v>3342.0065502000002</v>
      </c>
      <c r="F66" s="11" t="str">
        <f t="shared" si="9"/>
        <v>N/A</v>
      </c>
      <c r="G66" s="43">
        <v>2836.0705146999999</v>
      </c>
      <c r="H66" s="11" t="str">
        <f t="shared" si="10"/>
        <v>N/A</v>
      </c>
      <c r="I66" s="12">
        <v>10.63</v>
      </c>
      <c r="J66" s="12">
        <v>-15.1</v>
      </c>
      <c r="K66" s="41" t="s">
        <v>732</v>
      </c>
      <c r="L66" s="9" t="str">
        <f t="shared" si="11"/>
        <v>Yes</v>
      </c>
    </row>
    <row r="67" spans="1:12" x14ac:dyDescent="0.25">
      <c r="A67" s="3" t="s">
        <v>1312</v>
      </c>
      <c r="B67" s="33" t="s">
        <v>217</v>
      </c>
      <c r="C67" s="43">
        <v>1987.6471601000001</v>
      </c>
      <c r="D67" s="11" t="str">
        <f t="shared" si="8"/>
        <v>N/A</v>
      </c>
      <c r="E67" s="43">
        <v>2354.372617</v>
      </c>
      <c r="F67" s="11" t="str">
        <f t="shared" si="9"/>
        <v>N/A</v>
      </c>
      <c r="G67" s="43">
        <v>2118.9548023000002</v>
      </c>
      <c r="H67" s="11" t="str">
        <f t="shared" si="10"/>
        <v>N/A</v>
      </c>
      <c r="I67" s="12">
        <v>18.45</v>
      </c>
      <c r="J67" s="12">
        <v>-10</v>
      </c>
      <c r="K67" s="41" t="s">
        <v>732</v>
      </c>
      <c r="L67" s="9" t="str">
        <f t="shared" si="11"/>
        <v>Yes</v>
      </c>
    </row>
    <row r="68" spans="1:12" x14ac:dyDescent="0.25">
      <c r="A68" s="2" t="s">
        <v>1313</v>
      </c>
      <c r="B68" s="33" t="s">
        <v>217</v>
      </c>
      <c r="C68" s="43" t="s">
        <v>1742</v>
      </c>
      <c r="D68" s="11" t="str">
        <f t="shared" si="8"/>
        <v>N/A</v>
      </c>
      <c r="E68" s="43" t="s">
        <v>1742</v>
      </c>
      <c r="F68" s="11" t="str">
        <f t="shared" si="9"/>
        <v>N/A</v>
      </c>
      <c r="G68" s="43" t="s">
        <v>1742</v>
      </c>
      <c r="H68" s="11" t="str">
        <f t="shared" si="10"/>
        <v>N/A</v>
      </c>
      <c r="I68" s="12" t="s">
        <v>1742</v>
      </c>
      <c r="J68" s="12" t="s">
        <v>1742</v>
      </c>
      <c r="K68" s="41" t="s">
        <v>732</v>
      </c>
      <c r="L68" s="9" t="str">
        <f t="shared" si="11"/>
        <v>N/A</v>
      </c>
    </row>
    <row r="69" spans="1:12" x14ac:dyDescent="0.25">
      <c r="A69" s="2" t="s">
        <v>1314</v>
      </c>
      <c r="B69" s="33" t="s">
        <v>217</v>
      </c>
      <c r="C69" s="43">
        <v>2321.5278868999999</v>
      </c>
      <c r="D69" s="11" t="str">
        <f t="shared" si="8"/>
        <v>N/A</v>
      </c>
      <c r="E69" s="43">
        <v>2591.1971103999999</v>
      </c>
      <c r="F69" s="11" t="str">
        <f t="shared" si="9"/>
        <v>N/A</v>
      </c>
      <c r="G69" s="43">
        <v>1820.7092284</v>
      </c>
      <c r="H69" s="11" t="str">
        <f t="shared" si="10"/>
        <v>N/A</v>
      </c>
      <c r="I69" s="12">
        <v>11.62</v>
      </c>
      <c r="J69" s="12">
        <v>-29.7</v>
      </c>
      <c r="K69" s="41" t="s">
        <v>732</v>
      </c>
      <c r="L69" s="9" t="str">
        <f t="shared" si="11"/>
        <v>Yes</v>
      </c>
    </row>
    <row r="70" spans="1:12" x14ac:dyDescent="0.25">
      <c r="A70" s="42" t="s">
        <v>1315</v>
      </c>
      <c r="B70" s="33" t="s">
        <v>217</v>
      </c>
      <c r="C70" s="43">
        <v>2602.0420399999998</v>
      </c>
      <c r="D70" s="11" t="str">
        <f t="shared" si="8"/>
        <v>N/A</v>
      </c>
      <c r="E70" s="43">
        <v>2574.0349762000001</v>
      </c>
      <c r="F70" s="11" t="str">
        <f t="shared" si="9"/>
        <v>N/A</v>
      </c>
      <c r="G70" s="43">
        <v>2674.8850346999998</v>
      </c>
      <c r="H70" s="11" t="str">
        <f t="shared" si="10"/>
        <v>N/A</v>
      </c>
      <c r="I70" s="12">
        <v>-1.08</v>
      </c>
      <c r="J70" s="12">
        <v>3.9180000000000001</v>
      </c>
      <c r="K70" s="41" t="s">
        <v>732</v>
      </c>
      <c r="L70" s="9" t="str">
        <f t="shared" si="11"/>
        <v>Yes</v>
      </c>
    </row>
    <row r="71" spans="1:12" x14ac:dyDescent="0.25">
      <c r="A71" s="42" t="s">
        <v>1316</v>
      </c>
      <c r="B71" s="33" t="s">
        <v>217</v>
      </c>
      <c r="C71" s="43">
        <v>3483.9253233999998</v>
      </c>
      <c r="D71" s="11" t="str">
        <f t="shared" si="8"/>
        <v>N/A</v>
      </c>
      <c r="E71" s="43">
        <v>3997.6127154000001</v>
      </c>
      <c r="F71" s="11" t="str">
        <f t="shared" si="9"/>
        <v>N/A</v>
      </c>
      <c r="G71" s="43">
        <v>1552.8002435000001</v>
      </c>
      <c r="H71" s="11" t="str">
        <f t="shared" si="10"/>
        <v>N/A</v>
      </c>
      <c r="I71" s="12">
        <v>14.74</v>
      </c>
      <c r="J71" s="12">
        <v>-61.2</v>
      </c>
      <c r="K71" s="41" t="s">
        <v>732</v>
      </c>
      <c r="L71" s="9" t="str">
        <f t="shared" si="11"/>
        <v>No</v>
      </c>
    </row>
    <row r="72" spans="1:12" x14ac:dyDescent="0.25">
      <c r="A72" s="42" t="s">
        <v>1624</v>
      </c>
      <c r="B72" s="33" t="s">
        <v>217</v>
      </c>
      <c r="C72" s="43">
        <v>73524475</v>
      </c>
      <c r="D72" s="11" t="str">
        <f t="shared" ref="D72:D135" si="12">IF($B72="N/A","N/A",IF(C72&gt;10,"No",IF(C72&lt;-10,"No","Yes")))</f>
        <v>N/A</v>
      </c>
      <c r="E72" s="43">
        <v>81350081</v>
      </c>
      <c r="F72" s="11" t="str">
        <f t="shared" ref="F72:F135" si="13">IF($B72="N/A","N/A",IF(E72&gt;10,"No",IF(E72&lt;-10,"No","Yes")))</f>
        <v>N/A</v>
      </c>
      <c r="G72" s="43">
        <v>63665907</v>
      </c>
      <c r="H72" s="11" t="str">
        <f t="shared" ref="H72:H135" si="14">IF($B72="N/A","N/A",IF(G72&gt;10,"No",IF(G72&lt;-10,"No","Yes")))</f>
        <v>N/A</v>
      </c>
      <c r="I72" s="12">
        <v>10.64</v>
      </c>
      <c r="J72" s="12">
        <v>-21.7</v>
      </c>
      <c r="K72" s="41" t="s">
        <v>732</v>
      </c>
      <c r="L72" s="9" t="str">
        <f t="shared" ref="L72:L132" si="15">IF(J72="Div by 0", "N/A", IF(K72="N/A","N/A", IF(J72&gt;VALUE(MID(K72,1,2)), "No", IF(J72&lt;-1*VALUE(MID(K72,1,2)), "No", "Yes"))))</f>
        <v>Yes</v>
      </c>
    </row>
    <row r="73" spans="1:12" x14ac:dyDescent="0.25">
      <c r="A73" s="42" t="s">
        <v>1625</v>
      </c>
      <c r="B73" s="33" t="s">
        <v>217</v>
      </c>
      <c r="C73" s="34">
        <v>6201</v>
      </c>
      <c r="D73" s="11" t="str">
        <f t="shared" si="12"/>
        <v>N/A</v>
      </c>
      <c r="E73" s="34">
        <v>6215</v>
      </c>
      <c r="F73" s="11" t="str">
        <f t="shared" si="13"/>
        <v>N/A</v>
      </c>
      <c r="G73" s="34">
        <v>4445</v>
      </c>
      <c r="H73" s="11" t="str">
        <f t="shared" si="14"/>
        <v>N/A</v>
      </c>
      <c r="I73" s="12">
        <v>0.2258</v>
      </c>
      <c r="J73" s="12">
        <v>-28.5</v>
      </c>
      <c r="K73" s="41" t="s">
        <v>732</v>
      </c>
      <c r="L73" s="9" t="str">
        <f t="shared" si="15"/>
        <v>Yes</v>
      </c>
    </row>
    <row r="74" spans="1:12" x14ac:dyDescent="0.25">
      <c r="A74" s="42" t="s">
        <v>1317</v>
      </c>
      <c r="B74" s="33" t="s">
        <v>217</v>
      </c>
      <c r="C74" s="43">
        <v>11856.873890999999</v>
      </c>
      <c r="D74" s="11" t="str">
        <f t="shared" si="12"/>
        <v>N/A</v>
      </c>
      <c r="E74" s="43">
        <v>13089.313113</v>
      </c>
      <c r="F74" s="11" t="str">
        <f t="shared" si="13"/>
        <v>N/A</v>
      </c>
      <c r="G74" s="43">
        <v>14323.038694999999</v>
      </c>
      <c r="H74" s="11" t="str">
        <f t="shared" si="14"/>
        <v>N/A</v>
      </c>
      <c r="I74" s="12">
        <v>10.39</v>
      </c>
      <c r="J74" s="12">
        <v>9.4250000000000007</v>
      </c>
      <c r="K74" s="41" t="s">
        <v>732</v>
      </c>
      <c r="L74" s="9" t="str">
        <f t="shared" si="15"/>
        <v>Yes</v>
      </c>
    </row>
    <row r="75" spans="1:12" x14ac:dyDescent="0.25">
      <c r="A75" s="42" t="s">
        <v>1318</v>
      </c>
      <c r="B75" s="33" t="s">
        <v>217</v>
      </c>
      <c r="C75" s="34">
        <v>7.2069021125999999</v>
      </c>
      <c r="D75" s="11" t="str">
        <f t="shared" si="12"/>
        <v>N/A</v>
      </c>
      <c r="E75" s="34">
        <v>6.9251810136999996</v>
      </c>
      <c r="F75" s="11" t="str">
        <f t="shared" si="13"/>
        <v>N/A</v>
      </c>
      <c r="G75" s="34">
        <v>7.3919010124</v>
      </c>
      <c r="H75" s="11" t="str">
        <f t="shared" si="14"/>
        <v>N/A</v>
      </c>
      <c r="I75" s="12">
        <v>-3.91</v>
      </c>
      <c r="J75" s="12">
        <v>6.7389999999999999</v>
      </c>
      <c r="K75" s="41" t="s">
        <v>732</v>
      </c>
      <c r="L75" s="9" t="str">
        <f t="shared" si="15"/>
        <v>Yes</v>
      </c>
    </row>
    <row r="76" spans="1:12" ht="25" x14ac:dyDescent="0.25">
      <c r="A76" s="42" t="s">
        <v>548</v>
      </c>
      <c r="B76" s="33" t="s">
        <v>217</v>
      </c>
      <c r="C76" s="43">
        <v>94573</v>
      </c>
      <c r="D76" s="11" t="str">
        <f t="shared" si="12"/>
        <v>N/A</v>
      </c>
      <c r="E76" s="43">
        <v>0</v>
      </c>
      <c r="F76" s="11" t="str">
        <f t="shared" si="13"/>
        <v>N/A</v>
      </c>
      <c r="G76" s="43">
        <v>0</v>
      </c>
      <c r="H76" s="11" t="str">
        <f t="shared" si="14"/>
        <v>N/A</v>
      </c>
      <c r="I76" s="12">
        <v>-100</v>
      </c>
      <c r="J76" s="12" t="s">
        <v>1742</v>
      </c>
      <c r="K76" s="41" t="s">
        <v>732</v>
      </c>
      <c r="L76" s="9" t="str">
        <f t="shared" si="15"/>
        <v>N/A</v>
      </c>
    </row>
    <row r="77" spans="1:12" x14ac:dyDescent="0.25">
      <c r="A77" s="42" t="s">
        <v>549</v>
      </c>
      <c r="B77" s="33" t="s">
        <v>217</v>
      </c>
      <c r="C77" s="34">
        <v>11</v>
      </c>
      <c r="D77" s="11" t="str">
        <f t="shared" si="12"/>
        <v>N/A</v>
      </c>
      <c r="E77" s="34">
        <v>0</v>
      </c>
      <c r="F77" s="11" t="str">
        <f t="shared" si="13"/>
        <v>N/A</v>
      </c>
      <c r="G77" s="34">
        <v>0</v>
      </c>
      <c r="H77" s="11" t="str">
        <f t="shared" si="14"/>
        <v>N/A</v>
      </c>
      <c r="I77" s="12">
        <v>-100</v>
      </c>
      <c r="J77" s="12" t="s">
        <v>1742</v>
      </c>
      <c r="K77" s="41" t="s">
        <v>732</v>
      </c>
      <c r="L77" s="9" t="str">
        <f t="shared" si="15"/>
        <v>N/A</v>
      </c>
    </row>
    <row r="78" spans="1:12" x14ac:dyDescent="0.25">
      <c r="A78" s="42" t="s">
        <v>1319</v>
      </c>
      <c r="B78" s="33" t="s">
        <v>217</v>
      </c>
      <c r="C78" s="43">
        <v>47286.5</v>
      </c>
      <c r="D78" s="11" t="str">
        <f t="shared" si="12"/>
        <v>N/A</v>
      </c>
      <c r="E78" s="43" t="s">
        <v>1742</v>
      </c>
      <c r="F78" s="11" t="str">
        <f t="shared" si="13"/>
        <v>N/A</v>
      </c>
      <c r="G78" s="43" t="s">
        <v>1742</v>
      </c>
      <c r="H78" s="11" t="str">
        <f t="shared" si="14"/>
        <v>N/A</v>
      </c>
      <c r="I78" s="12" t="s">
        <v>1742</v>
      </c>
      <c r="J78" s="12" t="s">
        <v>1742</v>
      </c>
      <c r="K78" s="41" t="s">
        <v>732</v>
      </c>
      <c r="L78" s="9" t="str">
        <f t="shared" si="15"/>
        <v>N/A</v>
      </c>
    </row>
    <row r="79" spans="1:12" ht="25" x14ac:dyDescent="0.25">
      <c r="A79" s="42" t="s">
        <v>550</v>
      </c>
      <c r="B79" s="33" t="s">
        <v>217</v>
      </c>
      <c r="C79" s="43">
        <v>3462250</v>
      </c>
      <c r="D79" s="11" t="str">
        <f t="shared" si="12"/>
        <v>N/A</v>
      </c>
      <c r="E79" s="43">
        <v>1594375</v>
      </c>
      <c r="F79" s="11" t="str">
        <f t="shared" si="13"/>
        <v>N/A</v>
      </c>
      <c r="G79" s="43">
        <v>1916464</v>
      </c>
      <c r="H79" s="11" t="str">
        <f t="shared" si="14"/>
        <v>N/A</v>
      </c>
      <c r="I79" s="12">
        <v>-53.9</v>
      </c>
      <c r="J79" s="12">
        <v>20.2</v>
      </c>
      <c r="K79" s="41" t="s">
        <v>732</v>
      </c>
      <c r="L79" s="9" t="str">
        <f t="shared" si="15"/>
        <v>Yes</v>
      </c>
    </row>
    <row r="80" spans="1:12" x14ac:dyDescent="0.25">
      <c r="A80" s="42" t="s">
        <v>551</v>
      </c>
      <c r="B80" s="33" t="s">
        <v>217</v>
      </c>
      <c r="C80" s="34">
        <v>125</v>
      </c>
      <c r="D80" s="11" t="str">
        <f t="shared" si="12"/>
        <v>N/A</v>
      </c>
      <c r="E80" s="34">
        <v>92</v>
      </c>
      <c r="F80" s="11" t="str">
        <f t="shared" si="13"/>
        <v>N/A</v>
      </c>
      <c r="G80" s="34">
        <v>89</v>
      </c>
      <c r="H80" s="11" t="str">
        <f t="shared" si="14"/>
        <v>N/A</v>
      </c>
      <c r="I80" s="12">
        <v>-26.4</v>
      </c>
      <c r="J80" s="12">
        <v>-3.26</v>
      </c>
      <c r="K80" s="41" t="s">
        <v>732</v>
      </c>
      <c r="L80" s="9" t="str">
        <f t="shared" si="15"/>
        <v>Yes</v>
      </c>
    </row>
    <row r="81" spans="1:12" ht="25" x14ac:dyDescent="0.25">
      <c r="A81" s="42" t="s">
        <v>1320</v>
      </c>
      <c r="B81" s="33" t="s">
        <v>217</v>
      </c>
      <c r="C81" s="43">
        <v>27698</v>
      </c>
      <c r="D81" s="11" t="str">
        <f t="shared" si="12"/>
        <v>N/A</v>
      </c>
      <c r="E81" s="43">
        <v>17330.163043</v>
      </c>
      <c r="F81" s="11" t="str">
        <f t="shared" si="13"/>
        <v>N/A</v>
      </c>
      <c r="G81" s="43">
        <v>21533.303371000002</v>
      </c>
      <c r="H81" s="11" t="str">
        <f t="shared" si="14"/>
        <v>N/A</v>
      </c>
      <c r="I81" s="12">
        <v>-37.4</v>
      </c>
      <c r="J81" s="12">
        <v>24.25</v>
      </c>
      <c r="K81" s="41" t="s">
        <v>732</v>
      </c>
      <c r="L81" s="9" t="str">
        <f t="shared" si="15"/>
        <v>Yes</v>
      </c>
    </row>
    <row r="82" spans="1:12" x14ac:dyDescent="0.25">
      <c r="A82" s="42" t="s">
        <v>552</v>
      </c>
      <c r="B82" s="33" t="s">
        <v>217</v>
      </c>
      <c r="C82" s="43">
        <v>2114545</v>
      </c>
      <c r="D82" s="11" t="str">
        <f t="shared" si="12"/>
        <v>N/A</v>
      </c>
      <c r="E82" s="43">
        <v>438804</v>
      </c>
      <c r="F82" s="11" t="str">
        <f t="shared" si="13"/>
        <v>N/A</v>
      </c>
      <c r="G82" s="43">
        <v>0</v>
      </c>
      <c r="H82" s="11" t="str">
        <f t="shared" si="14"/>
        <v>N/A</v>
      </c>
      <c r="I82" s="12">
        <v>-79.2</v>
      </c>
      <c r="J82" s="12">
        <v>-100</v>
      </c>
      <c r="K82" s="41" t="s">
        <v>732</v>
      </c>
      <c r="L82" s="9" t="str">
        <f t="shared" si="15"/>
        <v>No</v>
      </c>
    </row>
    <row r="83" spans="1:12" x14ac:dyDescent="0.25">
      <c r="A83" s="42" t="s">
        <v>553</v>
      </c>
      <c r="B83" s="33" t="s">
        <v>217</v>
      </c>
      <c r="C83" s="34">
        <v>11</v>
      </c>
      <c r="D83" s="11" t="str">
        <f t="shared" si="12"/>
        <v>N/A</v>
      </c>
      <c r="E83" s="34">
        <v>11</v>
      </c>
      <c r="F83" s="11" t="str">
        <f t="shared" si="13"/>
        <v>N/A</v>
      </c>
      <c r="G83" s="34">
        <v>0</v>
      </c>
      <c r="H83" s="11" t="str">
        <f t="shared" si="14"/>
        <v>N/A</v>
      </c>
      <c r="I83" s="12">
        <v>-70</v>
      </c>
      <c r="J83" s="12">
        <v>-100</v>
      </c>
      <c r="K83" s="41" t="s">
        <v>732</v>
      </c>
      <c r="L83" s="9" t="str">
        <f t="shared" si="15"/>
        <v>No</v>
      </c>
    </row>
    <row r="84" spans="1:12" x14ac:dyDescent="0.25">
      <c r="A84" s="42" t="s">
        <v>1321</v>
      </c>
      <c r="B84" s="33" t="s">
        <v>217</v>
      </c>
      <c r="C84" s="43">
        <v>211454.5</v>
      </c>
      <c r="D84" s="11" t="str">
        <f t="shared" si="12"/>
        <v>N/A</v>
      </c>
      <c r="E84" s="43">
        <v>146268</v>
      </c>
      <c r="F84" s="11" t="str">
        <f t="shared" si="13"/>
        <v>N/A</v>
      </c>
      <c r="G84" s="43" t="s">
        <v>1742</v>
      </c>
      <c r="H84" s="11" t="str">
        <f t="shared" si="14"/>
        <v>N/A</v>
      </c>
      <c r="I84" s="12">
        <v>-30.8</v>
      </c>
      <c r="J84" s="12" t="s">
        <v>1742</v>
      </c>
      <c r="K84" s="41" t="s">
        <v>732</v>
      </c>
      <c r="L84" s="9" t="str">
        <f t="shared" si="15"/>
        <v>N/A</v>
      </c>
    </row>
    <row r="85" spans="1:12" x14ac:dyDescent="0.25">
      <c r="A85" s="42" t="s">
        <v>554</v>
      </c>
      <c r="B85" s="33" t="s">
        <v>217</v>
      </c>
      <c r="C85" s="43">
        <v>18477239</v>
      </c>
      <c r="D85" s="11" t="str">
        <f t="shared" si="12"/>
        <v>N/A</v>
      </c>
      <c r="E85" s="43">
        <v>17723811</v>
      </c>
      <c r="F85" s="11" t="str">
        <f t="shared" si="13"/>
        <v>N/A</v>
      </c>
      <c r="G85" s="43">
        <v>14040484</v>
      </c>
      <c r="H85" s="11" t="str">
        <f t="shared" si="14"/>
        <v>N/A</v>
      </c>
      <c r="I85" s="12">
        <v>-4.08</v>
      </c>
      <c r="J85" s="12">
        <v>-20.8</v>
      </c>
      <c r="K85" s="41" t="s">
        <v>732</v>
      </c>
      <c r="L85" s="9" t="str">
        <f t="shared" si="15"/>
        <v>Yes</v>
      </c>
    </row>
    <row r="86" spans="1:12" x14ac:dyDescent="0.25">
      <c r="A86" s="42" t="s">
        <v>555</v>
      </c>
      <c r="B86" s="33" t="s">
        <v>217</v>
      </c>
      <c r="C86" s="34">
        <v>521</v>
      </c>
      <c r="D86" s="11" t="str">
        <f t="shared" si="12"/>
        <v>N/A</v>
      </c>
      <c r="E86" s="34">
        <v>521</v>
      </c>
      <c r="F86" s="11" t="str">
        <f t="shared" si="13"/>
        <v>N/A</v>
      </c>
      <c r="G86" s="34">
        <v>407</v>
      </c>
      <c r="H86" s="11" t="str">
        <f t="shared" si="14"/>
        <v>N/A</v>
      </c>
      <c r="I86" s="12">
        <v>0</v>
      </c>
      <c r="J86" s="12">
        <v>-21.9</v>
      </c>
      <c r="K86" s="41" t="s">
        <v>732</v>
      </c>
      <c r="L86" s="9" t="str">
        <f t="shared" si="15"/>
        <v>Yes</v>
      </c>
    </row>
    <row r="87" spans="1:12" x14ac:dyDescent="0.25">
      <c r="A87" s="42" t="s">
        <v>1322</v>
      </c>
      <c r="B87" s="33" t="s">
        <v>217</v>
      </c>
      <c r="C87" s="43">
        <v>35464.950096</v>
      </c>
      <c r="D87" s="11" t="str">
        <f t="shared" si="12"/>
        <v>N/A</v>
      </c>
      <c r="E87" s="43">
        <v>34018.831094000001</v>
      </c>
      <c r="F87" s="11" t="str">
        <f t="shared" si="13"/>
        <v>N/A</v>
      </c>
      <c r="G87" s="43">
        <v>34497.503685999996</v>
      </c>
      <c r="H87" s="11" t="str">
        <f t="shared" si="14"/>
        <v>N/A</v>
      </c>
      <c r="I87" s="12">
        <v>-4.08</v>
      </c>
      <c r="J87" s="12">
        <v>1.407</v>
      </c>
      <c r="K87" s="41" t="s">
        <v>732</v>
      </c>
      <c r="L87" s="9" t="str">
        <f t="shared" si="15"/>
        <v>Yes</v>
      </c>
    </row>
    <row r="88" spans="1:12" ht="25" x14ac:dyDescent="0.25">
      <c r="A88" s="42" t="s">
        <v>556</v>
      </c>
      <c r="B88" s="33" t="s">
        <v>217</v>
      </c>
      <c r="C88" s="43">
        <v>24203942</v>
      </c>
      <c r="D88" s="11" t="str">
        <f t="shared" si="12"/>
        <v>N/A</v>
      </c>
      <c r="E88" s="43">
        <v>20562822</v>
      </c>
      <c r="F88" s="11" t="str">
        <f t="shared" si="13"/>
        <v>N/A</v>
      </c>
      <c r="G88" s="43">
        <v>18118610</v>
      </c>
      <c r="H88" s="11" t="str">
        <f t="shared" si="14"/>
        <v>N/A</v>
      </c>
      <c r="I88" s="12">
        <v>-15</v>
      </c>
      <c r="J88" s="12">
        <v>-11.9</v>
      </c>
      <c r="K88" s="41" t="s">
        <v>732</v>
      </c>
      <c r="L88" s="9" t="str">
        <f t="shared" si="15"/>
        <v>Yes</v>
      </c>
    </row>
    <row r="89" spans="1:12" x14ac:dyDescent="0.25">
      <c r="A89" s="42" t="s">
        <v>557</v>
      </c>
      <c r="B89" s="33" t="s">
        <v>217</v>
      </c>
      <c r="C89" s="34">
        <v>30184</v>
      </c>
      <c r="D89" s="11" t="str">
        <f t="shared" si="12"/>
        <v>N/A</v>
      </c>
      <c r="E89" s="34">
        <v>24143</v>
      </c>
      <c r="F89" s="11" t="str">
        <f t="shared" si="13"/>
        <v>N/A</v>
      </c>
      <c r="G89" s="34">
        <v>19269</v>
      </c>
      <c r="H89" s="11" t="str">
        <f t="shared" si="14"/>
        <v>N/A</v>
      </c>
      <c r="I89" s="12">
        <v>-20</v>
      </c>
      <c r="J89" s="12">
        <v>-20.2</v>
      </c>
      <c r="K89" s="41" t="s">
        <v>732</v>
      </c>
      <c r="L89" s="9" t="str">
        <f t="shared" si="15"/>
        <v>Yes</v>
      </c>
    </row>
    <row r="90" spans="1:12" x14ac:dyDescent="0.25">
      <c r="A90" s="42" t="s">
        <v>1323</v>
      </c>
      <c r="B90" s="33" t="s">
        <v>217</v>
      </c>
      <c r="C90" s="43">
        <v>801.87987012999997</v>
      </c>
      <c r="D90" s="11" t="str">
        <f t="shared" si="12"/>
        <v>N/A</v>
      </c>
      <c r="E90" s="43">
        <v>851.70948100999999</v>
      </c>
      <c r="F90" s="11" t="str">
        <f t="shared" si="13"/>
        <v>N/A</v>
      </c>
      <c r="G90" s="43">
        <v>940.29840677000004</v>
      </c>
      <c r="H90" s="11" t="str">
        <f t="shared" si="14"/>
        <v>N/A</v>
      </c>
      <c r="I90" s="12">
        <v>6.2140000000000004</v>
      </c>
      <c r="J90" s="12">
        <v>10.4</v>
      </c>
      <c r="K90" s="41" t="s">
        <v>732</v>
      </c>
      <c r="L90" s="9" t="str">
        <f t="shared" si="15"/>
        <v>Yes</v>
      </c>
    </row>
    <row r="91" spans="1:12" x14ac:dyDescent="0.25">
      <c r="A91" s="42" t="s">
        <v>558</v>
      </c>
      <c r="B91" s="33" t="s">
        <v>217</v>
      </c>
      <c r="C91" s="43">
        <v>191960</v>
      </c>
      <c r="D91" s="11" t="str">
        <f t="shared" si="12"/>
        <v>N/A</v>
      </c>
      <c r="E91" s="43">
        <v>292072</v>
      </c>
      <c r="F91" s="11" t="str">
        <f t="shared" si="13"/>
        <v>N/A</v>
      </c>
      <c r="G91" s="43">
        <v>206331</v>
      </c>
      <c r="H91" s="11" t="str">
        <f t="shared" si="14"/>
        <v>N/A</v>
      </c>
      <c r="I91" s="12">
        <v>52.15</v>
      </c>
      <c r="J91" s="12">
        <v>-29.4</v>
      </c>
      <c r="K91" s="41" t="s">
        <v>732</v>
      </c>
      <c r="L91" s="9" t="str">
        <f t="shared" si="15"/>
        <v>Yes</v>
      </c>
    </row>
    <row r="92" spans="1:12" x14ac:dyDescent="0.25">
      <c r="A92" s="42" t="s">
        <v>559</v>
      </c>
      <c r="B92" s="33" t="s">
        <v>217</v>
      </c>
      <c r="C92" s="34">
        <v>871</v>
      </c>
      <c r="D92" s="11" t="str">
        <f t="shared" si="12"/>
        <v>N/A</v>
      </c>
      <c r="E92" s="34">
        <v>989</v>
      </c>
      <c r="F92" s="11" t="str">
        <f t="shared" si="13"/>
        <v>N/A</v>
      </c>
      <c r="G92" s="34">
        <v>532</v>
      </c>
      <c r="H92" s="11" t="str">
        <f t="shared" si="14"/>
        <v>N/A</v>
      </c>
      <c r="I92" s="12">
        <v>13.55</v>
      </c>
      <c r="J92" s="12">
        <v>-46.2</v>
      </c>
      <c r="K92" s="41" t="s">
        <v>732</v>
      </c>
      <c r="L92" s="9" t="str">
        <f t="shared" si="15"/>
        <v>No</v>
      </c>
    </row>
    <row r="93" spans="1:12" x14ac:dyDescent="0.25">
      <c r="A93" s="42" t="s">
        <v>1324</v>
      </c>
      <c r="B93" s="33" t="s">
        <v>217</v>
      </c>
      <c r="C93" s="43">
        <v>220.39035591000001</v>
      </c>
      <c r="D93" s="11" t="str">
        <f t="shared" si="12"/>
        <v>N/A</v>
      </c>
      <c r="E93" s="43">
        <v>295.32052578000003</v>
      </c>
      <c r="F93" s="11" t="str">
        <f t="shared" si="13"/>
        <v>N/A</v>
      </c>
      <c r="G93" s="43">
        <v>387.84022556000002</v>
      </c>
      <c r="H93" s="11" t="str">
        <f t="shared" si="14"/>
        <v>N/A</v>
      </c>
      <c r="I93" s="12">
        <v>34</v>
      </c>
      <c r="J93" s="12">
        <v>31.33</v>
      </c>
      <c r="K93" s="41" t="s">
        <v>732</v>
      </c>
      <c r="L93" s="9" t="str">
        <f t="shared" si="15"/>
        <v>No</v>
      </c>
    </row>
    <row r="94" spans="1:12" ht="25" x14ac:dyDescent="0.25">
      <c r="A94" s="42" t="s">
        <v>560</v>
      </c>
      <c r="B94" s="33" t="s">
        <v>217</v>
      </c>
      <c r="C94" s="43">
        <v>4509071</v>
      </c>
      <c r="D94" s="11" t="str">
        <f t="shared" si="12"/>
        <v>N/A</v>
      </c>
      <c r="E94" s="43">
        <v>4001036</v>
      </c>
      <c r="F94" s="11" t="str">
        <f t="shared" si="13"/>
        <v>N/A</v>
      </c>
      <c r="G94" s="43">
        <v>3178535</v>
      </c>
      <c r="H94" s="11" t="str">
        <f t="shared" si="14"/>
        <v>N/A</v>
      </c>
      <c r="I94" s="12">
        <v>-11.3</v>
      </c>
      <c r="J94" s="12">
        <v>-20.6</v>
      </c>
      <c r="K94" s="41" t="s">
        <v>732</v>
      </c>
      <c r="L94" s="9" t="str">
        <f t="shared" si="15"/>
        <v>Yes</v>
      </c>
    </row>
    <row r="95" spans="1:12" x14ac:dyDescent="0.25">
      <c r="A95" s="42" t="s">
        <v>561</v>
      </c>
      <c r="B95" s="33" t="s">
        <v>217</v>
      </c>
      <c r="C95" s="34">
        <v>8078</v>
      </c>
      <c r="D95" s="11" t="str">
        <f t="shared" si="12"/>
        <v>N/A</v>
      </c>
      <c r="E95" s="34">
        <v>8220</v>
      </c>
      <c r="F95" s="11" t="str">
        <f t="shared" si="13"/>
        <v>N/A</v>
      </c>
      <c r="G95" s="34">
        <v>5329</v>
      </c>
      <c r="H95" s="11" t="str">
        <f t="shared" si="14"/>
        <v>N/A</v>
      </c>
      <c r="I95" s="12">
        <v>1.758</v>
      </c>
      <c r="J95" s="12">
        <v>-35.200000000000003</v>
      </c>
      <c r="K95" s="41" t="s">
        <v>732</v>
      </c>
      <c r="L95" s="9" t="str">
        <f t="shared" si="15"/>
        <v>No</v>
      </c>
    </row>
    <row r="96" spans="1:12" ht="25" x14ac:dyDescent="0.25">
      <c r="A96" s="42" t="s">
        <v>1325</v>
      </c>
      <c r="B96" s="33" t="s">
        <v>217</v>
      </c>
      <c r="C96" s="43">
        <v>558.19150779999995</v>
      </c>
      <c r="D96" s="11" t="str">
        <f t="shared" si="12"/>
        <v>N/A</v>
      </c>
      <c r="E96" s="43">
        <v>486.74403892999999</v>
      </c>
      <c r="F96" s="11" t="str">
        <f t="shared" si="13"/>
        <v>N/A</v>
      </c>
      <c r="G96" s="43">
        <v>596.45993620000002</v>
      </c>
      <c r="H96" s="11" t="str">
        <f t="shared" si="14"/>
        <v>N/A</v>
      </c>
      <c r="I96" s="12">
        <v>-12.8</v>
      </c>
      <c r="J96" s="12">
        <v>22.54</v>
      </c>
      <c r="K96" s="41" t="s">
        <v>732</v>
      </c>
      <c r="L96" s="9" t="str">
        <f t="shared" si="15"/>
        <v>Yes</v>
      </c>
    </row>
    <row r="97" spans="1:12" ht="25" x14ac:dyDescent="0.25">
      <c r="A97" s="42" t="s">
        <v>562</v>
      </c>
      <c r="B97" s="33" t="s">
        <v>217</v>
      </c>
      <c r="C97" s="43">
        <v>30344051</v>
      </c>
      <c r="D97" s="11" t="str">
        <f t="shared" si="12"/>
        <v>N/A</v>
      </c>
      <c r="E97" s="43">
        <v>34633130</v>
      </c>
      <c r="F97" s="11" t="str">
        <f t="shared" si="13"/>
        <v>N/A</v>
      </c>
      <c r="G97" s="43">
        <v>29197954</v>
      </c>
      <c r="H97" s="11" t="str">
        <f t="shared" si="14"/>
        <v>N/A</v>
      </c>
      <c r="I97" s="12">
        <v>14.13</v>
      </c>
      <c r="J97" s="12">
        <v>-15.7</v>
      </c>
      <c r="K97" s="41" t="s">
        <v>732</v>
      </c>
      <c r="L97" s="9" t="str">
        <f t="shared" si="15"/>
        <v>Yes</v>
      </c>
    </row>
    <row r="98" spans="1:12" x14ac:dyDescent="0.25">
      <c r="A98" s="42" t="s">
        <v>563</v>
      </c>
      <c r="B98" s="33" t="s">
        <v>217</v>
      </c>
      <c r="C98" s="34">
        <v>23765</v>
      </c>
      <c r="D98" s="11" t="str">
        <f t="shared" si="12"/>
        <v>N/A</v>
      </c>
      <c r="E98" s="34">
        <v>23850</v>
      </c>
      <c r="F98" s="11" t="str">
        <f t="shared" si="13"/>
        <v>N/A</v>
      </c>
      <c r="G98" s="34">
        <v>17740</v>
      </c>
      <c r="H98" s="11" t="str">
        <f t="shared" si="14"/>
        <v>N/A</v>
      </c>
      <c r="I98" s="12">
        <v>0.35770000000000002</v>
      </c>
      <c r="J98" s="12">
        <v>-25.6</v>
      </c>
      <c r="K98" s="41" t="s">
        <v>732</v>
      </c>
      <c r="L98" s="9" t="str">
        <f t="shared" si="15"/>
        <v>Yes</v>
      </c>
    </row>
    <row r="99" spans="1:12" x14ac:dyDescent="0.25">
      <c r="A99" s="42" t="s">
        <v>1326</v>
      </c>
      <c r="B99" s="33" t="s">
        <v>217</v>
      </c>
      <c r="C99" s="43">
        <v>1276.8378287</v>
      </c>
      <c r="D99" s="11" t="str">
        <f t="shared" si="12"/>
        <v>N/A</v>
      </c>
      <c r="E99" s="43">
        <v>1452.1228512</v>
      </c>
      <c r="F99" s="11" t="str">
        <f t="shared" si="13"/>
        <v>N/A</v>
      </c>
      <c r="G99" s="43">
        <v>1645.8824126</v>
      </c>
      <c r="H99" s="11" t="str">
        <f t="shared" si="14"/>
        <v>N/A</v>
      </c>
      <c r="I99" s="12">
        <v>13.73</v>
      </c>
      <c r="J99" s="12">
        <v>13.34</v>
      </c>
      <c r="K99" s="41" t="s">
        <v>732</v>
      </c>
      <c r="L99" s="9" t="str">
        <f t="shared" si="15"/>
        <v>Yes</v>
      </c>
    </row>
    <row r="100" spans="1:12" x14ac:dyDescent="0.25">
      <c r="A100" s="42" t="s">
        <v>564</v>
      </c>
      <c r="B100" s="33" t="s">
        <v>217</v>
      </c>
      <c r="C100" s="43">
        <v>9385178</v>
      </c>
      <c r="D100" s="11" t="str">
        <f t="shared" si="12"/>
        <v>N/A</v>
      </c>
      <c r="E100" s="43">
        <v>10426038</v>
      </c>
      <c r="F100" s="11" t="str">
        <f t="shared" si="13"/>
        <v>N/A</v>
      </c>
      <c r="G100" s="43">
        <v>8561774</v>
      </c>
      <c r="H100" s="11" t="str">
        <f t="shared" si="14"/>
        <v>N/A</v>
      </c>
      <c r="I100" s="12">
        <v>11.09</v>
      </c>
      <c r="J100" s="12">
        <v>-17.899999999999999</v>
      </c>
      <c r="K100" s="41" t="s">
        <v>732</v>
      </c>
      <c r="L100" s="9" t="str">
        <f t="shared" si="15"/>
        <v>Yes</v>
      </c>
    </row>
    <row r="101" spans="1:12" x14ac:dyDescent="0.25">
      <c r="A101" s="42" t="s">
        <v>565</v>
      </c>
      <c r="B101" s="33" t="s">
        <v>217</v>
      </c>
      <c r="C101" s="34">
        <v>14458</v>
      </c>
      <c r="D101" s="11" t="str">
        <f t="shared" si="12"/>
        <v>N/A</v>
      </c>
      <c r="E101" s="34">
        <v>16282</v>
      </c>
      <c r="F101" s="11" t="str">
        <f t="shared" si="13"/>
        <v>N/A</v>
      </c>
      <c r="G101" s="34">
        <v>12862</v>
      </c>
      <c r="H101" s="11" t="str">
        <f t="shared" si="14"/>
        <v>N/A</v>
      </c>
      <c r="I101" s="12">
        <v>12.62</v>
      </c>
      <c r="J101" s="12">
        <v>-21</v>
      </c>
      <c r="K101" s="41" t="s">
        <v>732</v>
      </c>
      <c r="L101" s="9" t="str">
        <f t="shared" si="15"/>
        <v>Yes</v>
      </c>
    </row>
    <row r="102" spans="1:12" x14ac:dyDescent="0.25">
      <c r="A102" s="42" t="s">
        <v>1327</v>
      </c>
      <c r="B102" s="33" t="s">
        <v>217</v>
      </c>
      <c r="C102" s="43">
        <v>649.13390509999999</v>
      </c>
      <c r="D102" s="11" t="str">
        <f t="shared" si="12"/>
        <v>N/A</v>
      </c>
      <c r="E102" s="43">
        <v>640.34135856</v>
      </c>
      <c r="F102" s="11" t="str">
        <f t="shared" si="13"/>
        <v>N/A</v>
      </c>
      <c r="G102" s="43">
        <v>665.66428238000003</v>
      </c>
      <c r="H102" s="11" t="str">
        <f t="shared" si="14"/>
        <v>N/A</v>
      </c>
      <c r="I102" s="12">
        <v>-1.35</v>
      </c>
      <c r="J102" s="12">
        <v>3.9550000000000001</v>
      </c>
      <c r="K102" s="41" t="s">
        <v>732</v>
      </c>
      <c r="L102" s="9" t="str">
        <f t="shared" si="15"/>
        <v>Yes</v>
      </c>
    </row>
    <row r="103" spans="1:12" ht="25" x14ac:dyDescent="0.25">
      <c r="A103" s="42" t="s">
        <v>566</v>
      </c>
      <c r="B103" s="33" t="s">
        <v>217</v>
      </c>
      <c r="C103" s="43">
        <v>826507</v>
      </c>
      <c r="D103" s="11" t="str">
        <f t="shared" si="12"/>
        <v>N/A</v>
      </c>
      <c r="E103" s="43">
        <v>674525</v>
      </c>
      <c r="F103" s="11" t="str">
        <f t="shared" si="13"/>
        <v>N/A</v>
      </c>
      <c r="G103" s="43">
        <v>405086</v>
      </c>
      <c r="H103" s="11" t="str">
        <f t="shared" si="14"/>
        <v>N/A</v>
      </c>
      <c r="I103" s="12">
        <v>-18.399999999999999</v>
      </c>
      <c r="J103" s="12">
        <v>-39.9</v>
      </c>
      <c r="K103" s="41" t="s">
        <v>732</v>
      </c>
      <c r="L103" s="9" t="str">
        <f t="shared" si="15"/>
        <v>No</v>
      </c>
    </row>
    <row r="104" spans="1:12" x14ac:dyDescent="0.25">
      <c r="A104" s="42" t="s">
        <v>567</v>
      </c>
      <c r="B104" s="33" t="s">
        <v>217</v>
      </c>
      <c r="C104" s="34">
        <v>400</v>
      </c>
      <c r="D104" s="11" t="str">
        <f t="shared" si="12"/>
        <v>N/A</v>
      </c>
      <c r="E104" s="34">
        <v>321</v>
      </c>
      <c r="F104" s="11" t="str">
        <f t="shared" si="13"/>
        <v>N/A</v>
      </c>
      <c r="G104" s="34">
        <v>254</v>
      </c>
      <c r="H104" s="11" t="str">
        <f t="shared" si="14"/>
        <v>N/A</v>
      </c>
      <c r="I104" s="12">
        <v>-19.8</v>
      </c>
      <c r="J104" s="12">
        <v>-20.9</v>
      </c>
      <c r="K104" s="41" t="s">
        <v>732</v>
      </c>
      <c r="L104" s="9" t="str">
        <f t="shared" si="15"/>
        <v>Yes</v>
      </c>
    </row>
    <row r="105" spans="1:12" x14ac:dyDescent="0.25">
      <c r="A105" s="42" t="s">
        <v>1328</v>
      </c>
      <c r="B105" s="33" t="s">
        <v>217</v>
      </c>
      <c r="C105" s="43">
        <v>2066.2674999999999</v>
      </c>
      <c r="D105" s="11" t="str">
        <f t="shared" si="12"/>
        <v>N/A</v>
      </c>
      <c r="E105" s="43">
        <v>2101.3239874999999</v>
      </c>
      <c r="F105" s="11" t="str">
        <f t="shared" si="13"/>
        <v>N/A</v>
      </c>
      <c r="G105" s="43">
        <v>1594.8267717000001</v>
      </c>
      <c r="H105" s="11" t="str">
        <f t="shared" si="14"/>
        <v>N/A</v>
      </c>
      <c r="I105" s="12">
        <v>1.6970000000000001</v>
      </c>
      <c r="J105" s="12">
        <v>-24.1</v>
      </c>
      <c r="K105" s="41" t="s">
        <v>732</v>
      </c>
      <c r="L105" s="9" t="str">
        <f t="shared" si="15"/>
        <v>Yes</v>
      </c>
    </row>
    <row r="106" spans="1:12" x14ac:dyDescent="0.25">
      <c r="A106" s="42" t="s">
        <v>568</v>
      </c>
      <c r="B106" s="33" t="s">
        <v>217</v>
      </c>
      <c r="C106" s="43">
        <v>16095703</v>
      </c>
      <c r="D106" s="11" t="str">
        <f t="shared" si="12"/>
        <v>N/A</v>
      </c>
      <c r="E106" s="43">
        <v>18165022</v>
      </c>
      <c r="F106" s="11" t="str">
        <f t="shared" si="13"/>
        <v>N/A</v>
      </c>
      <c r="G106" s="43">
        <v>15617101</v>
      </c>
      <c r="H106" s="11" t="str">
        <f t="shared" si="14"/>
        <v>N/A</v>
      </c>
      <c r="I106" s="12">
        <v>12.86</v>
      </c>
      <c r="J106" s="12">
        <v>-14</v>
      </c>
      <c r="K106" s="41" t="s">
        <v>732</v>
      </c>
      <c r="L106" s="9" t="str">
        <f t="shared" si="15"/>
        <v>Yes</v>
      </c>
    </row>
    <row r="107" spans="1:12" x14ac:dyDescent="0.25">
      <c r="A107" s="42" t="s">
        <v>569</v>
      </c>
      <c r="B107" s="33" t="s">
        <v>217</v>
      </c>
      <c r="C107" s="34">
        <v>26558</v>
      </c>
      <c r="D107" s="11" t="str">
        <f t="shared" si="12"/>
        <v>N/A</v>
      </c>
      <c r="E107" s="34">
        <v>25253</v>
      </c>
      <c r="F107" s="11" t="str">
        <f t="shared" si="13"/>
        <v>N/A</v>
      </c>
      <c r="G107" s="34">
        <v>20116</v>
      </c>
      <c r="H107" s="11" t="str">
        <f t="shared" si="14"/>
        <v>N/A</v>
      </c>
      <c r="I107" s="12">
        <v>-4.91</v>
      </c>
      <c r="J107" s="12">
        <v>-20.3</v>
      </c>
      <c r="K107" s="41" t="s">
        <v>732</v>
      </c>
      <c r="L107" s="9" t="str">
        <f t="shared" si="15"/>
        <v>Yes</v>
      </c>
    </row>
    <row r="108" spans="1:12" x14ac:dyDescent="0.25">
      <c r="A108" s="42" t="s">
        <v>1329</v>
      </c>
      <c r="B108" s="33" t="s">
        <v>217</v>
      </c>
      <c r="C108" s="43">
        <v>606.05855110000005</v>
      </c>
      <c r="D108" s="11" t="str">
        <f t="shared" si="12"/>
        <v>N/A</v>
      </c>
      <c r="E108" s="43">
        <v>719.32134796000003</v>
      </c>
      <c r="F108" s="11" t="str">
        <f t="shared" si="13"/>
        <v>N/A</v>
      </c>
      <c r="G108" s="43">
        <v>776.35220719999995</v>
      </c>
      <c r="H108" s="11" t="str">
        <f t="shared" si="14"/>
        <v>N/A</v>
      </c>
      <c r="I108" s="12">
        <v>18.690000000000001</v>
      </c>
      <c r="J108" s="12">
        <v>7.9279999999999999</v>
      </c>
      <c r="K108" s="41" t="s">
        <v>732</v>
      </c>
      <c r="L108" s="9" t="str">
        <f t="shared" si="15"/>
        <v>Yes</v>
      </c>
    </row>
    <row r="109" spans="1:12" x14ac:dyDescent="0.25">
      <c r="A109" s="42" t="s">
        <v>570</v>
      </c>
      <c r="B109" s="33" t="s">
        <v>217</v>
      </c>
      <c r="C109" s="43">
        <v>55333776</v>
      </c>
      <c r="D109" s="11" t="str">
        <f t="shared" si="12"/>
        <v>N/A</v>
      </c>
      <c r="E109" s="43">
        <v>49961262</v>
      </c>
      <c r="F109" s="11" t="str">
        <f t="shared" si="13"/>
        <v>N/A</v>
      </c>
      <c r="G109" s="43">
        <v>39208940</v>
      </c>
      <c r="H109" s="11" t="str">
        <f t="shared" si="14"/>
        <v>N/A</v>
      </c>
      <c r="I109" s="12">
        <v>-9.7100000000000009</v>
      </c>
      <c r="J109" s="12">
        <v>-21.5</v>
      </c>
      <c r="K109" s="41" t="s">
        <v>732</v>
      </c>
      <c r="L109" s="9" t="str">
        <f t="shared" si="15"/>
        <v>Yes</v>
      </c>
    </row>
    <row r="110" spans="1:12" x14ac:dyDescent="0.25">
      <c r="A110" s="42" t="s">
        <v>571</v>
      </c>
      <c r="B110" s="33" t="s">
        <v>217</v>
      </c>
      <c r="C110" s="34">
        <v>37984</v>
      </c>
      <c r="D110" s="11" t="str">
        <f t="shared" si="12"/>
        <v>N/A</v>
      </c>
      <c r="E110" s="34">
        <v>32860</v>
      </c>
      <c r="F110" s="11" t="str">
        <f t="shared" si="13"/>
        <v>N/A</v>
      </c>
      <c r="G110" s="34">
        <v>26389</v>
      </c>
      <c r="H110" s="11" t="str">
        <f t="shared" si="14"/>
        <v>N/A</v>
      </c>
      <c r="I110" s="12">
        <v>-13.5</v>
      </c>
      <c r="J110" s="12">
        <v>-19.7</v>
      </c>
      <c r="K110" s="41" t="s">
        <v>732</v>
      </c>
      <c r="L110" s="9" t="str">
        <f t="shared" si="15"/>
        <v>Yes</v>
      </c>
    </row>
    <row r="111" spans="1:12" x14ac:dyDescent="0.25">
      <c r="A111" s="42" t="s">
        <v>1330</v>
      </c>
      <c r="B111" s="33" t="s">
        <v>217</v>
      </c>
      <c r="C111" s="43">
        <v>1456.7653749000001</v>
      </c>
      <c r="D111" s="11" t="str">
        <f t="shared" si="12"/>
        <v>N/A</v>
      </c>
      <c r="E111" s="43">
        <v>1520.4279366999999</v>
      </c>
      <c r="F111" s="11" t="str">
        <f t="shared" si="13"/>
        <v>N/A</v>
      </c>
      <c r="G111" s="43">
        <v>1485.8062070999999</v>
      </c>
      <c r="H111" s="11" t="str">
        <f t="shared" si="14"/>
        <v>N/A</v>
      </c>
      <c r="I111" s="12">
        <v>4.37</v>
      </c>
      <c r="J111" s="12">
        <v>-2.2799999999999998</v>
      </c>
      <c r="K111" s="41" t="s">
        <v>732</v>
      </c>
      <c r="L111" s="9" t="str">
        <f t="shared" si="15"/>
        <v>Yes</v>
      </c>
    </row>
    <row r="112" spans="1:12" ht="25" x14ac:dyDescent="0.25">
      <c r="A112" s="42" t="s">
        <v>572</v>
      </c>
      <c r="B112" s="33" t="s">
        <v>217</v>
      </c>
      <c r="C112" s="43">
        <v>14988119</v>
      </c>
      <c r="D112" s="11" t="str">
        <f t="shared" si="12"/>
        <v>N/A</v>
      </c>
      <c r="E112" s="43">
        <v>11913550</v>
      </c>
      <c r="F112" s="11" t="str">
        <f t="shared" si="13"/>
        <v>N/A</v>
      </c>
      <c r="G112" s="43">
        <v>8155980</v>
      </c>
      <c r="H112" s="11" t="str">
        <f t="shared" si="14"/>
        <v>N/A</v>
      </c>
      <c r="I112" s="12">
        <v>-20.5</v>
      </c>
      <c r="J112" s="12">
        <v>-31.5</v>
      </c>
      <c r="K112" s="41" t="s">
        <v>732</v>
      </c>
      <c r="L112" s="9" t="str">
        <f t="shared" si="15"/>
        <v>No</v>
      </c>
    </row>
    <row r="113" spans="1:12" x14ac:dyDescent="0.25">
      <c r="A113" s="42" t="s">
        <v>573</v>
      </c>
      <c r="B113" s="33" t="s">
        <v>217</v>
      </c>
      <c r="C113" s="34">
        <v>3821</v>
      </c>
      <c r="D113" s="11" t="str">
        <f t="shared" si="12"/>
        <v>N/A</v>
      </c>
      <c r="E113" s="34">
        <v>2838</v>
      </c>
      <c r="F113" s="11" t="str">
        <f t="shared" si="13"/>
        <v>N/A</v>
      </c>
      <c r="G113" s="34">
        <v>2425</v>
      </c>
      <c r="H113" s="11" t="str">
        <f t="shared" si="14"/>
        <v>N/A</v>
      </c>
      <c r="I113" s="12">
        <v>-25.7</v>
      </c>
      <c r="J113" s="12">
        <v>-14.6</v>
      </c>
      <c r="K113" s="41" t="s">
        <v>732</v>
      </c>
      <c r="L113" s="9" t="str">
        <f t="shared" si="15"/>
        <v>Yes</v>
      </c>
    </row>
    <row r="114" spans="1:12" ht="25" x14ac:dyDescent="0.25">
      <c r="A114" s="42" t="s">
        <v>1331</v>
      </c>
      <c r="B114" s="33" t="s">
        <v>217</v>
      </c>
      <c r="C114" s="43">
        <v>3922.5645119000001</v>
      </c>
      <c r="D114" s="11" t="str">
        <f t="shared" si="12"/>
        <v>N/A</v>
      </c>
      <c r="E114" s="43">
        <v>4197.8682171</v>
      </c>
      <c r="F114" s="11" t="str">
        <f t="shared" si="13"/>
        <v>N/A</v>
      </c>
      <c r="G114" s="43">
        <v>3363.2907215999999</v>
      </c>
      <c r="H114" s="11" t="str">
        <f t="shared" si="14"/>
        <v>N/A</v>
      </c>
      <c r="I114" s="12">
        <v>7.0179999999999998</v>
      </c>
      <c r="J114" s="12">
        <v>-19.899999999999999</v>
      </c>
      <c r="K114" s="41" t="s">
        <v>732</v>
      </c>
      <c r="L114" s="9" t="str">
        <f t="shared" si="15"/>
        <v>Yes</v>
      </c>
    </row>
    <row r="115" spans="1:12" ht="25" x14ac:dyDescent="0.25">
      <c r="A115" s="42" t="s">
        <v>574</v>
      </c>
      <c r="B115" s="33" t="s">
        <v>217</v>
      </c>
      <c r="C115" s="43">
        <v>5319208</v>
      </c>
      <c r="D115" s="11" t="str">
        <f t="shared" si="12"/>
        <v>N/A</v>
      </c>
      <c r="E115" s="43">
        <v>5476150</v>
      </c>
      <c r="F115" s="11" t="str">
        <f t="shared" si="13"/>
        <v>N/A</v>
      </c>
      <c r="G115" s="43">
        <v>4282234</v>
      </c>
      <c r="H115" s="11" t="str">
        <f t="shared" si="14"/>
        <v>N/A</v>
      </c>
      <c r="I115" s="12">
        <v>2.95</v>
      </c>
      <c r="J115" s="12">
        <v>-21.8</v>
      </c>
      <c r="K115" s="41" t="s">
        <v>732</v>
      </c>
      <c r="L115" s="9" t="str">
        <f t="shared" si="15"/>
        <v>Yes</v>
      </c>
    </row>
    <row r="116" spans="1:12" x14ac:dyDescent="0.25">
      <c r="A116" s="3" t="s">
        <v>575</v>
      </c>
      <c r="B116" s="33" t="s">
        <v>217</v>
      </c>
      <c r="C116" s="34">
        <v>4872</v>
      </c>
      <c r="D116" s="11" t="str">
        <f t="shared" si="12"/>
        <v>N/A</v>
      </c>
      <c r="E116" s="34">
        <v>4956</v>
      </c>
      <c r="F116" s="11" t="str">
        <f t="shared" si="13"/>
        <v>N/A</v>
      </c>
      <c r="G116" s="34">
        <v>3910</v>
      </c>
      <c r="H116" s="11" t="str">
        <f t="shared" si="14"/>
        <v>N/A</v>
      </c>
      <c r="I116" s="12">
        <v>1.724</v>
      </c>
      <c r="J116" s="12">
        <v>-21.1</v>
      </c>
      <c r="K116" s="41" t="s">
        <v>732</v>
      </c>
      <c r="L116" s="9" t="str">
        <f t="shared" si="15"/>
        <v>Yes</v>
      </c>
    </row>
    <row r="117" spans="1:12" ht="25" x14ac:dyDescent="0.25">
      <c r="A117" s="3" t="s">
        <v>1332</v>
      </c>
      <c r="B117" s="33" t="s">
        <v>217</v>
      </c>
      <c r="C117" s="43">
        <v>1091.7914613999999</v>
      </c>
      <c r="D117" s="11" t="str">
        <f t="shared" si="12"/>
        <v>N/A</v>
      </c>
      <c r="E117" s="43">
        <v>1104.9535916</v>
      </c>
      <c r="F117" s="11" t="str">
        <f t="shared" si="13"/>
        <v>N/A</v>
      </c>
      <c r="G117" s="43">
        <v>1095.2005114999999</v>
      </c>
      <c r="H117" s="11" t="str">
        <f t="shared" si="14"/>
        <v>N/A</v>
      </c>
      <c r="I117" s="12">
        <v>1.206</v>
      </c>
      <c r="J117" s="12">
        <v>-0.88300000000000001</v>
      </c>
      <c r="K117" s="41" t="s">
        <v>732</v>
      </c>
      <c r="L117" s="9" t="str">
        <f t="shared" si="15"/>
        <v>Yes</v>
      </c>
    </row>
    <row r="118" spans="1:12" ht="25" x14ac:dyDescent="0.25">
      <c r="A118" s="4" t="s">
        <v>576</v>
      </c>
      <c r="B118" s="33" t="s">
        <v>217</v>
      </c>
      <c r="C118" s="43">
        <v>1887282</v>
      </c>
      <c r="D118" s="11" t="str">
        <f t="shared" si="12"/>
        <v>N/A</v>
      </c>
      <c r="E118" s="43">
        <v>4317850</v>
      </c>
      <c r="F118" s="11" t="str">
        <f t="shared" si="13"/>
        <v>N/A</v>
      </c>
      <c r="G118" s="43">
        <v>2315028</v>
      </c>
      <c r="H118" s="11" t="str">
        <f t="shared" si="14"/>
        <v>N/A</v>
      </c>
      <c r="I118" s="12">
        <v>128.80000000000001</v>
      </c>
      <c r="J118" s="12">
        <v>-46.4</v>
      </c>
      <c r="K118" s="41" t="s">
        <v>732</v>
      </c>
      <c r="L118" s="9" t="str">
        <f t="shared" si="15"/>
        <v>No</v>
      </c>
    </row>
    <row r="119" spans="1:12" x14ac:dyDescent="0.25">
      <c r="A119" s="4" t="s">
        <v>577</v>
      </c>
      <c r="B119" s="33" t="s">
        <v>217</v>
      </c>
      <c r="C119" s="34">
        <v>981</v>
      </c>
      <c r="D119" s="11" t="str">
        <f t="shared" si="12"/>
        <v>N/A</v>
      </c>
      <c r="E119" s="34">
        <v>667</v>
      </c>
      <c r="F119" s="11" t="str">
        <f t="shared" si="13"/>
        <v>N/A</v>
      </c>
      <c r="G119" s="34">
        <v>546</v>
      </c>
      <c r="H119" s="11" t="str">
        <f t="shared" si="14"/>
        <v>N/A</v>
      </c>
      <c r="I119" s="12">
        <v>-32</v>
      </c>
      <c r="J119" s="12">
        <v>-18.100000000000001</v>
      </c>
      <c r="K119" s="41" t="s">
        <v>732</v>
      </c>
      <c r="L119" s="9" t="str">
        <f t="shared" si="15"/>
        <v>Yes</v>
      </c>
    </row>
    <row r="120" spans="1:12" ht="25" x14ac:dyDescent="0.25">
      <c r="A120" s="4" t="s">
        <v>1333</v>
      </c>
      <c r="B120" s="33" t="s">
        <v>217</v>
      </c>
      <c r="C120" s="43">
        <v>1923.8348624</v>
      </c>
      <c r="D120" s="11" t="str">
        <f t="shared" si="12"/>
        <v>N/A</v>
      </c>
      <c r="E120" s="43">
        <v>6473.5382308999997</v>
      </c>
      <c r="F120" s="11" t="str">
        <f t="shared" si="13"/>
        <v>N/A</v>
      </c>
      <c r="G120" s="43">
        <v>4239.9780220000002</v>
      </c>
      <c r="H120" s="11" t="str">
        <f t="shared" si="14"/>
        <v>N/A</v>
      </c>
      <c r="I120" s="12">
        <v>236.5</v>
      </c>
      <c r="J120" s="12">
        <v>-34.5</v>
      </c>
      <c r="K120" s="41" t="s">
        <v>732</v>
      </c>
      <c r="L120" s="9" t="str">
        <f t="shared" si="15"/>
        <v>No</v>
      </c>
    </row>
    <row r="121" spans="1:12" ht="25" x14ac:dyDescent="0.25">
      <c r="A121" s="4" t="s">
        <v>578</v>
      </c>
      <c r="B121" s="33" t="s">
        <v>217</v>
      </c>
      <c r="C121" s="43">
        <v>7539259</v>
      </c>
      <c r="D121" s="11" t="str">
        <f t="shared" si="12"/>
        <v>N/A</v>
      </c>
      <c r="E121" s="43">
        <v>1094024</v>
      </c>
      <c r="F121" s="11" t="str">
        <f t="shared" si="13"/>
        <v>N/A</v>
      </c>
      <c r="G121" s="43">
        <v>461504</v>
      </c>
      <c r="H121" s="11" t="str">
        <f t="shared" si="14"/>
        <v>N/A</v>
      </c>
      <c r="I121" s="12">
        <v>-85.5</v>
      </c>
      <c r="J121" s="12">
        <v>-57.8</v>
      </c>
      <c r="K121" s="41" t="s">
        <v>732</v>
      </c>
      <c r="L121" s="9" t="str">
        <f t="shared" si="15"/>
        <v>No</v>
      </c>
    </row>
    <row r="122" spans="1:12" x14ac:dyDescent="0.25">
      <c r="A122" s="4" t="s">
        <v>579</v>
      </c>
      <c r="B122" s="33" t="s">
        <v>217</v>
      </c>
      <c r="C122" s="34">
        <v>4590</v>
      </c>
      <c r="D122" s="11" t="str">
        <f t="shared" si="12"/>
        <v>N/A</v>
      </c>
      <c r="E122" s="34">
        <v>945</v>
      </c>
      <c r="F122" s="11" t="str">
        <f t="shared" si="13"/>
        <v>N/A</v>
      </c>
      <c r="G122" s="34">
        <v>473</v>
      </c>
      <c r="H122" s="11" t="str">
        <f t="shared" si="14"/>
        <v>N/A</v>
      </c>
      <c r="I122" s="12">
        <v>-79.400000000000006</v>
      </c>
      <c r="J122" s="12">
        <v>-49.9</v>
      </c>
      <c r="K122" s="41" t="s">
        <v>732</v>
      </c>
      <c r="L122" s="9" t="str">
        <f t="shared" si="15"/>
        <v>No</v>
      </c>
    </row>
    <row r="123" spans="1:12" ht="25" x14ac:dyDescent="0.25">
      <c r="A123" s="4" t="s">
        <v>1334</v>
      </c>
      <c r="B123" s="33" t="s">
        <v>217</v>
      </c>
      <c r="C123" s="43">
        <v>1642.5400870999999</v>
      </c>
      <c r="D123" s="11" t="str">
        <f t="shared" si="12"/>
        <v>N/A</v>
      </c>
      <c r="E123" s="43">
        <v>1157.6973545000001</v>
      </c>
      <c r="F123" s="11" t="str">
        <f t="shared" si="13"/>
        <v>N/A</v>
      </c>
      <c r="G123" s="43">
        <v>975.69556024999997</v>
      </c>
      <c r="H123" s="11" t="str">
        <f t="shared" si="14"/>
        <v>N/A</v>
      </c>
      <c r="I123" s="12">
        <v>-29.5</v>
      </c>
      <c r="J123" s="12">
        <v>-15.7</v>
      </c>
      <c r="K123" s="41" t="s">
        <v>732</v>
      </c>
      <c r="L123" s="9" t="str">
        <f t="shared" si="15"/>
        <v>Yes</v>
      </c>
    </row>
    <row r="124" spans="1:12" ht="25" x14ac:dyDescent="0.25">
      <c r="A124" s="4" t="s">
        <v>580</v>
      </c>
      <c r="B124" s="33" t="s">
        <v>217</v>
      </c>
      <c r="C124" s="43">
        <v>490772</v>
      </c>
      <c r="D124" s="11" t="str">
        <f t="shared" si="12"/>
        <v>N/A</v>
      </c>
      <c r="E124" s="43">
        <v>2432842</v>
      </c>
      <c r="F124" s="11" t="str">
        <f t="shared" si="13"/>
        <v>N/A</v>
      </c>
      <c r="G124" s="43">
        <v>2032065</v>
      </c>
      <c r="H124" s="11" t="str">
        <f t="shared" si="14"/>
        <v>N/A</v>
      </c>
      <c r="I124" s="12">
        <v>395.7</v>
      </c>
      <c r="J124" s="12">
        <v>-16.5</v>
      </c>
      <c r="K124" s="41" t="s">
        <v>732</v>
      </c>
      <c r="L124" s="9" t="str">
        <f t="shared" si="15"/>
        <v>Yes</v>
      </c>
    </row>
    <row r="125" spans="1:12" x14ac:dyDescent="0.25">
      <c r="A125" s="2" t="s">
        <v>581</v>
      </c>
      <c r="B125" s="33" t="s">
        <v>217</v>
      </c>
      <c r="C125" s="34">
        <v>525</v>
      </c>
      <c r="D125" s="11" t="str">
        <f t="shared" si="12"/>
        <v>N/A</v>
      </c>
      <c r="E125" s="34">
        <v>669</v>
      </c>
      <c r="F125" s="11" t="str">
        <f t="shared" si="13"/>
        <v>N/A</v>
      </c>
      <c r="G125" s="34">
        <v>621</v>
      </c>
      <c r="H125" s="11" t="str">
        <f t="shared" si="14"/>
        <v>N/A</v>
      </c>
      <c r="I125" s="12">
        <v>27.43</v>
      </c>
      <c r="J125" s="12">
        <v>-7.17</v>
      </c>
      <c r="K125" s="41" t="s">
        <v>732</v>
      </c>
      <c r="L125" s="9" t="str">
        <f t="shared" si="15"/>
        <v>Yes</v>
      </c>
    </row>
    <row r="126" spans="1:12" ht="25" x14ac:dyDescent="0.25">
      <c r="A126" s="2" t="s">
        <v>1335</v>
      </c>
      <c r="B126" s="33" t="s">
        <v>217</v>
      </c>
      <c r="C126" s="43">
        <v>934.80380951999996</v>
      </c>
      <c r="D126" s="11" t="str">
        <f t="shared" si="12"/>
        <v>N/A</v>
      </c>
      <c r="E126" s="43">
        <v>3636.5351271</v>
      </c>
      <c r="F126" s="11" t="str">
        <f t="shared" si="13"/>
        <v>N/A</v>
      </c>
      <c r="G126" s="43">
        <v>3272.2463767999998</v>
      </c>
      <c r="H126" s="11" t="str">
        <f t="shared" si="14"/>
        <v>N/A</v>
      </c>
      <c r="I126" s="12">
        <v>289</v>
      </c>
      <c r="J126" s="12">
        <v>-10</v>
      </c>
      <c r="K126" s="41" t="s">
        <v>732</v>
      </c>
      <c r="L126" s="9" t="str">
        <f t="shared" si="15"/>
        <v>Yes</v>
      </c>
    </row>
    <row r="127" spans="1:12" ht="25" x14ac:dyDescent="0.25">
      <c r="A127" s="2" t="s">
        <v>582</v>
      </c>
      <c r="B127" s="33" t="s">
        <v>217</v>
      </c>
      <c r="C127" s="43">
        <v>161622</v>
      </c>
      <c r="D127" s="11" t="str">
        <f t="shared" si="12"/>
        <v>N/A</v>
      </c>
      <c r="E127" s="43">
        <v>219388</v>
      </c>
      <c r="F127" s="11" t="str">
        <f t="shared" si="13"/>
        <v>N/A</v>
      </c>
      <c r="G127" s="43">
        <v>137359</v>
      </c>
      <c r="H127" s="11" t="str">
        <f t="shared" si="14"/>
        <v>N/A</v>
      </c>
      <c r="I127" s="12">
        <v>35.74</v>
      </c>
      <c r="J127" s="12">
        <v>-37.4</v>
      </c>
      <c r="K127" s="41" t="s">
        <v>732</v>
      </c>
      <c r="L127" s="9" t="str">
        <f t="shared" si="15"/>
        <v>No</v>
      </c>
    </row>
    <row r="128" spans="1:12" x14ac:dyDescent="0.25">
      <c r="A128" s="2" t="s">
        <v>583</v>
      </c>
      <c r="B128" s="33" t="s">
        <v>217</v>
      </c>
      <c r="C128" s="34">
        <v>561</v>
      </c>
      <c r="D128" s="11" t="str">
        <f t="shared" si="12"/>
        <v>N/A</v>
      </c>
      <c r="E128" s="34">
        <v>651</v>
      </c>
      <c r="F128" s="11" t="str">
        <f t="shared" si="13"/>
        <v>N/A</v>
      </c>
      <c r="G128" s="34">
        <v>531</v>
      </c>
      <c r="H128" s="11" t="str">
        <f t="shared" si="14"/>
        <v>N/A</v>
      </c>
      <c r="I128" s="12">
        <v>16.04</v>
      </c>
      <c r="J128" s="12">
        <v>-18.399999999999999</v>
      </c>
      <c r="K128" s="41" t="s">
        <v>732</v>
      </c>
      <c r="L128" s="9" t="str">
        <f t="shared" si="15"/>
        <v>Yes</v>
      </c>
    </row>
    <row r="129" spans="1:12" ht="25" x14ac:dyDescent="0.25">
      <c r="A129" s="2" t="s">
        <v>1336</v>
      </c>
      <c r="B129" s="33" t="s">
        <v>217</v>
      </c>
      <c r="C129" s="43">
        <v>288.09625668000001</v>
      </c>
      <c r="D129" s="11" t="str">
        <f t="shared" si="12"/>
        <v>N/A</v>
      </c>
      <c r="E129" s="43">
        <v>337.00153610000001</v>
      </c>
      <c r="F129" s="11" t="str">
        <f t="shared" si="13"/>
        <v>N/A</v>
      </c>
      <c r="G129" s="43">
        <v>258.67984933999998</v>
      </c>
      <c r="H129" s="11" t="str">
        <f t="shared" si="14"/>
        <v>N/A</v>
      </c>
      <c r="I129" s="12">
        <v>16.98</v>
      </c>
      <c r="J129" s="12">
        <v>-23.2</v>
      </c>
      <c r="K129" s="41" t="s">
        <v>732</v>
      </c>
      <c r="L129" s="9" t="str">
        <f t="shared" si="15"/>
        <v>Yes</v>
      </c>
    </row>
    <row r="130" spans="1:12" x14ac:dyDescent="0.25">
      <c r="A130" s="2" t="s">
        <v>584</v>
      </c>
      <c r="B130" s="33" t="s">
        <v>217</v>
      </c>
      <c r="C130" s="43">
        <v>1407817</v>
      </c>
      <c r="D130" s="11" t="str">
        <f t="shared" si="12"/>
        <v>N/A</v>
      </c>
      <c r="E130" s="43">
        <v>1176228</v>
      </c>
      <c r="F130" s="11" t="str">
        <f t="shared" si="13"/>
        <v>N/A</v>
      </c>
      <c r="G130" s="43">
        <v>975324</v>
      </c>
      <c r="H130" s="11" t="str">
        <f t="shared" si="14"/>
        <v>N/A</v>
      </c>
      <c r="I130" s="12">
        <v>-16.5</v>
      </c>
      <c r="J130" s="12">
        <v>-17.100000000000001</v>
      </c>
      <c r="K130" s="41" t="s">
        <v>732</v>
      </c>
      <c r="L130" s="9" t="str">
        <f t="shared" si="15"/>
        <v>Yes</v>
      </c>
    </row>
    <row r="131" spans="1:12" x14ac:dyDescent="0.25">
      <c r="A131" s="2" t="s">
        <v>585</v>
      </c>
      <c r="B131" s="33" t="s">
        <v>217</v>
      </c>
      <c r="C131" s="34">
        <v>186</v>
      </c>
      <c r="D131" s="11" t="str">
        <f t="shared" si="12"/>
        <v>N/A</v>
      </c>
      <c r="E131" s="34">
        <v>200</v>
      </c>
      <c r="F131" s="11" t="str">
        <f t="shared" si="13"/>
        <v>N/A</v>
      </c>
      <c r="G131" s="34">
        <v>163</v>
      </c>
      <c r="H131" s="11" t="str">
        <f t="shared" si="14"/>
        <v>N/A</v>
      </c>
      <c r="I131" s="12">
        <v>7.5270000000000001</v>
      </c>
      <c r="J131" s="12">
        <v>-18.5</v>
      </c>
      <c r="K131" s="41" t="s">
        <v>732</v>
      </c>
      <c r="L131" s="9" t="str">
        <f t="shared" si="15"/>
        <v>Yes</v>
      </c>
    </row>
    <row r="132" spans="1:12" x14ac:dyDescent="0.25">
      <c r="A132" s="2" t="s">
        <v>1337</v>
      </c>
      <c r="B132" s="33" t="s">
        <v>217</v>
      </c>
      <c r="C132" s="43">
        <v>7568.9086022000001</v>
      </c>
      <c r="D132" s="11" t="str">
        <f t="shared" si="12"/>
        <v>N/A</v>
      </c>
      <c r="E132" s="43">
        <v>5881.14</v>
      </c>
      <c r="F132" s="11" t="str">
        <f t="shared" si="13"/>
        <v>N/A</v>
      </c>
      <c r="G132" s="43">
        <v>5983.5828221000002</v>
      </c>
      <c r="H132" s="11" t="str">
        <f t="shared" si="14"/>
        <v>N/A</v>
      </c>
      <c r="I132" s="12">
        <v>-22.3</v>
      </c>
      <c r="J132" s="12">
        <v>1.742</v>
      </c>
      <c r="K132" s="41" t="s">
        <v>732</v>
      </c>
      <c r="L132" s="9" t="str">
        <f t="shared" si="15"/>
        <v>Yes</v>
      </c>
    </row>
    <row r="133" spans="1:12" ht="25" x14ac:dyDescent="0.25">
      <c r="A133" s="2" t="s">
        <v>586</v>
      </c>
      <c r="B133" s="33" t="s">
        <v>217</v>
      </c>
      <c r="C133" s="43">
        <v>563250</v>
      </c>
      <c r="D133" s="11" t="str">
        <f t="shared" si="12"/>
        <v>N/A</v>
      </c>
      <c r="E133" s="43">
        <v>574517</v>
      </c>
      <c r="F133" s="11" t="str">
        <f t="shared" si="13"/>
        <v>N/A</v>
      </c>
      <c r="G133" s="43">
        <v>511102</v>
      </c>
      <c r="H133" s="11" t="str">
        <f t="shared" si="14"/>
        <v>N/A</v>
      </c>
      <c r="I133" s="12">
        <v>2</v>
      </c>
      <c r="J133" s="12">
        <v>-11</v>
      </c>
      <c r="K133" s="41" t="s">
        <v>732</v>
      </c>
      <c r="L133" s="9" t="str">
        <f>IF(J133="Div by 0", "N/A", IF(OR(J133="N/A",K133="N/A"),"N/A", IF(J133&gt;VALUE(MID(K133,1,2)), "No", IF(J133&lt;-1*VALUE(MID(K133,1,2)), "No", "Yes"))))</f>
        <v>Yes</v>
      </c>
    </row>
    <row r="134" spans="1:12" x14ac:dyDescent="0.25">
      <c r="A134" s="2" t="s">
        <v>587</v>
      </c>
      <c r="B134" s="33" t="s">
        <v>217</v>
      </c>
      <c r="C134" s="34">
        <v>3033</v>
      </c>
      <c r="D134" s="11" t="str">
        <f t="shared" si="12"/>
        <v>N/A</v>
      </c>
      <c r="E134" s="34">
        <v>2279</v>
      </c>
      <c r="F134" s="11" t="str">
        <f t="shared" si="13"/>
        <v>N/A</v>
      </c>
      <c r="G134" s="34">
        <v>2271</v>
      </c>
      <c r="H134" s="11" t="str">
        <f t="shared" si="14"/>
        <v>N/A</v>
      </c>
      <c r="I134" s="12">
        <v>-24.9</v>
      </c>
      <c r="J134" s="12">
        <v>-0.35099999999999998</v>
      </c>
      <c r="K134" s="41" t="s">
        <v>732</v>
      </c>
      <c r="L134" s="9" t="str">
        <f t="shared" ref="L134:L138" si="16">IF(J134="Div by 0", "N/A", IF(OR(J134="N/A",K134="N/A"),"N/A", IF(J134&gt;VALUE(MID(K134,1,2)), "No", IF(J134&lt;-1*VALUE(MID(K134,1,2)), "No", "Yes"))))</f>
        <v>Yes</v>
      </c>
    </row>
    <row r="135" spans="1:12" ht="25" x14ac:dyDescent="0.25">
      <c r="A135" s="2" t="s">
        <v>1338</v>
      </c>
      <c r="B135" s="33" t="s">
        <v>217</v>
      </c>
      <c r="C135" s="43">
        <v>185.70722057</v>
      </c>
      <c r="D135" s="11" t="str">
        <f t="shared" si="12"/>
        <v>N/A</v>
      </c>
      <c r="E135" s="43">
        <v>252.09170689000001</v>
      </c>
      <c r="F135" s="11" t="str">
        <f t="shared" si="13"/>
        <v>N/A</v>
      </c>
      <c r="G135" s="43">
        <v>225.05592250000001</v>
      </c>
      <c r="H135" s="11" t="str">
        <f t="shared" si="14"/>
        <v>N/A</v>
      </c>
      <c r="I135" s="12">
        <v>35.75</v>
      </c>
      <c r="J135" s="12">
        <v>-10.7</v>
      </c>
      <c r="K135" s="41" t="s">
        <v>732</v>
      </c>
      <c r="L135" s="9" t="str">
        <f t="shared" si="16"/>
        <v>Yes</v>
      </c>
    </row>
    <row r="136" spans="1:12" ht="25" x14ac:dyDescent="0.25">
      <c r="A136" s="2" t="s">
        <v>588</v>
      </c>
      <c r="B136" s="33" t="s">
        <v>217</v>
      </c>
      <c r="C136" s="43">
        <v>5963</v>
      </c>
      <c r="D136" s="11" t="str">
        <f t="shared" ref="D136:D150" si="17">IF($B136="N/A","N/A",IF(C136&gt;10,"No",IF(C136&lt;-10,"No","Yes")))</f>
        <v>N/A</v>
      </c>
      <c r="E136" s="43">
        <v>4004192</v>
      </c>
      <c r="F136" s="11" t="str">
        <f t="shared" ref="F136:F150" si="18">IF($B136="N/A","N/A",IF(E136&gt;10,"No",IF(E136&lt;-10,"No","Yes")))</f>
        <v>N/A</v>
      </c>
      <c r="G136" s="43">
        <v>4518665</v>
      </c>
      <c r="H136" s="11" t="str">
        <f t="shared" ref="H136:H150" si="19">IF($B136="N/A","N/A",IF(G136&gt;10,"No",IF(G136&lt;-10,"No","Yes")))</f>
        <v>N/A</v>
      </c>
      <c r="I136" s="12">
        <v>67051</v>
      </c>
      <c r="J136" s="12">
        <v>12.85</v>
      </c>
      <c r="K136" s="41" t="s">
        <v>732</v>
      </c>
      <c r="L136" s="9" t="str">
        <f t="shared" si="16"/>
        <v>Yes</v>
      </c>
    </row>
    <row r="137" spans="1:12" x14ac:dyDescent="0.25">
      <c r="A137" s="2" t="s">
        <v>589</v>
      </c>
      <c r="B137" s="33" t="s">
        <v>217</v>
      </c>
      <c r="C137" s="34">
        <v>11</v>
      </c>
      <c r="D137" s="11" t="str">
        <f t="shared" si="17"/>
        <v>N/A</v>
      </c>
      <c r="E137" s="34">
        <v>102</v>
      </c>
      <c r="F137" s="11" t="str">
        <f t="shared" si="18"/>
        <v>N/A</v>
      </c>
      <c r="G137" s="34">
        <v>112</v>
      </c>
      <c r="H137" s="11" t="str">
        <f t="shared" si="19"/>
        <v>N/A</v>
      </c>
      <c r="I137" s="12">
        <v>2450</v>
      </c>
      <c r="J137" s="12">
        <v>9.8040000000000003</v>
      </c>
      <c r="K137" s="41" t="s">
        <v>732</v>
      </c>
      <c r="L137" s="9" t="str">
        <f t="shared" si="16"/>
        <v>Yes</v>
      </c>
    </row>
    <row r="138" spans="1:12" ht="25" x14ac:dyDescent="0.25">
      <c r="A138" s="2" t="s">
        <v>1339</v>
      </c>
      <c r="B138" s="33" t="s">
        <v>217</v>
      </c>
      <c r="C138" s="43">
        <v>1490.75</v>
      </c>
      <c r="D138" s="11" t="str">
        <f t="shared" si="17"/>
        <v>N/A</v>
      </c>
      <c r="E138" s="43">
        <v>39256.784313999997</v>
      </c>
      <c r="F138" s="11" t="str">
        <f t="shared" si="18"/>
        <v>N/A</v>
      </c>
      <c r="G138" s="43">
        <v>40345.223213999998</v>
      </c>
      <c r="H138" s="11" t="str">
        <f t="shared" si="19"/>
        <v>N/A</v>
      </c>
      <c r="I138" s="12">
        <v>2533</v>
      </c>
      <c r="J138" s="12">
        <v>2.7730000000000001</v>
      </c>
      <c r="K138" s="41" t="s">
        <v>732</v>
      </c>
      <c r="L138" s="9" t="str">
        <f t="shared" si="16"/>
        <v>Yes</v>
      </c>
    </row>
    <row r="139" spans="1:12" ht="25" x14ac:dyDescent="0.25">
      <c r="A139" s="2" t="s">
        <v>590</v>
      </c>
      <c r="B139" s="33" t="s">
        <v>217</v>
      </c>
      <c r="C139" s="43">
        <v>8825697</v>
      </c>
      <c r="D139" s="11" t="str">
        <f t="shared" si="17"/>
        <v>N/A</v>
      </c>
      <c r="E139" s="43">
        <v>9954342</v>
      </c>
      <c r="F139" s="11" t="str">
        <f t="shared" si="18"/>
        <v>N/A</v>
      </c>
      <c r="G139" s="43">
        <v>8741893</v>
      </c>
      <c r="H139" s="11" t="str">
        <f t="shared" si="19"/>
        <v>N/A</v>
      </c>
      <c r="I139" s="12">
        <v>12.79</v>
      </c>
      <c r="J139" s="12">
        <v>-12.2</v>
      </c>
      <c r="K139" s="41" t="s">
        <v>732</v>
      </c>
      <c r="L139" s="9" t="str">
        <f t="shared" ref="L139:L150" si="20">IF(J139="Div by 0", "N/A", IF(K139="N/A","N/A", IF(J139&gt;VALUE(MID(K139,1,2)), "No", IF(J139&lt;-1*VALUE(MID(K139,1,2)), "No", "Yes"))))</f>
        <v>Yes</v>
      </c>
    </row>
    <row r="140" spans="1:12" x14ac:dyDescent="0.25">
      <c r="A140" s="2" t="s">
        <v>591</v>
      </c>
      <c r="B140" s="33" t="s">
        <v>217</v>
      </c>
      <c r="C140" s="34">
        <v>14083</v>
      </c>
      <c r="D140" s="11" t="str">
        <f t="shared" si="17"/>
        <v>N/A</v>
      </c>
      <c r="E140" s="34">
        <v>13767</v>
      </c>
      <c r="F140" s="11" t="str">
        <f t="shared" si="18"/>
        <v>N/A</v>
      </c>
      <c r="G140" s="34">
        <v>9736</v>
      </c>
      <c r="H140" s="11" t="str">
        <f t="shared" si="19"/>
        <v>N/A</v>
      </c>
      <c r="I140" s="12">
        <v>-2.2400000000000002</v>
      </c>
      <c r="J140" s="12">
        <v>-29.3</v>
      </c>
      <c r="K140" s="41" t="s">
        <v>732</v>
      </c>
      <c r="L140" s="9" t="str">
        <f t="shared" si="20"/>
        <v>Yes</v>
      </c>
    </row>
    <row r="141" spans="1:12" ht="25" x14ac:dyDescent="0.25">
      <c r="A141" s="2" t="s">
        <v>1340</v>
      </c>
      <c r="B141" s="33" t="s">
        <v>217</v>
      </c>
      <c r="C141" s="43">
        <v>626.69154300000002</v>
      </c>
      <c r="D141" s="11" t="str">
        <f t="shared" si="17"/>
        <v>N/A</v>
      </c>
      <c r="E141" s="43">
        <v>723.05818261000002</v>
      </c>
      <c r="F141" s="11" t="str">
        <f t="shared" si="18"/>
        <v>N/A</v>
      </c>
      <c r="G141" s="43">
        <v>897.89369351000005</v>
      </c>
      <c r="H141" s="11" t="str">
        <f t="shared" si="19"/>
        <v>N/A</v>
      </c>
      <c r="I141" s="12">
        <v>15.38</v>
      </c>
      <c r="J141" s="12">
        <v>24.18</v>
      </c>
      <c r="K141" s="41" t="s">
        <v>732</v>
      </c>
      <c r="L141" s="9" t="str">
        <f t="shared" si="20"/>
        <v>Yes</v>
      </c>
    </row>
    <row r="142" spans="1:12" ht="25" x14ac:dyDescent="0.25">
      <c r="A142" s="2" t="s">
        <v>592</v>
      </c>
      <c r="B142" s="33" t="s">
        <v>217</v>
      </c>
      <c r="C142" s="43">
        <v>2625590</v>
      </c>
      <c r="D142" s="11" t="str">
        <f t="shared" si="17"/>
        <v>N/A</v>
      </c>
      <c r="E142" s="43">
        <v>2642834</v>
      </c>
      <c r="F142" s="11" t="str">
        <f t="shared" si="18"/>
        <v>N/A</v>
      </c>
      <c r="G142" s="43">
        <v>1995789</v>
      </c>
      <c r="H142" s="11" t="str">
        <f t="shared" si="19"/>
        <v>N/A</v>
      </c>
      <c r="I142" s="12">
        <v>0.65680000000000005</v>
      </c>
      <c r="J142" s="12">
        <v>-24.5</v>
      </c>
      <c r="K142" s="41" t="s">
        <v>732</v>
      </c>
      <c r="L142" s="9" t="str">
        <f t="shared" si="20"/>
        <v>Yes</v>
      </c>
    </row>
    <row r="143" spans="1:12" x14ac:dyDescent="0.25">
      <c r="A143" s="3" t="s">
        <v>593</v>
      </c>
      <c r="B143" s="33" t="s">
        <v>217</v>
      </c>
      <c r="C143" s="34">
        <v>177</v>
      </c>
      <c r="D143" s="11" t="str">
        <f t="shared" si="17"/>
        <v>N/A</v>
      </c>
      <c r="E143" s="34">
        <v>172</v>
      </c>
      <c r="F143" s="11" t="str">
        <f t="shared" si="18"/>
        <v>N/A</v>
      </c>
      <c r="G143" s="34">
        <v>134</v>
      </c>
      <c r="H143" s="11" t="str">
        <f t="shared" si="19"/>
        <v>N/A</v>
      </c>
      <c r="I143" s="12">
        <v>-2.82</v>
      </c>
      <c r="J143" s="12">
        <v>-22.1</v>
      </c>
      <c r="K143" s="41" t="s">
        <v>732</v>
      </c>
      <c r="L143" s="9" t="str">
        <f t="shared" si="20"/>
        <v>Yes</v>
      </c>
    </row>
    <row r="144" spans="1:12" ht="25" x14ac:dyDescent="0.25">
      <c r="A144" s="3" t="s">
        <v>1341</v>
      </c>
      <c r="B144" s="33" t="s">
        <v>217</v>
      </c>
      <c r="C144" s="43">
        <v>14833.841807999999</v>
      </c>
      <c r="D144" s="11" t="str">
        <f t="shared" si="17"/>
        <v>N/A</v>
      </c>
      <c r="E144" s="43">
        <v>15365.313953000001</v>
      </c>
      <c r="F144" s="11" t="str">
        <f t="shared" si="18"/>
        <v>N/A</v>
      </c>
      <c r="G144" s="43">
        <v>14893.947760999999</v>
      </c>
      <c r="H144" s="11" t="str">
        <f t="shared" si="19"/>
        <v>N/A</v>
      </c>
      <c r="I144" s="12">
        <v>3.5830000000000002</v>
      </c>
      <c r="J144" s="12">
        <v>-3.07</v>
      </c>
      <c r="K144" s="41" t="s">
        <v>732</v>
      </c>
      <c r="L144" s="9" t="str">
        <f t="shared" si="20"/>
        <v>Yes</v>
      </c>
    </row>
    <row r="145" spans="1:12" ht="25" x14ac:dyDescent="0.25">
      <c r="A145" s="2" t="s">
        <v>594</v>
      </c>
      <c r="B145" s="33" t="s">
        <v>217</v>
      </c>
      <c r="C145" s="43">
        <v>25295002</v>
      </c>
      <c r="D145" s="11" t="str">
        <f t="shared" si="17"/>
        <v>N/A</v>
      </c>
      <c r="E145" s="43">
        <v>24295122</v>
      </c>
      <c r="F145" s="11" t="str">
        <f t="shared" si="18"/>
        <v>N/A</v>
      </c>
      <c r="G145" s="43">
        <v>21159079</v>
      </c>
      <c r="H145" s="11" t="str">
        <f t="shared" si="19"/>
        <v>N/A</v>
      </c>
      <c r="I145" s="12">
        <v>-3.95</v>
      </c>
      <c r="J145" s="12">
        <v>-12.9</v>
      </c>
      <c r="K145" s="41" t="s">
        <v>732</v>
      </c>
      <c r="L145" s="9" t="str">
        <f t="shared" si="20"/>
        <v>Yes</v>
      </c>
    </row>
    <row r="146" spans="1:12" x14ac:dyDescent="0.25">
      <c r="A146" s="2" t="s">
        <v>595</v>
      </c>
      <c r="B146" s="33" t="s">
        <v>217</v>
      </c>
      <c r="C146" s="34">
        <v>7317</v>
      </c>
      <c r="D146" s="11" t="str">
        <f t="shared" si="17"/>
        <v>N/A</v>
      </c>
      <c r="E146" s="34">
        <v>6924</v>
      </c>
      <c r="F146" s="11" t="str">
        <f t="shared" si="18"/>
        <v>N/A</v>
      </c>
      <c r="G146" s="34">
        <v>3981</v>
      </c>
      <c r="H146" s="11" t="str">
        <f t="shared" si="19"/>
        <v>N/A</v>
      </c>
      <c r="I146" s="12">
        <v>-5.37</v>
      </c>
      <c r="J146" s="12">
        <v>-42.5</v>
      </c>
      <c r="K146" s="41" t="s">
        <v>732</v>
      </c>
      <c r="L146" s="9" t="str">
        <f t="shared" si="20"/>
        <v>No</v>
      </c>
    </row>
    <row r="147" spans="1:12" ht="25" x14ac:dyDescent="0.25">
      <c r="A147" s="2" t="s">
        <v>1342</v>
      </c>
      <c r="B147" s="33" t="s">
        <v>217</v>
      </c>
      <c r="C147" s="43">
        <v>3457.0181768000002</v>
      </c>
      <c r="D147" s="11" t="str">
        <f t="shared" si="17"/>
        <v>N/A</v>
      </c>
      <c r="E147" s="43">
        <v>3508.8275563000002</v>
      </c>
      <c r="F147" s="11" t="str">
        <f t="shared" si="18"/>
        <v>N/A</v>
      </c>
      <c r="G147" s="43">
        <v>5315.0160764000002</v>
      </c>
      <c r="H147" s="11" t="str">
        <f t="shared" si="19"/>
        <v>N/A</v>
      </c>
      <c r="I147" s="12">
        <v>1.4990000000000001</v>
      </c>
      <c r="J147" s="12">
        <v>51.48</v>
      </c>
      <c r="K147" s="41" t="s">
        <v>732</v>
      </c>
      <c r="L147" s="9" t="str">
        <f t="shared" si="20"/>
        <v>No</v>
      </c>
    </row>
    <row r="148" spans="1:12" ht="25" x14ac:dyDescent="0.25">
      <c r="A148" s="2" t="s">
        <v>596</v>
      </c>
      <c r="B148" s="33" t="s">
        <v>217</v>
      </c>
      <c r="C148" s="43">
        <v>7045</v>
      </c>
      <c r="D148" s="11" t="str">
        <f t="shared" si="17"/>
        <v>N/A</v>
      </c>
      <c r="E148" s="43">
        <v>0</v>
      </c>
      <c r="F148" s="11" t="str">
        <f t="shared" si="18"/>
        <v>N/A</v>
      </c>
      <c r="G148" s="43">
        <v>576</v>
      </c>
      <c r="H148" s="11" t="str">
        <f t="shared" si="19"/>
        <v>N/A</v>
      </c>
      <c r="I148" s="12">
        <v>-100</v>
      </c>
      <c r="J148" s="12" t="s">
        <v>1742</v>
      </c>
      <c r="K148" s="41" t="s">
        <v>732</v>
      </c>
      <c r="L148" s="9" t="str">
        <f t="shared" si="20"/>
        <v>N/A</v>
      </c>
    </row>
    <row r="149" spans="1:12" x14ac:dyDescent="0.25">
      <c r="A149" s="2" t="s">
        <v>597</v>
      </c>
      <c r="B149" s="33" t="s">
        <v>217</v>
      </c>
      <c r="C149" s="34">
        <v>11</v>
      </c>
      <c r="D149" s="11" t="str">
        <f t="shared" si="17"/>
        <v>N/A</v>
      </c>
      <c r="E149" s="34">
        <v>0</v>
      </c>
      <c r="F149" s="11" t="str">
        <f t="shared" si="18"/>
        <v>N/A</v>
      </c>
      <c r="G149" s="34">
        <v>11</v>
      </c>
      <c r="H149" s="11" t="str">
        <f t="shared" si="19"/>
        <v>N/A</v>
      </c>
      <c r="I149" s="12">
        <v>-100</v>
      </c>
      <c r="J149" s="12" t="s">
        <v>1742</v>
      </c>
      <c r="K149" s="41" t="s">
        <v>732</v>
      </c>
      <c r="L149" s="9" t="str">
        <f t="shared" si="20"/>
        <v>N/A</v>
      </c>
    </row>
    <row r="150" spans="1:12" ht="25" x14ac:dyDescent="0.25">
      <c r="A150" s="4" t="s">
        <v>1343</v>
      </c>
      <c r="B150" s="33" t="s">
        <v>217</v>
      </c>
      <c r="C150" s="43">
        <v>3522.5</v>
      </c>
      <c r="D150" s="11" t="str">
        <f t="shared" si="17"/>
        <v>N/A</v>
      </c>
      <c r="E150" s="43" t="s">
        <v>1742</v>
      </c>
      <c r="F150" s="11" t="str">
        <f t="shared" si="18"/>
        <v>N/A</v>
      </c>
      <c r="G150" s="43">
        <v>288</v>
      </c>
      <c r="H150" s="11" t="str">
        <f t="shared" si="19"/>
        <v>N/A</v>
      </c>
      <c r="I150" s="12" t="s">
        <v>1742</v>
      </c>
      <c r="J150" s="12" t="s">
        <v>1742</v>
      </c>
      <c r="K150" s="41" t="s">
        <v>732</v>
      </c>
      <c r="L150" s="9" t="str">
        <f t="shared" si="20"/>
        <v>N/A</v>
      </c>
    </row>
    <row r="151" spans="1:12" x14ac:dyDescent="0.25">
      <c r="A151" s="4" t="s">
        <v>1344</v>
      </c>
      <c r="B151" s="33" t="s">
        <v>217</v>
      </c>
      <c r="C151" s="43">
        <v>1048.7615183</v>
      </c>
      <c r="D151" s="11" t="str">
        <f t="shared" ref="D151:D170" si="21">IF($B151="N/A","N/A",IF(C151&gt;10,"No",IF(C151&lt;-10,"No","Yes")))</f>
        <v>N/A</v>
      </c>
      <c r="E151" s="43">
        <v>1294.4558993999999</v>
      </c>
      <c r="F151" s="11" t="str">
        <f t="shared" ref="F151:F170" si="22">IF($B151="N/A","N/A",IF(E151&gt;10,"No",IF(E151&lt;-10,"No","Yes")))</f>
        <v>N/A</v>
      </c>
      <c r="G151" s="43">
        <v>1082.4773782</v>
      </c>
      <c r="H151" s="11" t="str">
        <f t="shared" ref="H151:H170" si="23">IF($B151="N/A","N/A",IF(G151&gt;10,"No",IF(G151&lt;-10,"No","Yes")))</f>
        <v>N/A</v>
      </c>
      <c r="I151" s="12">
        <v>23.43</v>
      </c>
      <c r="J151" s="12">
        <v>-16.399999999999999</v>
      </c>
      <c r="K151" s="41" t="s">
        <v>732</v>
      </c>
      <c r="L151" s="9" t="str">
        <f t="shared" ref="L151:L170" si="24">IF(J151="Div by 0", "N/A", IF(K151="N/A","N/A", IF(J151&gt;VALUE(MID(K151,1,2)), "No", IF(J151&lt;-1*VALUE(MID(K151,1,2)), "No", "Yes"))))</f>
        <v>Yes</v>
      </c>
    </row>
    <row r="152" spans="1:12" ht="25" x14ac:dyDescent="0.25">
      <c r="A152" s="4" t="s">
        <v>1345</v>
      </c>
      <c r="B152" s="33" t="s">
        <v>217</v>
      </c>
      <c r="C152" s="43">
        <v>929.25753425000005</v>
      </c>
      <c r="D152" s="11" t="str">
        <f t="shared" si="21"/>
        <v>N/A</v>
      </c>
      <c r="E152" s="43">
        <v>2042.9690722</v>
      </c>
      <c r="F152" s="11" t="str">
        <f t="shared" si="22"/>
        <v>N/A</v>
      </c>
      <c r="G152" s="43">
        <v>1259.7207547</v>
      </c>
      <c r="H152" s="11" t="str">
        <f t="shared" si="23"/>
        <v>N/A</v>
      </c>
      <c r="I152" s="12">
        <v>119.8</v>
      </c>
      <c r="J152" s="12">
        <v>-38.299999999999997</v>
      </c>
      <c r="K152" s="41" t="s">
        <v>732</v>
      </c>
      <c r="L152" s="9" t="str">
        <f t="shared" si="24"/>
        <v>No</v>
      </c>
    </row>
    <row r="153" spans="1:12" ht="25" x14ac:dyDescent="0.25">
      <c r="A153" s="4" t="s">
        <v>1346</v>
      </c>
      <c r="B153" s="33" t="s">
        <v>217</v>
      </c>
      <c r="C153" s="43">
        <v>3234.7367677000002</v>
      </c>
      <c r="D153" s="11" t="str">
        <f t="shared" si="21"/>
        <v>N/A</v>
      </c>
      <c r="E153" s="43">
        <v>4065.9822156999999</v>
      </c>
      <c r="F153" s="11" t="str">
        <f t="shared" si="22"/>
        <v>N/A</v>
      </c>
      <c r="G153" s="43">
        <v>4103.0983274</v>
      </c>
      <c r="H153" s="11" t="str">
        <f t="shared" si="23"/>
        <v>N/A</v>
      </c>
      <c r="I153" s="12">
        <v>25.7</v>
      </c>
      <c r="J153" s="12">
        <v>0.91279999999999994</v>
      </c>
      <c r="K153" s="41" t="s">
        <v>732</v>
      </c>
      <c r="L153" s="9" t="str">
        <f t="shared" si="24"/>
        <v>Yes</v>
      </c>
    </row>
    <row r="154" spans="1:12" ht="25" x14ac:dyDescent="0.25">
      <c r="A154" s="4" t="s">
        <v>1347</v>
      </c>
      <c r="B154" s="33" t="s">
        <v>217</v>
      </c>
      <c r="C154" s="43">
        <v>354.38879936000001</v>
      </c>
      <c r="D154" s="11" t="str">
        <f t="shared" si="21"/>
        <v>N/A</v>
      </c>
      <c r="E154" s="43">
        <v>417.71090355000001</v>
      </c>
      <c r="F154" s="11" t="str">
        <f t="shared" si="22"/>
        <v>N/A</v>
      </c>
      <c r="G154" s="43">
        <v>363.84952228999998</v>
      </c>
      <c r="H154" s="11" t="str">
        <f t="shared" si="23"/>
        <v>N/A</v>
      </c>
      <c r="I154" s="12">
        <v>17.87</v>
      </c>
      <c r="J154" s="12">
        <v>-12.9</v>
      </c>
      <c r="K154" s="41" t="s">
        <v>732</v>
      </c>
      <c r="L154" s="9" t="str">
        <f t="shared" si="24"/>
        <v>Yes</v>
      </c>
    </row>
    <row r="155" spans="1:12" ht="25" x14ac:dyDescent="0.25">
      <c r="A155" s="2" t="s">
        <v>1348</v>
      </c>
      <c r="B155" s="33" t="s">
        <v>217</v>
      </c>
      <c r="C155" s="43">
        <v>839.97027333000005</v>
      </c>
      <c r="D155" s="11" t="str">
        <f t="shared" si="21"/>
        <v>N/A</v>
      </c>
      <c r="E155" s="43">
        <v>930.11219649999998</v>
      </c>
      <c r="F155" s="11" t="str">
        <f t="shared" si="22"/>
        <v>N/A</v>
      </c>
      <c r="G155" s="43">
        <v>549.51309305999996</v>
      </c>
      <c r="H155" s="11" t="str">
        <f t="shared" si="23"/>
        <v>N/A</v>
      </c>
      <c r="I155" s="12">
        <v>10.73</v>
      </c>
      <c r="J155" s="12">
        <v>-40.9</v>
      </c>
      <c r="K155" s="41" t="s">
        <v>732</v>
      </c>
      <c r="L155" s="9" t="str">
        <f t="shared" si="24"/>
        <v>No</v>
      </c>
    </row>
    <row r="156" spans="1:12" x14ac:dyDescent="0.25">
      <c r="A156" s="2" t="s">
        <v>1349</v>
      </c>
      <c r="B156" s="33" t="s">
        <v>217</v>
      </c>
      <c r="C156" s="43">
        <v>344.45849142999998</v>
      </c>
      <c r="D156" s="11" t="str">
        <f t="shared" si="21"/>
        <v>N/A</v>
      </c>
      <c r="E156" s="43">
        <v>314.37648181999998</v>
      </c>
      <c r="F156" s="11" t="str">
        <f t="shared" si="22"/>
        <v>N/A</v>
      </c>
      <c r="G156" s="43">
        <v>271.30745558000001</v>
      </c>
      <c r="H156" s="11" t="str">
        <f t="shared" si="23"/>
        <v>N/A</v>
      </c>
      <c r="I156" s="12">
        <v>-8.73</v>
      </c>
      <c r="J156" s="12">
        <v>-13.7</v>
      </c>
      <c r="K156" s="41" t="s">
        <v>732</v>
      </c>
      <c r="L156" s="9" t="str">
        <f t="shared" si="24"/>
        <v>Yes</v>
      </c>
    </row>
    <row r="157" spans="1:12" ht="25" x14ac:dyDescent="0.25">
      <c r="A157" s="2" t="s">
        <v>1350</v>
      </c>
      <c r="B157" s="33" t="s">
        <v>217</v>
      </c>
      <c r="C157" s="43">
        <v>3155.7095890000001</v>
      </c>
      <c r="D157" s="11" t="str">
        <f t="shared" si="21"/>
        <v>N/A</v>
      </c>
      <c r="E157" s="43">
        <v>4729.4020619000003</v>
      </c>
      <c r="F157" s="11" t="str">
        <f t="shared" si="22"/>
        <v>N/A</v>
      </c>
      <c r="G157" s="43">
        <v>5151.7358491000005</v>
      </c>
      <c r="H157" s="11" t="str">
        <f t="shared" si="23"/>
        <v>N/A</v>
      </c>
      <c r="I157" s="12">
        <v>49.87</v>
      </c>
      <c r="J157" s="12">
        <v>8.93</v>
      </c>
      <c r="K157" s="41" t="s">
        <v>732</v>
      </c>
      <c r="L157" s="9" t="str">
        <f t="shared" si="24"/>
        <v>Yes</v>
      </c>
    </row>
    <row r="158" spans="1:12" ht="25" x14ac:dyDescent="0.25">
      <c r="A158" s="2" t="s">
        <v>1351</v>
      </c>
      <c r="B158" s="33" t="s">
        <v>217</v>
      </c>
      <c r="C158" s="43">
        <v>1409.5644831</v>
      </c>
      <c r="D158" s="11" t="str">
        <f t="shared" si="21"/>
        <v>N/A</v>
      </c>
      <c r="E158" s="43">
        <v>1316.4753252999999</v>
      </c>
      <c r="F158" s="11" t="str">
        <f t="shared" si="22"/>
        <v>N/A</v>
      </c>
      <c r="G158" s="43">
        <v>1266.0949433999999</v>
      </c>
      <c r="H158" s="11" t="str">
        <f t="shared" si="23"/>
        <v>N/A</v>
      </c>
      <c r="I158" s="12">
        <v>-6.6</v>
      </c>
      <c r="J158" s="12">
        <v>-3.83</v>
      </c>
      <c r="K158" s="41" t="s">
        <v>732</v>
      </c>
      <c r="L158" s="9" t="str">
        <f t="shared" si="24"/>
        <v>Yes</v>
      </c>
    </row>
    <row r="159" spans="1:12" ht="25" x14ac:dyDescent="0.25">
      <c r="A159" s="2" t="s">
        <v>1352</v>
      </c>
      <c r="B159" s="33" t="s">
        <v>217</v>
      </c>
      <c r="C159" s="43">
        <v>76.255338437000006</v>
      </c>
      <c r="D159" s="11" t="str">
        <f t="shared" si="21"/>
        <v>N/A</v>
      </c>
      <c r="E159" s="43">
        <v>35.047801794999998</v>
      </c>
      <c r="F159" s="11" t="str">
        <f t="shared" si="22"/>
        <v>N/A</v>
      </c>
      <c r="G159" s="43">
        <v>47.865313163000003</v>
      </c>
      <c r="H159" s="11" t="str">
        <f t="shared" si="23"/>
        <v>N/A</v>
      </c>
      <c r="I159" s="12">
        <v>-54</v>
      </c>
      <c r="J159" s="12">
        <v>36.57</v>
      </c>
      <c r="K159" s="41" t="s">
        <v>732</v>
      </c>
      <c r="L159" s="9" t="str">
        <f t="shared" si="24"/>
        <v>No</v>
      </c>
    </row>
    <row r="160" spans="1:12" ht="25" x14ac:dyDescent="0.25">
      <c r="A160" s="4" t="s">
        <v>1353</v>
      </c>
      <c r="B160" s="33" t="s">
        <v>217</v>
      </c>
      <c r="C160" s="43">
        <v>1.3713314019</v>
      </c>
      <c r="D160" s="11" t="str">
        <f t="shared" si="21"/>
        <v>N/A</v>
      </c>
      <c r="E160" s="43">
        <v>2.7615204926999999</v>
      </c>
      <c r="F160" s="11" t="str">
        <f t="shared" si="22"/>
        <v>N/A</v>
      </c>
      <c r="G160" s="43">
        <v>2.9710457842000002</v>
      </c>
      <c r="H160" s="11" t="str">
        <f t="shared" si="23"/>
        <v>N/A</v>
      </c>
      <c r="I160" s="12">
        <v>101.4</v>
      </c>
      <c r="J160" s="12">
        <v>7.5869999999999997</v>
      </c>
      <c r="K160" s="41" t="s">
        <v>732</v>
      </c>
      <c r="L160" s="9" t="str">
        <f t="shared" si="24"/>
        <v>Yes</v>
      </c>
    </row>
    <row r="161" spans="1:12" x14ac:dyDescent="0.25">
      <c r="A161" s="4" t="s">
        <v>1354</v>
      </c>
      <c r="B161" s="33" t="s">
        <v>217</v>
      </c>
      <c r="C161" s="43">
        <v>789.28730779</v>
      </c>
      <c r="D161" s="11" t="str">
        <f t="shared" si="21"/>
        <v>N/A</v>
      </c>
      <c r="E161" s="43">
        <v>794.99183705999997</v>
      </c>
      <c r="F161" s="11" t="str">
        <f t="shared" si="22"/>
        <v>N/A</v>
      </c>
      <c r="G161" s="43">
        <v>666.64864405000003</v>
      </c>
      <c r="H161" s="11" t="str">
        <f t="shared" si="23"/>
        <v>N/A</v>
      </c>
      <c r="I161" s="12">
        <v>0.72270000000000001</v>
      </c>
      <c r="J161" s="12">
        <v>-16.100000000000001</v>
      </c>
      <c r="K161" s="41" t="s">
        <v>732</v>
      </c>
      <c r="L161" s="9" t="str">
        <f t="shared" si="24"/>
        <v>Yes</v>
      </c>
    </row>
    <row r="162" spans="1:12" x14ac:dyDescent="0.25">
      <c r="A162" s="4" t="s">
        <v>1355</v>
      </c>
      <c r="B162" s="33" t="s">
        <v>217</v>
      </c>
      <c r="C162" s="43">
        <v>784.49041095999996</v>
      </c>
      <c r="D162" s="11" t="str">
        <f t="shared" si="21"/>
        <v>N/A</v>
      </c>
      <c r="E162" s="43">
        <v>1170.3505155</v>
      </c>
      <c r="F162" s="11" t="str">
        <f t="shared" si="22"/>
        <v>N/A</v>
      </c>
      <c r="G162" s="43">
        <v>1362.2792453</v>
      </c>
      <c r="H162" s="11" t="str">
        <f t="shared" si="23"/>
        <v>N/A</v>
      </c>
      <c r="I162" s="12">
        <v>49.19</v>
      </c>
      <c r="J162" s="12">
        <v>16.399999999999999</v>
      </c>
      <c r="K162" s="41" t="s">
        <v>732</v>
      </c>
      <c r="L162" s="9" t="str">
        <f t="shared" si="24"/>
        <v>Yes</v>
      </c>
    </row>
    <row r="163" spans="1:12" x14ac:dyDescent="0.25">
      <c r="A163" s="4" t="s">
        <v>1356</v>
      </c>
      <c r="B163" s="33" t="s">
        <v>217</v>
      </c>
      <c r="C163" s="43">
        <v>2761.6541587000002</v>
      </c>
      <c r="D163" s="11" t="str">
        <f t="shared" si="21"/>
        <v>N/A</v>
      </c>
      <c r="E163" s="43">
        <v>2682.1624450999998</v>
      </c>
      <c r="F163" s="11" t="str">
        <f t="shared" si="22"/>
        <v>N/A</v>
      </c>
      <c r="G163" s="43">
        <v>2820.3386832000001</v>
      </c>
      <c r="H163" s="11" t="str">
        <f t="shared" si="23"/>
        <v>N/A</v>
      </c>
      <c r="I163" s="12">
        <v>-2.88</v>
      </c>
      <c r="J163" s="12">
        <v>5.1520000000000001</v>
      </c>
      <c r="K163" s="41" t="s">
        <v>732</v>
      </c>
      <c r="L163" s="9" t="str">
        <f t="shared" si="24"/>
        <v>Yes</v>
      </c>
    </row>
    <row r="164" spans="1:12" x14ac:dyDescent="0.25">
      <c r="A164" s="4" t="s">
        <v>1357</v>
      </c>
      <c r="B164" s="33" t="s">
        <v>217</v>
      </c>
      <c r="C164" s="43">
        <v>188.15113819999999</v>
      </c>
      <c r="D164" s="11" t="str">
        <f t="shared" si="21"/>
        <v>N/A</v>
      </c>
      <c r="E164" s="43">
        <v>191.00973531</v>
      </c>
      <c r="F164" s="11" t="str">
        <f t="shared" si="22"/>
        <v>N/A</v>
      </c>
      <c r="G164" s="43">
        <v>138.20989252000001</v>
      </c>
      <c r="H164" s="11" t="str">
        <f t="shared" si="23"/>
        <v>N/A</v>
      </c>
      <c r="I164" s="12">
        <v>1.5189999999999999</v>
      </c>
      <c r="J164" s="12">
        <v>-27.6</v>
      </c>
      <c r="K164" s="41" t="s">
        <v>732</v>
      </c>
      <c r="L164" s="9" t="str">
        <f t="shared" si="24"/>
        <v>Yes</v>
      </c>
    </row>
    <row r="165" spans="1:12" x14ac:dyDescent="0.25">
      <c r="A165" s="4" t="s">
        <v>1358</v>
      </c>
      <c r="B165" s="33" t="s">
        <v>217</v>
      </c>
      <c r="C165" s="43">
        <v>535.04288953000002</v>
      </c>
      <c r="D165" s="11" t="str">
        <f t="shared" si="21"/>
        <v>N/A</v>
      </c>
      <c r="E165" s="43">
        <v>567.21731436000005</v>
      </c>
      <c r="F165" s="11" t="str">
        <f t="shared" si="22"/>
        <v>N/A</v>
      </c>
      <c r="G165" s="43">
        <v>305.09738139000001</v>
      </c>
      <c r="H165" s="11" t="str">
        <f t="shared" si="23"/>
        <v>N/A</v>
      </c>
      <c r="I165" s="12">
        <v>6.0129999999999999</v>
      </c>
      <c r="J165" s="12">
        <v>-46.2</v>
      </c>
      <c r="K165" s="41" t="s">
        <v>732</v>
      </c>
      <c r="L165" s="9" t="str">
        <f t="shared" si="24"/>
        <v>No</v>
      </c>
    </row>
    <row r="166" spans="1:12" x14ac:dyDescent="0.25">
      <c r="A166" s="4" t="s">
        <v>1359</v>
      </c>
      <c r="B166" s="33" t="s">
        <v>217</v>
      </c>
      <c r="C166" s="43">
        <v>2228.7664109000002</v>
      </c>
      <c r="D166" s="11" t="str">
        <f t="shared" si="21"/>
        <v>N/A</v>
      </c>
      <c r="E166" s="43">
        <v>2501.3718036</v>
      </c>
      <c r="F166" s="11" t="str">
        <f t="shared" si="22"/>
        <v>N/A</v>
      </c>
      <c r="G166" s="43">
        <v>2225.4356032000001</v>
      </c>
      <c r="H166" s="11" t="str">
        <f t="shared" si="23"/>
        <v>N/A</v>
      </c>
      <c r="I166" s="12">
        <v>12.23</v>
      </c>
      <c r="J166" s="12">
        <v>-11</v>
      </c>
      <c r="K166" s="41" t="s">
        <v>732</v>
      </c>
      <c r="L166" s="9" t="str">
        <f t="shared" si="24"/>
        <v>Yes</v>
      </c>
    </row>
    <row r="167" spans="1:12" x14ac:dyDescent="0.25">
      <c r="A167" s="42" t="s">
        <v>1360</v>
      </c>
      <c r="B167" s="33" t="s">
        <v>217</v>
      </c>
      <c r="C167" s="43">
        <v>3743.7972602999998</v>
      </c>
      <c r="D167" s="11" t="str">
        <f t="shared" si="21"/>
        <v>N/A</v>
      </c>
      <c r="E167" s="43">
        <v>5471.5704466999996</v>
      </c>
      <c r="F167" s="11" t="str">
        <f t="shared" si="22"/>
        <v>N/A</v>
      </c>
      <c r="G167" s="43">
        <v>5166.1056603999996</v>
      </c>
      <c r="H167" s="11" t="str">
        <f t="shared" si="23"/>
        <v>N/A</v>
      </c>
      <c r="I167" s="12">
        <v>46.15</v>
      </c>
      <c r="J167" s="12">
        <v>-5.58</v>
      </c>
      <c r="K167" s="41" t="s">
        <v>732</v>
      </c>
      <c r="L167" s="9" t="str">
        <f t="shared" si="24"/>
        <v>Yes</v>
      </c>
    </row>
    <row r="168" spans="1:12" x14ac:dyDescent="0.25">
      <c r="A168" s="42" t="s">
        <v>1361</v>
      </c>
      <c r="B168" s="33" t="s">
        <v>217</v>
      </c>
      <c r="C168" s="43">
        <v>7059.4136103000001</v>
      </c>
      <c r="D168" s="11" t="str">
        <f t="shared" si="21"/>
        <v>N/A</v>
      </c>
      <c r="E168" s="43">
        <v>8295.2845484999998</v>
      </c>
      <c r="F168" s="11" t="str">
        <f t="shared" si="22"/>
        <v>N/A</v>
      </c>
      <c r="G168" s="43">
        <v>8945.5540946000001</v>
      </c>
      <c r="H168" s="11" t="str">
        <f t="shared" si="23"/>
        <v>N/A</v>
      </c>
      <c r="I168" s="12">
        <v>17.510000000000002</v>
      </c>
      <c r="J168" s="12">
        <v>7.8390000000000004</v>
      </c>
      <c r="K168" s="41" t="s">
        <v>732</v>
      </c>
      <c r="L168" s="9" t="str">
        <f t="shared" si="24"/>
        <v>Yes</v>
      </c>
    </row>
    <row r="169" spans="1:12" x14ac:dyDescent="0.25">
      <c r="A169" s="42" t="s">
        <v>1362</v>
      </c>
      <c r="B169" s="33" t="s">
        <v>217</v>
      </c>
      <c r="C169" s="43">
        <v>765.27301570999998</v>
      </c>
      <c r="D169" s="11" t="str">
        <f t="shared" si="21"/>
        <v>N/A</v>
      </c>
      <c r="E169" s="43">
        <v>662.26169647999996</v>
      </c>
      <c r="F169" s="11" t="str">
        <f t="shared" si="22"/>
        <v>N/A</v>
      </c>
      <c r="G169" s="43">
        <v>590.73291533999998</v>
      </c>
      <c r="H169" s="11" t="str">
        <f t="shared" si="23"/>
        <v>N/A</v>
      </c>
      <c r="I169" s="12">
        <v>-13.5</v>
      </c>
      <c r="J169" s="12">
        <v>-10.8</v>
      </c>
      <c r="K169" s="41" t="s">
        <v>732</v>
      </c>
      <c r="L169" s="9" t="str">
        <f t="shared" si="24"/>
        <v>Yes</v>
      </c>
    </row>
    <row r="170" spans="1:12" x14ac:dyDescent="0.25">
      <c r="A170" s="42" t="s">
        <v>1363</v>
      </c>
      <c r="B170" s="33" t="s">
        <v>217</v>
      </c>
      <c r="C170" s="43">
        <v>1549.0066758999999</v>
      </c>
      <c r="D170" s="11" t="str">
        <f t="shared" si="21"/>
        <v>N/A</v>
      </c>
      <c r="E170" s="43">
        <v>1726.4672613</v>
      </c>
      <c r="F170" s="11" t="str">
        <f t="shared" si="22"/>
        <v>N/A</v>
      </c>
      <c r="G170" s="43">
        <v>1062.3405857</v>
      </c>
      <c r="H170" s="11" t="str">
        <f t="shared" si="23"/>
        <v>N/A</v>
      </c>
      <c r="I170" s="12">
        <v>11.46</v>
      </c>
      <c r="J170" s="12">
        <v>-38.5</v>
      </c>
      <c r="K170" s="41" t="s">
        <v>732</v>
      </c>
      <c r="L170" s="9" t="str">
        <f t="shared" si="24"/>
        <v>No</v>
      </c>
    </row>
    <row r="171" spans="1:12" x14ac:dyDescent="0.25">
      <c r="A171" s="42" t="s">
        <v>85</v>
      </c>
      <c r="B171" s="33" t="s">
        <v>217</v>
      </c>
      <c r="C171" s="8">
        <v>8.8451773028999998</v>
      </c>
      <c r="D171" s="11" t="str">
        <f t="shared" ref="D171:D202" si="25">IF($B171="N/A","N/A",IF(C171&gt;10,"No",IF(C171&lt;-10,"No","Yes")))</f>
        <v>N/A</v>
      </c>
      <c r="E171" s="8">
        <v>9.8894104543000001</v>
      </c>
      <c r="F171" s="11" t="str">
        <f t="shared" ref="F171:F202" si="26">IF($B171="N/A","N/A",IF(E171&gt;10,"No",IF(E171&lt;-10,"No","Yes")))</f>
        <v>N/A</v>
      </c>
      <c r="G171" s="8">
        <v>7.5575958514000003</v>
      </c>
      <c r="H171" s="11" t="str">
        <f t="shared" ref="H171:H202" si="27">IF($B171="N/A","N/A",IF(G171&gt;10,"No",IF(G171&lt;-10,"No","Yes")))</f>
        <v>N/A</v>
      </c>
      <c r="I171" s="12">
        <v>11.81</v>
      </c>
      <c r="J171" s="12">
        <v>-23.6</v>
      </c>
      <c r="K171" s="41" t="s">
        <v>732</v>
      </c>
      <c r="L171" s="9" t="str">
        <f t="shared" ref="L171:L202" si="28">IF(J171="Div by 0", "N/A", IF(K171="N/A","N/A", IF(J171&gt;VALUE(MID(K171,1,2)), "No", IF(J171&lt;-1*VALUE(MID(K171,1,2)), "No", "Yes"))))</f>
        <v>Yes</v>
      </c>
    </row>
    <row r="172" spans="1:12" x14ac:dyDescent="0.25">
      <c r="A172" s="42" t="s">
        <v>465</v>
      </c>
      <c r="B172" s="33" t="s">
        <v>217</v>
      </c>
      <c r="C172" s="8">
        <v>5.7534246575000001</v>
      </c>
      <c r="D172" s="11" t="str">
        <f t="shared" si="25"/>
        <v>N/A</v>
      </c>
      <c r="E172" s="8">
        <v>13.745704466999999</v>
      </c>
      <c r="F172" s="11" t="str">
        <f t="shared" si="26"/>
        <v>N/A</v>
      </c>
      <c r="G172" s="8">
        <v>10.566037736</v>
      </c>
      <c r="H172" s="11" t="str">
        <f t="shared" si="27"/>
        <v>N/A</v>
      </c>
      <c r="I172" s="12">
        <v>138.9</v>
      </c>
      <c r="J172" s="12">
        <v>-23.1</v>
      </c>
      <c r="K172" s="41" t="s">
        <v>732</v>
      </c>
      <c r="L172" s="9" t="str">
        <f t="shared" si="28"/>
        <v>Yes</v>
      </c>
    </row>
    <row r="173" spans="1:12" x14ac:dyDescent="0.25">
      <c r="A173" s="42" t="s">
        <v>466</v>
      </c>
      <c r="B173" s="33" t="s">
        <v>217</v>
      </c>
      <c r="C173" s="8">
        <v>14.126210162</v>
      </c>
      <c r="D173" s="11" t="str">
        <f t="shared" si="25"/>
        <v>N/A</v>
      </c>
      <c r="E173" s="8">
        <v>16.206020478999999</v>
      </c>
      <c r="F173" s="11" t="str">
        <f t="shared" si="26"/>
        <v>N/A</v>
      </c>
      <c r="G173" s="8">
        <v>15.334042347</v>
      </c>
      <c r="H173" s="11" t="str">
        <f t="shared" si="27"/>
        <v>N/A</v>
      </c>
      <c r="I173" s="12">
        <v>14.72</v>
      </c>
      <c r="J173" s="12">
        <v>-5.38</v>
      </c>
      <c r="K173" s="41" t="s">
        <v>732</v>
      </c>
      <c r="L173" s="9" t="str">
        <f t="shared" si="28"/>
        <v>Yes</v>
      </c>
    </row>
    <row r="174" spans="1:12" x14ac:dyDescent="0.25">
      <c r="A174" s="2" t="s">
        <v>467</v>
      </c>
      <c r="B174" s="33" t="s">
        <v>217</v>
      </c>
      <c r="C174" s="8">
        <v>6.0888396454000002</v>
      </c>
      <c r="D174" s="11" t="str">
        <f t="shared" si="25"/>
        <v>N/A</v>
      </c>
      <c r="E174" s="8">
        <v>6.7357074326999999</v>
      </c>
      <c r="F174" s="11" t="str">
        <f t="shared" si="26"/>
        <v>N/A</v>
      </c>
      <c r="G174" s="8">
        <v>5.4637738854000002</v>
      </c>
      <c r="H174" s="11" t="str">
        <f t="shared" si="27"/>
        <v>N/A</v>
      </c>
      <c r="I174" s="12">
        <v>10.62</v>
      </c>
      <c r="J174" s="12">
        <v>-18.899999999999999</v>
      </c>
      <c r="K174" s="41" t="s">
        <v>732</v>
      </c>
      <c r="L174" s="9" t="str">
        <f t="shared" si="28"/>
        <v>Yes</v>
      </c>
    </row>
    <row r="175" spans="1:12" x14ac:dyDescent="0.25">
      <c r="A175" s="2" t="s">
        <v>468</v>
      </c>
      <c r="B175" s="33" t="s">
        <v>217</v>
      </c>
      <c r="C175" s="8">
        <v>11.103413528000001</v>
      </c>
      <c r="D175" s="11" t="str">
        <f t="shared" si="25"/>
        <v>N/A</v>
      </c>
      <c r="E175" s="8">
        <v>11.913357401000001</v>
      </c>
      <c r="F175" s="11" t="str">
        <f t="shared" si="26"/>
        <v>N/A</v>
      </c>
      <c r="G175" s="8">
        <v>6.5548358523000001</v>
      </c>
      <c r="H175" s="11" t="str">
        <f t="shared" si="27"/>
        <v>N/A</v>
      </c>
      <c r="I175" s="12">
        <v>7.2949999999999999</v>
      </c>
      <c r="J175" s="12">
        <v>-45</v>
      </c>
      <c r="K175" s="41" t="s">
        <v>732</v>
      </c>
      <c r="L175" s="9" t="str">
        <f t="shared" si="28"/>
        <v>No</v>
      </c>
    </row>
    <row r="176" spans="1:12" x14ac:dyDescent="0.25">
      <c r="A176" s="2" t="s">
        <v>1364</v>
      </c>
      <c r="B176" s="33" t="s">
        <v>217</v>
      </c>
      <c r="C176" s="8">
        <v>0.93002025499999996</v>
      </c>
      <c r="D176" s="11" t="str">
        <f t="shared" si="25"/>
        <v>N/A</v>
      </c>
      <c r="E176" s="8">
        <v>0.98018935480000002</v>
      </c>
      <c r="F176" s="11" t="str">
        <f t="shared" si="26"/>
        <v>N/A</v>
      </c>
      <c r="G176" s="8">
        <v>0.84332228170000001</v>
      </c>
      <c r="H176" s="11" t="str">
        <f t="shared" si="27"/>
        <v>N/A</v>
      </c>
      <c r="I176" s="12">
        <v>5.3940000000000001</v>
      </c>
      <c r="J176" s="12">
        <v>-14</v>
      </c>
      <c r="K176" s="41" t="s">
        <v>732</v>
      </c>
      <c r="L176" s="9" t="str">
        <f t="shared" si="28"/>
        <v>Yes</v>
      </c>
    </row>
    <row r="177" spans="1:12" x14ac:dyDescent="0.25">
      <c r="A177" s="2" t="s">
        <v>1365</v>
      </c>
      <c r="B177" s="33" t="s">
        <v>217</v>
      </c>
      <c r="C177" s="8">
        <v>10.958904110000001</v>
      </c>
      <c r="D177" s="11" t="str">
        <f t="shared" si="25"/>
        <v>N/A</v>
      </c>
      <c r="E177" s="8">
        <v>14.432989691</v>
      </c>
      <c r="F177" s="11" t="str">
        <f t="shared" si="26"/>
        <v>N/A</v>
      </c>
      <c r="G177" s="8">
        <v>13.962264150999999</v>
      </c>
      <c r="H177" s="11" t="str">
        <f t="shared" si="27"/>
        <v>N/A</v>
      </c>
      <c r="I177" s="12">
        <v>31.7</v>
      </c>
      <c r="J177" s="12">
        <v>-3.26</v>
      </c>
      <c r="K177" s="41" t="s">
        <v>732</v>
      </c>
      <c r="L177" s="9" t="str">
        <f t="shared" si="28"/>
        <v>Yes</v>
      </c>
    </row>
    <row r="178" spans="1:12" x14ac:dyDescent="0.25">
      <c r="A178" s="2" t="s">
        <v>1366</v>
      </c>
      <c r="B178" s="33" t="s">
        <v>217</v>
      </c>
      <c r="C178" s="8">
        <v>3.5403858385000002</v>
      </c>
      <c r="D178" s="11" t="str">
        <f t="shared" si="25"/>
        <v>N/A</v>
      </c>
      <c r="E178" s="8">
        <v>3.8263145739</v>
      </c>
      <c r="F178" s="11" t="str">
        <f t="shared" si="26"/>
        <v>N/A</v>
      </c>
      <c r="G178" s="8">
        <v>3.7513294015</v>
      </c>
      <c r="H178" s="11" t="str">
        <f t="shared" si="27"/>
        <v>N/A</v>
      </c>
      <c r="I178" s="12">
        <v>8.0760000000000005</v>
      </c>
      <c r="J178" s="12">
        <v>-1.96</v>
      </c>
      <c r="K178" s="41" t="s">
        <v>732</v>
      </c>
      <c r="L178" s="9" t="str">
        <f t="shared" si="28"/>
        <v>Yes</v>
      </c>
    </row>
    <row r="179" spans="1:12" x14ac:dyDescent="0.25">
      <c r="A179" s="2" t="s">
        <v>1367</v>
      </c>
      <c r="B179" s="33" t="s">
        <v>217</v>
      </c>
      <c r="C179" s="8">
        <v>0.26692183720000001</v>
      </c>
      <c r="D179" s="11" t="str">
        <f t="shared" si="25"/>
        <v>N/A</v>
      </c>
      <c r="E179" s="8">
        <v>0.20317173660000001</v>
      </c>
      <c r="F179" s="11" t="str">
        <f t="shared" si="26"/>
        <v>N/A</v>
      </c>
      <c r="G179" s="8">
        <v>0.2123142251</v>
      </c>
      <c r="H179" s="11" t="str">
        <f t="shared" si="27"/>
        <v>N/A</v>
      </c>
      <c r="I179" s="12">
        <v>-23.9</v>
      </c>
      <c r="J179" s="12">
        <v>4.5</v>
      </c>
      <c r="K179" s="41" t="s">
        <v>732</v>
      </c>
      <c r="L179" s="9" t="str">
        <f t="shared" si="28"/>
        <v>Yes</v>
      </c>
    </row>
    <row r="180" spans="1:12" x14ac:dyDescent="0.25">
      <c r="A180" s="2" t="s">
        <v>1368</v>
      </c>
      <c r="B180" s="33" t="s">
        <v>217</v>
      </c>
      <c r="C180" s="8">
        <v>3.1490112100000002E-2</v>
      </c>
      <c r="D180" s="11" t="str">
        <f t="shared" si="25"/>
        <v>N/A</v>
      </c>
      <c r="E180" s="8">
        <v>3.53932187E-2</v>
      </c>
      <c r="F180" s="11" t="str">
        <f t="shared" si="26"/>
        <v>N/A</v>
      </c>
      <c r="G180" s="8">
        <v>3.8753252500000002E-2</v>
      </c>
      <c r="H180" s="11" t="str">
        <f t="shared" si="27"/>
        <v>N/A</v>
      </c>
      <c r="I180" s="12">
        <v>12.39</v>
      </c>
      <c r="J180" s="12">
        <v>9.4930000000000003</v>
      </c>
      <c r="K180" s="41" t="s">
        <v>732</v>
      </c>
      <c r="L180" s="9" t="str">
        <f t="shared" si="28"/>
        <v>Yes</v>
      </c>
    </row>
    <row r="181" spans="1:12" x14ac:dyDescent="0.25">
      <c r="A181" s="2" t="s">
        <v>86</v>
      </c>
      <c r="B181" s="33" t="s">
        <v>217</v>
      </c>
      <c r="C181" s="8">
        <v>2.6073619631999998</v>
      </c>
      <c r="D181" s="11" t="str">
        <f t="shared" si="25"/>
        <v>N/A</v>
      </c>
      <c r="E181" s="8">
        <v>6.3311688312000003</v>
      </c>
      <c r="F181" s="11" t="str">
        <f t="shared" si="26"/>
        <v>N/A</v>
      </c>
      <c r="G181" s="8">
        <v>2.2177419354999999</v>
      </c>
      <c r="H181" s="11" t="str">
        <f t="shared" si="27"/>
        <v>N/A</v>
      </c>
      <c r="I181" s="12">
        <v>142.80000000000001</v>
      </c>
      <c r="J181" s="12">
        <v>-65</v>
      </c>
      <c r="K181" s="41" t="s">
        <v>732</v>
      </c>
      <c r="L181" s="9" t="str">
        <f t="shared" si="28"/>
        <v>No</v>
      </c>
    </row>
    <row r="182" spans="1:12" x14ac:dyDescent="0.25">
      <c r="A182" s="2" t="s">
        <v>87</v>
      </c>
      <c r="B182" s="33" t="s">
        <v>217</v>
      </c>
      <c r="C182" s="8">
        <v>54.180811912999999</v>
      </c>
      <c r="D182" s="11" t="str">
        <f t="shared" si="25"/>
        <v>N/A</v>
      </c>
      <c r="E182" s="8">
        <v>52.287373697</v>
      </c>
      <c r="F182" s="11" t="str">
        <f t="shared" si="26"/>
        <v>N/A</v>
      </c>
      <c r="G182" s="8">
        <v>44.867805832000002</v>
      </c>
      <c r="H182" s="11" t="str">
        <f t="shared" si="27"/>
        <v>N/A</v>
      </c>
      <c r="I182" s="12">
        <v>-3.49</v>
      </c>
      <c r="J182" s="12">
        <v>-14.2</v>
      </c>
      <c r="K182" s="41" t="s">
        <v>732</v>
      </c>
      <c r="L182" s="9" t="str">
        <f t="shared" si="28"/>
        <v>Yes</v>
      </c>
    </row>
    <row r="183" spans="1:12" x14ac:dyDescent="0.25">
      <c r="A183" s="2" t="s">
        <v>469</v>
      </c>
      <c r="B183" s="33" t="s">
        <v>217</v>
      </c>
      <c r="C183" s="8">
        <v>45.205479451999999</v>
      </c>
      <c r="D183" s="11" t="str">
        <f t="shared" si="25"/>
        <v>N/A</v>
      </c>
      <c r="E183" s="8">
        <v>53.608247423000002</v>
      </c>
      <c r="F183" s="11" t="str">
        <f t="shared" si="26"/>
        <v>N/A</v>
      </c>
      <c r="G183" s="8">
        <v>51.320754717</v>
      </c>
      <c r="H183" s="11" t="str">
        <f t="shared" si="27"/>
        <v>N/A</v>
      </c>
      <c r="I183" s="12">
        <v>18.59</v>
      </c>
      <c r="J183" s="12">
        <v>-4.2699999999999996</v>
      </c>
      <c r="K183" s="41" t="s">
        <v>732</v>
      </c>
      <c r="L183" s="9" t="str">
        <f t="shared" si="28"/>
        <v>Yes</v>
      </c>
    </row>
    <row r="184" spans="1:12" x14ac:dyDescent="0.25">
      <c r="A184" s="2" t="s">
        <v>470</v>
      </c>
      <c r="B184" s="33" t="s">
        <v>217</v>
      </c>
      <c r="C184" s="8">
        <v>68.666525333999999</v>
      </c>
      <c r="D184" s="11" t="str">
        <f t="shared" si="25"/>
        <v>N/A</v>
      </c>
      <c r="E184" s="8">
        <v>72.184155824000001</v>
      </c>
      <c r="F184" s="11" t="str">
        <f t="shared" si="26"/>
        <v>N/A</v>
      </c>
      <c r="G184" s="8">
        <v>73.827709561999995</v>
      </c>
      <c r="H184" s="11" t="str">
        <f t="shared" si="27"/>
        <v>N/A</v>
      </c>
      <c r="I184" s="12">
        <v>5.1230000000000002</v>
      </c>
      <c r="J184" s="12">
        <v>2.2770000000000001</v>
      </c>
      <c r="K184" s="41" t="s">
        <v>732</v>
      </c>
      <c r="L184" s="9" t="str">
        <f t="shared" si="28"/>
        <v>Yes</v>
      </c>
    </row>
    <row r="185" spans="1:12" x14ac:dyDescent="0.25">
      <c r="A185" s="2" t="s">
        <v>471</v>
      </c>
      <c r="B185" s="33" t="s">
        <v>217</v>
      </c>
      <c r="C185" s="8">
        <v>48.426168412999999</v>
      </c>
      <c r="D185" s="11" t="str">
        <f t="shared" si="25"/>
        <v>N/A</v>
      </c>
      <c r="E185" s="8">
        <v>44.291438569</v>
      </c>
      <c r="F185" s="11" t="str">
        <f t="shared" si="26"/>
        <v>N/A</v>
      </c>
      <c r="G185" s="8">
        <v>40.137340764000001</v>
      </c>
      <c r="H185" s="11" t="str">
        <f t="shared" si="27"/>
        <v>N/A</v>
      </c>
      <c r="I185" s="12">
        <v>-8.5399999999999991</v>
      </c>
      <c r="J185" s="12">
        <v>-9.3800000000000008</v>
      </c>
      <c r="K185" s="41" t="s">
        <v>732</v>
      </c>
      <c r="L185" s="9" t="str">
        <f t="shared" si="28"/>
        <v>Yes</v>
      </c>
    </row>
    <row r="186" spans="1:12" x14ac:dyDescent="0.25">
      <c r="A186" s="2" t="s">
        <v>472</v>
      </c>
      <c r="B186" s="33" t="s">
        <v>217</v>
      </c>
      <c r="C186" s="8">
        <v>55.869756895999998</v>
      </c>
      <c r="D186" s="11" t="str">
        <f t="shared" si="25"/>
        <v>N/A</v>
      </c>
      <c r="E186" s="8">
        <v>54.024208962000003</v>
      </c>
      <c r="F186" s="11" t="str">
        <f t="shared" si="26"/>
        <v>N/A</v>
      </c>
      <c r="G186" s="8">
        <v>36.084814260999998</v>
      </c>
      <c r="H186" s="11" t="str">
        <f t="shared" si="27"/>
        <v>N/A</v>
      </c>
      <c r="I186" s="12">
        <v>-3.3</v>
      </c>
      <c r="J186" s="12">
        <v>-33.200000000000003</v>
      </c>
      <c r="K186" s="41" t="s">
        <v>732</v>
      </c>
      <c r="L186" s="9" t="str">
        <f t="shared" si="28"/>
        <v>No</v>
      </c>
    </row>
    <row r="187" spans="1:12" x14ac:dyDescent="0.25">
      <c r="A187" s="2" t="s">
        <v>116</v>
      </c>
      <c r="B187" s="33" t="s">
        <v>217</v>
      </c>
      <c r="C187" s="8">
        <v>65.739023763999995</v>
      </c>
      <c r="D187" s="11" t="str">
        <f t="shared" si="25"/>
        <v>N/A</v>
      </c>
      <c r="E187" s="8">
        <v>67.960856074000006</v>
      </c>
      <c r="F187" s="11" t="str">
        <f t="shared" si="26"/>
        <v>N/A</v>
      </c>
      <c r="G187" s="8">
        <v>59.054662925999999</v>
      </c>
      <c r="H187" s="11" t="str">
        <f t="shared" si="27"/>
        <v>N/A</v>
      </c>
      <c r="I187" s="12">
        <v>3.38</v>
      </c>
      <c r="J187" s="12">
        <v>-13.1</v>
      </c>
      <c r="K187" s="41" t="s">
        <v>732</v>
      </c>
      <c r="L187" s="9" t="str">
        <f t="shared" si="28"/>
        <v>Yes</v>
      </c>
    </row>
    <row r="188" spans="1:12" x14ac:dyDescent="0.25">
      <c r="A188" s="2" t="s">
        <v>473</v>
      </c>
      <c r="B188" s="33" t="s">
        <v>217</v>
      </c>
      <c r="C188" s="8">
        <v>57.808219178000002</v>
      </c>
      <c r="D188" s="11" t="str">
        <f t="shared" si="25"/>
        <v>N/A</v>
      </c>
      <c r="E188" s="8">
        <v>72.852233677000001</v>
      </c>
      <c r="F188" s="11" t="str">
        <f t="shared" si="26"/>
        <v>N/A</v>
      </c>
      <c r="G188" s="8">
        <v>64.905660377000004</v>
      </c>
      <c r="H188" s="11" t="str">
        <f t="shared" si="27"/>
        <v>N/A</v>
      </c>
      <c r="I188" s="12">
        <v>26.02</v>
      </c>
      <c r="J188" s="12">
        <v>-10.9</v>
      </c>
      <c r="K188" s="41" t="s">
        <v>732</v>
      </c>
      <c r="L188" s="9" t="str">
        <f t="shared" si="28"/>
        <v>Yes</v>
      </c>
    </row>
    <row r="189" spans="1:12" x14ac:dyDescent="0.25">
      <c r="A189" s="2" t="s">
        <v>474</v>
      </c>
      <c r="B189" s="33" t="s">
        <v>217</v>
      </c>
      <c r="C189" s="8">
        <v>82.813935411000003</v>
      </c>
      <c r="D189" s="11" t="str">
        <f t="shared" si="25"/>
        <v>N/A</v>
      </c>
      <c r="E189" s="8">
        <v>82.877819693999996</v>
      </c>
      <c r="F189" s="11" t="str">
        <f t="shared" si="26"/>
        <v>N/A</v>
      </c>
      <c r="G189" s="8">
        <v>82.925650198</v>
      </c>
      <c r="H189" s="11" t="str">
        <f t="shared" si="27"/>
        <v>N/A</v>
      </c>
      <c r="I189" s="12">
        <v>7.7100000000000002E-2</v>
      </c>
      <c r="J189" s="12">
        <v>5.7700000000000001E-2</v>
      </c>
      <c r="K189" s="41" t="s">
        <v>732</v>
      </c>
      <c r="L189" s="9" t="str">
        <f t="shared" si="28"/>
        <v>Yes</v>
      </c>
    </row>
    <row r="190" spans="1:12" x14ac:dyDescent="0.25">
      <c r="A190" s="2" t="s">
        <v>475</v>
      </c>
      <c r="B190" s="33" t="s">
        <v>217</v>
      </c>
      <c r="C190" s="8">
        <v>58.941881547000001</v>
      </c>
      <c r="D190" s="11" t="str">
        <f t="shared" si="25"/>
        <v>N/A</v>
      </c>
      <c r="E190" s="8">
        <v>63.296461426</v>
      </c>
      <c r="F190" s="11" t="str">
        <f t="shared" si="26"/>
        <v>N/A</v>
      </c>
      <c r="G190" s="8">
        <v>57.513933121000001</v>
      </c>
      <c r="H190" s="11" t="str">
        <f t="shared" si="27"/>
        <v>N/A</v>
      </c>
      <c r="I190" s="12">
        <v>7.3879999999999999</v>
      </c>
      <c r="J190" s="12">
        <v>-9.14</v>
      </c>
      <c r="K190" s="41" t="s">
        <v>732</v>
      </c>
      <c r="L190" s="9" t="str">
        <f t="shared" si="28"/>
        <v>Yes</v>
      </c>
    </row>
    <row r="191" spans="1:12" x14ac:dyDescent="0.25">
      <c r="A191" s="2" t="s">
        <v>476</v>
      </c>
      <c r="B191" s="33" t="s">
        <v>217</v>
      </c>
      <c r="C191" s="8">
        <v>67.703741024999999</v>
      </c>
      <c r="D191" s="11" t="str">
        <f t="shared" si="25"/>
        <v>N/A</v>
      </c>
      <c r="E191" s="8">
        <v>65.845543993999996</v>
      </c>
      <c r="F191" s="11" t="str">
        <f t="shared" si="26"/>
        <v>N/A</v>
      </c>
      <c r="G191" s="8">
        <v>47.871339202000001</v>
      </c>
      <c r="H191" s="11" t="str">
        <f t="shared" si="27"/>
        <v>N/A</v>
      </c>
      <c r="I191" s="12">
        <v>-2.74</v>
      </c>
      <c r="J191" s="12">
        <v>-27.3</v>
      </c>
      <c r="K191" s="41" t="s">
        <v>732</v>
      </c>
      <c r="L191" s="9" t="str">
        <f t="shared" si="28"/>
        <v>Yes</v>
      </c>
    </row>
    <row r="192" spans="1:12" x14ac:dyDescent="0.25">
      <c r="A192" s="2" t="s">
        <v>1369</v>
      </c>
      <c r="B192" s="33" t="s">
        <v>217</v>
      </c>
      <c r="C192" s="34">
        <v>7.2069021125999999</v>
      </c>
      <c r="D192" s="11" t="str">
        <f t="shared" si="25"/>
        <v>N/A</v>
      </c>
      <c r="E192" s="34">
        <v>6.9251810136999996</v>
      </c>
      <c r="F192" s="11" t="str">
        <f t="shared" si="26"/>
        <v>N/A</v>
      </c>
      <c r="G192" s="34">
        <v>7.3919010124</v>
      </c>
      <c r="H192" s="11" t="str">
        <f t="shared" si="27"/>
        <v>N/A</v>
      </c>
      <c r="I192" s="12">
        <v>-3.91</v>
      </c>
      <c r="J192" s="12">
        <v>6.7389999999999999</v>
      </c>
      <c r="K192" s="41" t="s">
        <v>732</v>
      </c>
      <c r="L192" s="9" t="str">
        <f t="shared" si="28"/>
        <v>Yes</v>
      </c>
    </row>
    <row r="193" spans="1:12" x14ac:dyDescent="0.25">
      <c r="A193" s="2" t="s">
        <v>1370</v>
      </c>
      <c r="B193" s="33" t="s">
        <v>217</v>
      </c>
      <c r="C193" s="34">
        <v>12.285714285999999</v>
      </c>
      <c r="D193" s="11" t="str">
        <f t="shared" si="25"/>
        <v>N/A</v>
      </c>
      <c r="E193" s="34">
        <v>8.0500000000000007</v>
      </c>
      <c r="F193" s="11" t="str">
        <f t="shared" si="26"/>
        <v>N/A</v>
      </c>
      <c r="G193" s="34">
        <v>4.9285714285999997</v>
      </c>
      <c r="H193" s="11" t="str">
        <f t="shared" si="27"/>
        <v>N/A</v>
      </c>
      <c r="I193" s="12">
        <v>-34.5</v>
      </c>
      <c r="J193" s="12">
        <v>-38.799999999999997</v>
      </c>
      <c r="K193" s="41" t="s">
        <v>732</v>
      </c>
      <c r="L193" s="9" t="str">
        <f t="shared" si="28"/>
        <v>No</v>
      </c>
    </row>
    <row r="194" spans="1:12" x14ac:dyDescent="0.25">
      <c r="A194" s="2" t="s">
        <v>1371</v>
      </c>
      <c r="B194" s="33" t="s">
        <v>217</v>
      </c>
      <c r="C194" s="34">
        <v>13.737368684</v>
      </c>
      <c r="D194" s="11" t="str">
        <f t="shared" si="25"/>
        <v>N/A</v>
      </c>
      <c r="E194" s="34">
        <v>13.515914489</v>
      </c>
      <c r="F194" s="11" t="str">
        <f t="shared" si="26"/>
        <v>N/A</v>
      </c>
      <c r="G194" s="34">
        <v>13.438839849000001</v>
      </c>
      <c r="H194" s="11" t="str">
        <f t="shared" si="27"/>
        <v>N/A</v>
      </c>
      <c r="I194" s="12">
        <v>-1.61</v>
      </c>
      <c r="J194" s="12">
        <v>-0.56999999999999995</v>
      </c>
      <c r="K194" s="41" t="s">
        <v>732</v>
      </c>
      <c r="L194" s="9" t="str">
        <f t="shared" si="28"/>
        <v>Yes</v>
      </c>
    </row>
    <row r="195" spans="1:12" x14ac:dyDescent="0.25">
      <c r="A195" s="2" t="s">
        <v>1372</v>
      </c>
      <c r="B195" s="33" t="s">
        <v>217</v>
      </c>
      <c r="C195" s="34">
        <v>4.4354838709999997</v>
      </c>
      <c r="D195" s="11" t="str">
        <f t="shared" si="25"/>
        <v>N/A</v>
      </c>
      <c r="E195" s="34">
        <v>3.7063259320999999</v>
      </c>
      <c r="F195" s="11" t="str">
        <f t="shared" si="26"/>
        <v>N/A</v>
      </c>
      <c r="G195" s="34">
        <v>4.2501517911000004</v>
      </c>
      <c r="H195" s="11" t="str">
        <f t="shared" si="27"/>
        <v>N/A</v>
      </c>
      <c r="I195" s="12">
        <v>-16.399999999999999</v>
      </c>
      <c r="J195" s="12">
        <v>14.67</v>
      </c>
      <c r="K195" s="41" t="s">
        <v>732</v>
      </c>
      <c r="L195" s="9" t="str">
        <f t="shared" si="28"/>
        <v>Yes</v>
      </c>
    </row>
    <row r="196" spans="1:12" x14ac:dyDescent="0.25">
      <c r="A196" s="2" t="s">
        <v>1373</v>
      </c>
      <c r="B196" s="33" t="s">
        <v>217</v>
      </c>
      <c r="C196" s="34">
        <v>3.5428247306</v>
      </c>
      <c r="D196" s="11" t="str">
        <f t="shared" si="25"/>
        <v>N/A</v>
      </c>
      <c r="E196" s="34">
        <v>3.2204396910000002</v>
      </c>
      <c r="F196" s="11" t="str">
        <f t="shared" si="26"/>
        <v>N/A</v>
      </c>
      <c r="G196" s="34">
        <v>3.7204391891999999</v>
      </c>
      <c r="H196" s="11" t="str">
        <f t="shared" si="27"/>
        <v>N/A</v>
      </c>
      <c r="I196" s="12">
        <v>-9.1</v>
      </c>
      <c r="J196" s="12">
        <v>15.53</v>
      </c>
      <c r="K196" s="41" t="s">
        <v>732</v>
      </c>
      <c r="L196" s="9" t="str">
        <f t="shared" si="28"/>
        <v>Yes</v>
      </c>
    </row>
    <row r="197" spans="1:12" x14ac:dyDescent="0.25">
      <c r="A197" s="2" t="s">
        <v>1374</v>
      </c>
      <c r="B197" s="33" t="s">
        <v>217</v>
      </c>
      <c r="C197" s="34">
        <v>139.72699387</v>
      </c>
      <c r="D197" s="11" t="str">
        <f t="shared" si="25"/>
        <v>N/A</v>
      </c>
      <c r="E197" s="34">
        <v>122.02435065</v>
      </c>
      <c r="F197" s="11" t="str">
        <f t="shared" si="26"/>
        <v>N/A</v>
      </c>
      <c r="G197" s="34">
        <v>113.68951613</v>
      </c>
      <c r="H197" s="11" t="str">
        <f t="shared" si="27"/>
        <v>N/A</v>
      </c>
      <c r="I197" s="12">
        <v>-12.7</v>
      </c>
      <c r="J197" s="12">
        <v>-6.83</v>
      </c>
      <c r="K197" s="41" t="s">
        <v>732</v>
      </c>
      <c r="L197" s="9" t="str">
        <f t="shared" si="28"/>
        <v>Yes</v>
      </c>
    </row>
    <row r="198" spans="1:12" x14ac:dyDescent="0.25">
      <c r="A198" s="2" t="s">
        <v>1375</v>
      </c>
      <c r="B198" s="33" t="s">
        <v>217</v>
      </c>
      <c r="C198" s="34">
        <v>165.47499999999999</v>
      </c>
      <c r="D198" s="11" t="str">
        <f t="shared" si="25"/>
        <v>N/A</v>
      </c>
      <c r="E198" s="34">
        <v>174.97619048000001</v>
      </c>
      <c r="F198" s="11" t="str">
        <f t="shared" si="26"/>
        <v>N/A</v>
      </c>
      <c r="G198" s="34">
        <v>185</v>
      </c>
      <c r="H198" s="11" t="str">
        <f t="shared" si="27"/>
        <v>N/A</v>
      </c>
      <c r="I198" s="12">
        <v>5.742</v>
      </c>
      <c r="J198" s="12">
        <v>5.7290000000000001</v>
      </c>
      <c r="K198" s="41" t="s">
        <v>732</v>
      </c>
      <c r="L198" s="9" t="str">
        <f t="shared" si="28"/>
        <v>Yes</v>
      </c>
    </row>
    <row r="199" spans="1:12" x14ac:dyDescent="0.25">
      <c r="A199" s="2" t="s">
        <v>1376</v>
      </c>
      <c r="B199" s="33" t="s">
        <v>217</v>
      </c>
      <c r="C199" s="34">
        <v>151.67864270999999</v>
      </c>
      <c r="D199" s="11" t="str">
        <f t="shared" si="25"/>
        <v>N/A</v>
      </c>
      <c r="E199" s="34">
        <v>136.22535210999999</v>
      </c>
      <c r="F199" s="11" t="str">
        <f t="shared" si="26"/>
        <v>N/A</v>
      </c>
      <c r="G199" s="34">
        <v>126.94845361</v>
      </c>
      <c r="H199" s="11" t="str">
        <f t="shared" si="27"/>
        <v>N/A</v>
      </c>
      <c r="I199" s="12">
        <v>-10.199999999999999</v>
      </c>
      <c r="J199" s="12">
        <v>-6.81</v>
      </c>
      <c r="K199" s="41" t="s">
        <v>732</v>
      </c>
      <c r="L199" s="9" t="str">
        <f t="shared" si="28"/>
        <v>Yes</v>
      </c>
    </row>
    <row r="200" spans="1:12" x14ac:dyDescent="0.25">
      <c r="A200" s="2" t="s">
        <v>1377</v>
      </c>
      <c r="B200" s="33" t="s">
        <v>217</v>
      </c>
      <c r="C200" s="34">
        <v>79.226415094000004</v>
      </c>
      <c r="D200" s="11" t="str">
        <f t="shared" si="25"/>
        <v>N/A</v>
      </c>
      <c r="E200" s="34">
        <v>0</v>
      </c>
      <c r="F200" s="11" t="str">
        <f t="shared" si="26"/>
        <v>N/A</v>
      </c>
      <c r="G200" s="34">
        <v>1.0625</v>
      </c>
      <c r="H200" s="11" t="str">
        <f t="shared" si="27"/>
        <v>N/A</v>
      </c>
      <c r="I200" s="12">
        <v>-100</v>
      </c>
      <c r="J200" s="12" t="s">
        <v>1742</v>
      </c>
      <c r="K200" s="41" t="s">
        <v>732</v>
      </c>
      <c r="L200" s="9" t="str">
        <f t="shared" si="28"/>
        <v>N/A</v>
      </c>
    </row>
    <row r="201" spans="1:12" x14ac:dyDescent="0.25">
      <c r="A201" s="2" t="s">
        <v>1378</v>
      </c>
      <c r="B201" s="33" t="s">
        <v>217</v>
      </c>
      <c r="C201" s="34">
        <v>18.8</v>
      </c>
      <c r="D201" s="11" t="str">
        <f t="shared" si="25"/>
        <v>N/A</v>
      </c>
      <c r="E201" s="34">
        <v>22.8</v>
      </c>
      <c r="F201" s="11" t="str">
        <f t="shared" si="26"/>
        <v>N/A</v>
      </c>
      <c r="G201" s="34">
        <v>31.571428570999998</v>
      </c>
      <c r="H201" s="11" t="str">
        <f t="shared" si="27"/>
        <v>N/A</v>
      </c>
      <c r="I201" s="12">
        <v>21.28</v>
      </c>
      <c r="J201" s="12">
        <v>38.47</v>
      </c>
      <c r="K201" s="41" t="s">
        <v>732</v>
      </c>
      <c r="L201" s="9" t="str">
        <f t="shared" si="28"/>
        <v>No</v>
      </c>
    </row>
    <row r="202" spans="1:12" x14ac:dyDescent="0.25">
      <c r="A202" s="2" t="s">
        <v>28</v>
      </c>
      <c r="B202" s="33" t="s">
        <v>217</v>
      </c>
      <c r="C202" s="8">
        <v>2.0882663395000001</v>
      </c>
      <c r="D202" s="11" t="str">
        <f t="shared" si="25"/>
        <v>N/A</v>
      </c>
      <c r="E202" s="8">
        <v>2.1911050998000001</v>
      </c>
      <c r="F202" s="11" t="str">
        <f t="shared" si="26"/>
        <v>N/A</v>
      </c>
      <c r="G202" s="8">
        <v>1.4469098019</v>
      </c>
      <c r="H202" s="11" t="str">
        <f t="shared" si="27"/>
        <v>N/A</v>
      </c>
      <c r="I202" s="12">
        <v>4.9249999999999998</v>
      </c>
      <c r="J202" s="12">
        <v>-34</v>
      </c>
      <c r="K202" s="41" t="s">
        <v>732</v>
      </c>
      <c r="L202" s="9" t="str">
        <f t="shared" si="28"/>
        <v>No</v>
      </c>
    </row>
    <row r="203" spans="1:12" x14ac:dyDescent="0.25">
      <c r="A203" s="2" t="s">
        <v>123</v>
      </c>
      <c r="B203" s="33" t="s">
        <v>217</v>
      </c>
      <c r="C203" s="34">
        <v>11</v>
      </c>
      <c r="D203" s="11" t="str">
        <f t="shared" ref="D203:D213" si="29">IF($B203="N/A","N/A",IF(C203&gt;10,"No",IF(C203&lt;-10,"No","Yes")))</f>
        <v>N/A</v>
      </c>
      <c r="E203" s="34">
        <v>0</v>
      </c>
      <c r="F203" s="11" t="str">
        <f t="shared" ref="F203:F213" si="30">IF($B203="N/A","N/A",IF(E203&gt;10,"No",IF(E203&lt;-10,"No","Yes")))</f>
        <v>N/A</v>
      </c>
      <c r="G203" s="34">
        <v>0</v>
      </c>
      <c r="H203" s="11" t="str">
        <f t="shared" ref="H203:H213" si="31">IF($B203="N/A","N/A",IF(G203&gt;10,"No",IF(G203&lt;-10,"No","Yes")))</f>
        <v>N/A</v>
      </c>
      <c r="I203" s="12">
        <v>-100</v>
      </c>
      <c r="J203" s="12" t="s">
        <v>1742</v>
      </c>
      <c r="K203" s="14" t="s">
        <v>217</v>
      </c>
      <c r="L203" s="9" t="str">
        <f t="shared" ref="L203:L213" si="32">IF(J203="Div by 0", "N/A", IF(K203="N/A","N/A", IF(J203&gt;VALUE(MID(K203,1,2)), "No", IF(J203&lt;-1*VALUE(MID(K203,1,2)), "No", "Yes"))))</f>
        <v>N/A</v>
      </c>
    </row>
    <row r="204" spans="1:12" x14ac:dyDescent="0.25">
      <c r="A204" s="2" t="s">
        <v>124</v>
      </c>
      <c r="B204" s="33" t="s">
        <v>217</v>
      </c>
      <c r="C204" s="34">
        <v>11</v>
      </c>
      <c r="D204" s="11" t="str">
        <f t="shared" si="29"/>
        <v>N/A</v>
      </c>
      <c r="E204" s="34">
        <v>12</v>
      </c>
      <c r="F204" s="11" t="str">
        <f t="shared" si="30"/>
        <v>N/A</v>
      </c>
      <c r="G204" s="34">
        <v>11</v>
      </c>
      <c r="H204" s="11" t="str">
        <f t="shared" si="31"/>
        <v>N/A</v>
      </c>
      <c r="I204" s="12">
        <v>20</v>
      </c>
      <c r="J204" s="12">
        <v>-41.7</v>
      </c>
      <c r="K204" s="14" t="s">
        <v>217</v>
      </c>
      <c r="L204" s="9" t="str">
        <f t="shared" si="32"/>
        <v>N/A</v>
      </c>
    </row>
    <row r="205" spans="1:12" ht="25" x14ac:dyDescent="0.25">
      <c r="A205" s="2" t="s">
        <v>1626</v>
      </c>
      <c r="B205" s="33" t="s">
        <v>217</v>
      </c>
      <c r="C205" s="34">
        <v>11</v>
      </c>
      <c r="D205" s="11" t="str">
        <f t="shared" si="29"/>
        <v>N/A</v>
      </c>
      <c r="E205" s="34">
        <v>11</v>
      </c>
      <c r="F205" s="11" t="str">
        <f t="shared" si="30"/>
        <v>N/A</v>
      </c>
      <c r="G205" s="34">
        <v>0</v>
      </c>
      <c r="H205" s="11" t="str">
        <f t="shared" si="31"/>
        <v>N/A</v>
      </c>
      <c r="I205" s="12">
        <v>100</v>
      </c>
      <c r="J205" s="12">
        <v>-100</v>
      </c>
      <c r="K205" s="14" t="s">
        <v>217</v>
      </c>
      <c r="L205" s="9" t="str">
        <f t="shared" si="32"/>
        <v>N/A</v>
      </c>
    </row>
    <row r="206" spans="1:12" ht="25" x14ac:dyDescent="0.25">
      <c r="A206" s="2" t="s">
        <v>1379</v>
      </c>
      <c r="B206" s="33" t="s">
        <v>217</v>
      </c>
      <c r="C206" s="34">
        <v>11</v>
      </c>
      <c r="D206" s="11" t="str">
        <f t="shared" si="29"/>
        <v>N/A</v>
      </c>
      <c r="E206" s="34">
        <v>11</v>
      </c>
      <c r="F206" s="11" t="str">
        <f t="shared" si="30"/>
        <v>N/A</v>
      </c>
      <c r="G206" s="34">
        <v>0</v>
      </c>
      <c r="H206" s="11" t="str">
        <f t="shared" si="31"/>
        <v>N/A</v>
      </c>
      <c r="I206" s="12">
        <v>-83.3</v>
      </c>
      <c r="J206" s="12">
        <v>-100</v>
      </c>
      <c r="K206" s="14" t="s">
        <v>217</v>
      </c>
      <c r="L206" s="9" t="str">
        <f t="shared" si="32"/>
        <v>N/A</v>
      </c>
    </row>
    <row r="207" spans="1:12" x14ac:dyDescent="0.25">
      <c r="A207" s="2" t="s">
        <v>1627</v>
      </c>
      <c r="B207" s="33" t="s">
        <v>217</v>
      </c>
      <c r="C207" s="34">
        <v>11</v>
      </c>
      <c r="D207" s="11" t="str">
        <f t="shared" si="29"/>
        <v>N/A</v>
      </c>
      <c r="E207" s="34">
        <v>11</v>
      </c>
      <c r="F207" s="11" t="str">
        <f t="shared" si="30"/>
        <v>N/A</v>
      </c>
      <c r="G207" s="34">
        <v>11</v>
      </c>
      <c r="H207" s="11" t="str">
        <f t="shared" si="31"/>
        <v>N/A</v>
      </c>
      <c r="I207" s="12">
        <v>-20</v>
      </c>
      <c r="J207" s="12">
        <v>-62.5</v>
      </c>
      <c r="K207" s="14" t="s">
        <v>217</v>
      </c>
      <c r="L207" s="9" t="str">
        <f t="shared" si="32"/>
        <v>N/A</v>
      </c>
    </row>
    <row r="208" spans="1:12" x14ac:dyDescent="0.25">
      <c r="A208" s="2" t="s">
        <v>1628</v>
      </c>
      <c r="B208" s="33" t="s">
        <v>217</v>
      </c>
      <c r="C208" s="34">
        <v>15</v>
      </c>
      <c r="D208" s="11" t="str">
        <f t="shared" si="29"/>
        <v>N/A</v>
      </c>
      <c r="E208" s="34">
        <v>26</v>
      </c>
      <c r="F208" s="11" t="str">
        <f t="shared" si="30"/>
        <v>N/A</v>
      </c>
      <c r="G208" s="34">
        <v>19</v>
      </c>
      <c r="H208" s="11" t="str">
        <f t="shared" si="31"/>
        <v>N/A</v>
      </c>
      <c r="I208" s="12">
        <v>73.33</v>
      </c>
      <c r="J208" s="12">
        <v>-26.9</v>
      </c>
      <c r="K208" s="14" t="s">
        <v>217</v>
      </c>
      <c r="L208" s="9" t="str">
        <f t="shared" si="32"/>
        <v>N/A</v>
      </c>
    </row>
    <row r="209" spans="1:12" x14ac:dyDescent="0.25">
      <c r="A209" s="2" t="s">
        <v>125</v>
      </c>
      <c r="B209" s="33" t="s">
        <v>217</v>
      </c>
      <c r="C209" s="43">
        <v>1112864</v>
      </c>
      <c r="D209" s="11" t="str">
        <f t="shared" si="29"/>
        <v>N/A</v>
      </c>
      <c r="E209" s="43">
        <v>976028</v>
      </c>
      <c r="F209" s="11" t="str">
        <f t="shared" si="30"/>
        <v>N/A</v>
      </c>
      <c r="G209" s="43">
        <v>894217</v>
      </c>
      <c r="H209" s="11" t="str">
        <f t="shared" si="31"/>
        <v>N/A</v>
      </c>
      <c r="I209" s="12">
        <v>-12.3</v>
      </c>
      <c r="J209" s="12">
        <v>-8.3800000000000008</v>
      </c>
      <c r="K209" s="14" t="s">
        <v>217</v>
      </c>
      <c r="L209" s="9" t="str">
        <f t="shared" si="32"/>
        <v>N/A</v>
      </c>
    </row>
    <row r="210" spans="1:12" x14ac:dyDescent="0.25">
      <c r="A210" s="42" t="s">
        <v>1623</v>
      </c>
      <c r="B210" s="33" t="s">
        <v>217</v>
      </c>
      <c r="C210" s="43">
        <v>798628</v>
      </c>
      <c r="D210" s="11" t="str">
        <f t="shared" si="29"/>
        <v>N/A</v>
      </c>
      <c r="E210" s="43">
        <v>748792</v>
      </c>
      <c r="F210" s="11" t="str">
        <f t="shared" si="30"/>
        <v>N/A</v>
      </c>
      <c r="G210" s="43">
        <v>491515</v>
      </c>
      <c r="H210" s="11" t="str">
        <f t="shared" si="31"/>
        <v>N/A</v>
      </c>
      <c r="I210" s="12">
        <v>-6.24</v>
      </c>
      <c r="J210" s="12">
        <v>-34.4</v>
      </c>
      <c r="K210" s="14" t="s">
        <v>217</v>
      </c>
      <c r="L210" s="9" t="str">
        <f t="shared" si="32"/>
        <v>N/A</v>
      </c>
    </row>
    <row r="211" spans="1:12" x14ac:dyDescent="0.25">
      <c r="A211" s="42" t="s">
        <v>1380</v>
      </c>
      <c r="B211" s="33" t="s">
        <v>217</v>
      </c>
      <c r="C211" s="43">
        <v>366867</v>
      </c>
      <c r="D211" s="11" t="str">
        <f t="shared" si="29"/>
        <v>N/A</v>
      </c>
      <c r="E211" s="43">
        <v>211639</v>
      </c>
      <c r="F211" s="11" t="str">
        <f t="shared" si="30"/>
        <v>N/A</v>
      </c>
      <c r="G211" s="43">
        <v>177774</v>
      </c>
      <c r="H211" s="11" t="str">
        <f t="shared" si="31"/>
        <v>N/A</v>
      </c>
      <c r="I211" s="12">
        <v>-42.3</v>
      </c>
      <c r="J211" s="12">
        <v>-16</v>
      </c>
      <c r="K211" s="14" t="s">
        <v>217</v>
      </c>
      <c r="L211" s="9" t="str">
        <f t="shared" si="32"/>
        <v>N/A</v>
      </c>
    </row>
    <row r="212" spans="1:12" x14ac:dyDescent="0.25">
      <c r="A212" s="42" t="s">
        <v>1617</v>
      </c>
      <c r="B212" s="33" t="s">
        <v>217</v>
      </c>
      <c r="C212" s="43">
        <v>1112076</v>
      </c>
      <c r="D212" s="11" t="str">
        <f t="shared" si="29"/>
        <v>N/A</v>
      </c>
      <c r="E212" s="43">
        <v>957514</v>
      </c>
      <c r="F212" s="11" t="str">
        <f t="shared" si="30"/>
        <v>N/A</v>
      </c>
      <c r="G212" s="43">
        <v>820125</v>
      </c>
      <c r="H212" s="11" t="str">
        <f t="shared" si="31"/>
        <v>N/A</v>
      </c>
      <c r="I212" s="12">
        <v>-13.9</v>
      </c>
      <c r="J212" s="12">
        <v>-14.3</v>
      </c>
      <c r="K212" s="14" t="s">
        <v>217</v>
      </c>
      <c r="L212" s="9" t="str">
        <f t="shared" si="32"/>
        <v>N/A</v>
      </c>
    </row>
    <row r="213" spans="1:12" x14ac:dyDescent="0.25">
      <c r="A213" s="42" t="s">
        <v>1618</v>
      </c>
      <c r="B213" s="33" t="s">
        <v>217</v>
      </c>
      <c r="C213" s="43">
        <v>1041338</v>
      </c>
      <c r="D213" s="11" t="str">
        <f t="shared" si="29"/>
        <v>N/A</v>
      </c>
      <c r="E213" s="43">
        <v>649261</v>
      </c>
      <c r="F213" s="11" t="str">
        <f t="shared" si="30"/>
        <v>N/A</v>
      </c>
      <c r="G213" s="43">
        <v>815775</v>
      </c>
      <c r="H213" s="11" t="str">
        <f t="shared" si="31"/>
        <v>N/A</v>
      </c>
      <c r="I213" s="12">
        <v>-37.700000000000003</v>
      </c>
      <c r="J213" s="12">
        <v>25.65</v>
      </c>
      <c r="K213" s="14" t="s">
        <v>217</v>
      </c>
      <c r="L213" s="9" t="str">
        <f t="shared" si="32"/>
        <v>N/A</v>
      </c>
    </row>
    <row r="214" spans="1:12" ht="25" x14ac:dyDescent="0.25">
      <c r="A214" s="2" t="s">
        <v>1381</v>
      </c>
      <c r="B214" s="33" t="s">
        <v>217</v>
      </c>
      <c r="C214" s="43">
        <v>980312</v>
      </c>
      <c r="D214" s="11" t="str">
        <f t="shared" ref="D214:D228" si="33">IF($B214="N/A","N/A",IF(C214&gt;10,"No",IF(C214&lt;-10,"No","Yes")))</f>
        <v>N/A</v>
      </c>
      <c r="E214" s="43">
        <v>1241781</v>
      </c>
      <c r="F214" s="11" t="str">
        <f t="shared" ref="F214:F228" si="34">IF($B214="N/A","N/A",IF(E214&gt;10,"No",IF(E214&lt;-10,"No","Yes")))</f>
        <v>N/A</v>
      </c>
      <c r="G214" s="43">
        <v>906732</v>
      </c>
      <c r="H214" s="11" t="str">
        <f t="shared" ref="H214:H228" si="35">IF($B214="N/A","N/A",IF(G214&gt;10,"No",IF(G214&lt;-10,"No","Yes")))</f>
        <v>N/A</v>
      </c>
      <c r="I214" s="12">
        <v>26.67</v>
      </c>
      <c r="J214" s="12">
        <v>-27</v>
      </c>
      <c r="K214" s="41" t="s">
        <v>732</v>
      </c>
      <c r="L214" s="9" t="str">
        <f t="shared" ref="L214:L228" si="36">IF(J214="Div by 0", "N/A", IF(K214="N/A","N/A", IF(J214&gt;VALUE(MID(K214,1,2)), "No", IF(J214&lt;-1*VALUE(MID(K214,1,2)), "No", "Yes"))))</f>
        <v>Yes</v>
      </c>
    </row>
    <row r="215" spans="1:12" x14ac:dyDescent="0.25">
      <c r="A215" s="4" t="s">
        <v>649</v>
      </c>
      <c r="B215" s="33" t="s">
        <v>217</v>
      </c>
      <c r="C215" s="34">
        <v>3614</v>
      </c>
      <c r="D215" s="11" t="str">
        <f t="shared" si="33"/>
        <v>N/A</v>
      </c>
      <c r="E215" s="34">
        <v>4028</v>
      </c>
      <c r="F215" s="11" t="str">
        <f t="shared" si="34"/>
        <v>N/A</v>
      </c>
      <c r="G215" s="34">
        <v>3195</v>
      </c>
      <c r="H215" s="11" t="str">
        <f t="shared" si="35"/>
        <v>N/A</v>
      </c>
      <c r="I215" s="12">
        <v>11.46</v>
      </c>
      <c r="J215" s="12">
        <v>-20.7</v>
      </c>
      <c r="K215" s="41" t="s">
        <v>732</v>
      </c>
      <c r="L215" s="9" t="str">
        <f t="shared" si="36"/>
        <v>Yes</v>
      </c>
    </row>
    <row r="216" spans="1:12" x14ac:dyDescent="0.25">
      <c r="A216" s="4" t="s">
        <v>1382</v>
      </c>
      <c r="B216" s="33" t="s">
        <v>217</v>
      </c>
      <c r="C216" s="43">
        <v>271.25401217000001</v>
      </c>
      <c r="D216" s="11" t="str">
        <f t="shared" si="33"/>
        <v>N/A</v>
      </c>
      <c r="E216" s="43">
        <v>308.28723932000003</v>
      </c>
      <c r="F216" s="11" t="str">
        <f t="shared" si="34"/>
        <v>N/A</v>
      </c>
      <c r="G216" s="43">
        <v>283.79718309999998</v>
      </c>
      <c r="H216" s="11" t="str">
        <f t="shared" si="35"/>
        <v>N/A</v>
      </c>
      <c r="I216" s="12">
        <v>13.65</v>
      </c>
      <c r="J216" s="12">
        <v>-7.94</v>
      </c>
      <c r="K216" s="41" t="s">
        <v>732</v>
      </c>
      <c r="L216" s="9" t="str">
        <f t="shared" si="36"/>
        <v>Yes</v>
      </c>
    </row>
    <row r="217" spans="1:12" ht="25" x14ac:dyDescent="0.25">
      <c r="A217" s="2" t="s">
        <v>1383</v>
      </c>
      <c r="B217" s="33" t="s">
        <v>217</v>
      </c>
      <c r="C217" s="43">
        <v>1592571</v>
      </c>
      <c r="D217" s="11" t="str">
        <f t="shared" si="33"/>
        <v>N/A</v>
      </c>
      <c r="E217" s="43">
        <v>1103679</v>
      </c>
      <c r="F217" s="11" t="str">
        <f t="shared" si="34"/>
        <v>N/A</v>
      </c>
      <c r="G217" s="43">
        <v>1385183</v>
      </c>
      <c r="H217" s="11" t="str">
        <f t="shared" si="35"/>
        <v>N/A</v>
      </c>
      <c r="I217" s="12">
        <v>-30.7</v>
      </c>
      <c r="J217" s="12">
        <v>25.51</v>
      </c>
      <c r="K217" s="41" t="s">
        <v>732</v>
      </c>
      <c r="L217" s="9" t="str">
        <f t="shared" si="36"/>
        <v>Yes</v>
      </c>
    </row>
    <row r="218" spans="1:12" x14ac:dyDescent="0.25">
      <c r="A218" s="4" t="s">
        <v>516</v>
      </c>
      <c r="B218" s="33" t="s">
        <v>217</v>
      </c>
      <c r="C218" s="34">
        <v>3998</v>
      </c>
      <c r="D218" s="11" t="str">
        <f t="shared" si="33"/>
        <v>N/A</v>
      </c>
      <c r="E218" s="34">
        <v>1998</v>
      </c>
      <c r="F218" s="11" t="str">
        <f t="shared" si="34"/>
        <v>N/A</v>
      </c>
      <c r="G218" s="34">
        <v>2121</v>
      </c>
      <c r="H218" s="11" t="str">
        <f t="shared" si="35"/>
        <v>N/A</v>
      </c>
      <c r="I218" s="12">
        <v>-50</v>
      </c>
      <c r="J218" s="12">
        <v>6.1559999999999997</v>
      </c>
      <c r="K218" s="41" t="s">
        <v>732</v>
      </c>
      <c r="L218" s="9" t="str">
        <f t="shared" si="36"/>
        <v>Yes</v>
      </c>
    </row>
    <row r="219" spans="1:12" x14ac:dyDescent="0.25">
      <c r="A219" s="2" t="s">
        <v>1384</v>
      </c>
      <c r="B219" s="33" t="s">
        <v>217</v>
      </c>
      <c r="C219" s="43">
        <v>398.34192095999998</v>
      </c>
      <c r="D219" s="11" t="str">
        <f t="shared" si="33"/>
        <v>N/A</v>
      </c>
      <c r="E219" s="43">
        <v>552.39189189000001</v>
      </c>
      <c r="F219" s="11" t="str">
        <f t="shared" si="34"/>
        <v>N/A</v>
      </c>
      <c r="G219" s="43">
        <v>653.08015087000001</v>
      </c>
      <c r="H219" s="11" t="str">
        <f t="shared" si="35"/>
        <v>N/A</v>
      </c>
      <c r="I219" s="12">
        <v>38.67</v>
      </c>
      <c r="J219" s="12">
        <v>18.23</v>
      </c>
      <c r="K219" s="41" t="s">
        <v>732</v>
      </c>
      <c r="L219" s="9" t="str">
        <f t="shared" si="36"/>
        <v>Yes</v>
      </c>
    </row>
    <row r="220" spans="1:12" ht="25" x14ac:dyDescent="0.25">
      <c r="A220" s="2" t="s">
        <v>1385</v>
      </c>
      <c r="B220" s="33" t="s">
        <v>217</v>
      </c>
      <c r="C220" s="43">
        <v>3829028</v>
      </c>
      <c r="D220" s="11" t="str">
        <f t="shared" si="33"/>
        <v>N/A</v>
      </c>
      <c r="E220" s="43">
        <v>4013518</v>
      </c>
      <c r="F220" s="11" t="str">
        <f t="shared" si="34"/>
        <v>N/A</v>
      </c>
      <c r="G220" s="43">
        <v>2680666</v>
      </c>
      <c r="H220" s="11" t="str">
        <f t="shared" si="35"/>
        <v>N/A</v>
      </c>
      <c r="I220" s="12">
        <v>4.8179999999999996</v>
      </c>
      <c r="J220" s="12">
        <v>-33.200000000000003</v>
      </c>
      <c r="K220" s="41" t="s">
        <v>732</v>
      </c>
      <c r="L220" s="9" t="str">
        <f t="shared" si="36"/>
        <v>No</v>
      </c>
    </row>
    <row r="221" spans="1:12" x14ac:dyDescent="0.25">
      <c r="A221" s="4" t="s">
        <v>517</v>
      </c>
      <c r="B221" s="33" t="s">
        <v>217</v>
      </c>
      <c r="C221" s="34">
        <v>5791</v>
      </c>
      <c r="D221" s="11" t="str">
        <f t="shared" si="33"/>
        <v>N/A</v>
      </c>
      <c r="E221" s="34">
        <v>5297</v>
      </c>
      <c r="F221" s="11" t="str">
        <f t="shared" si="34"/>
        <v>N/A</v>
      </c>
      <c r="G221" s="34">
        <v>3061</v>
      </c>
      <c r="H221" s="11" t="str">
        <f t="shared" si="35"/>
        <v>N/A</v>
      </c>
      <c r="I221" s="12">
        <v>-8.5299999999999994</v>
      </c>
      <c r="J221" s="12">
        <v>-42.2</v>
      </c>
      <c r="K221" s="41" t="s">
        <v>732</v>
      </c>
      <c r="L221" s="9" t="str">
        <f t="shared" si="36"/>
        <v>No</v>
      </c>
    </row>
    <row r="222" spans="1:12" ht="25" x14ac:dyDescent="0.25">
      <c r="A222" s="2" t="s">
        <v>1386</v>
      </c>
      <c r="B222" s="33" t="s">
        <v>217</v>
      </c>
      <c r="C222" s="43">
        <v>661.20324642000003</v>
      </c>
      <c r="D222" s="11" t="str">
        <f t="shared" si="33"/>
        <v>N/A</v>
      </c>
      <c r="E222" s="43">
        <v>757.69643194000002</v>
      </c>
      <c r="F222" s="11" t="str">
        <f t="shared" si="34"/>
        <v>N/A</v>
      </c>
      <c r="G222" s="43">
        <v>875.74844822</v>
      </c>
      <c r="H222" s="11" t="str">
        <f t="shared" si="35"/>
        <v>N/A</v>
      </c>
      <c r="I222" s="12">
        <v>14.59</v>
      </c>
      <c r="J222" s="12">
        <v>15.58</v>
      </c>
      <c r="K222" s="41" t="s">
        <v>732</v>
      </c>
      <c r="L222" s="9" t="str">
        <f t="shared" si="36"/>
        <v>Yes</v>
      </c>
    </row>
    <row r="223" spans="1:12" ht="25" x14ac:dyDescent="0.25">
      <c r="A223" s="2" t="s">
        <v>1387</v>
      </c>
      <c r="B223" s="33" t="s">
        <v>217</v>
      </c>
      <c r="C223" s="43">
        <v>3156418</v>
      </c>
      <c r="D223" s="11" t="str">
        <f t="shared" si="33"/>
        <v>N/A</v>
      </c>
      <c r="E223" s="43">
        <v>1912601</v>
      </c>
      <c r="F223" s="11" t="str">
        <f t="shared" si="34"/>
        <v>N/A</v>
      </c>
      <c r="G223" s="43">
        <v>2137399</v>
      </c>
      <c r="H223" s="11" t="str">
        <f t="shared" si="35"/>
        <v>N/A</v>
      </c>
      <c r="I223" s="12">
        <v>-39.4</v>
      </c>
      <c r="J223" s="12">
        <v>11.75</v>
      </c>
      <c r="K223" s="41" t="s">
        <v>732</v>
      </c>
      <c r="L223" s="9" t="str">
        <f t="shared" si="36"/>
        <v>Yes</v>
      </c>
    </row>
    <row r="224" spans="1:12" x14ac:dyDescent="0.25">
      <c r="A224" s="2" t="s">
        <v>518</v>
      </c>
      <c r="B224" s="33" t="s">
        <v>217</v>
      </c>
      <c r="C224" s="34">
        <v>2216</v>
      </c>
      <c r="D224" s="11" t="str">
        <f t="shared" si="33"/>
        <v>N/A</v>
      </c>
      <c r="E224" s="34">
        <v>1436</v>
      </c>
      <c r="F224" s="11" t="str">
        <f t="shared" si="34"/>
        <v>N/A</v>
      </c>
      <c r="G224" s="34">
        <v>1364</v>
      </c>
      <c r="H224" s="11" t="str">
        <f t="shared" si="35"/>
        <v>N/A</v>
      </c>
      <c r="I224" s="12">
        <v>-35.200000000000003</v>
      </c>
      <c r="J224" s="12">
        <v>-5.01</v>
      </c>
      <c r="K224" s="41" t="s">
        <v>732</v>
      </c>
      <c r="L224" s="9" t="str">
        <f t="shared" si="36"/>
        <v>Yes</v>
      </c>
    </row>
    <row r="225" spans="1:12" x14ac:dyDescent="0.25">
      <c r="A225" s="2" t="s">
        <v>1388</v>
      </c>
      <c r="B225" s="33" t="s">
        <v>217</v>
      </c>
      <c r="C225" s="43">
        <v>1424.3763538000001</v>
      </c>
      <c r="D225" s="11" t="str">
        <f t="shared" si="33"/>
        <v>N/A</v>
      </c>
      <c r="E225" s="43">
        <v>1331.8948468000001</v>
      </c>
      <c r="F225" s="11" t="str">
        <f t="shared" si="34"/>
        <v>N/A</v>
      </c>
      <c r="G225" s="43">
        <v>1567.0080645</v>
      </c>
      <c r="H225" s="11" t="str">
        <f t="shared" si="35"/>
        <v>N/A</v>
      </c>
      <c r="I225" s="12">
        <v>-6.49</v>
      </c>
      <c r="J225" s="12">
        <v>17.649999999999999</v>
      </c>
      <c r="K225" s="41" t="s">
        <v>732</v>
      </c>
      <c r="L225" s="9" t="str">
        <f t="shared" si="36"/>
        <v>Yes</v>
      </c>
    </row>
    <row r="226" spans="1:12" ht="25" x14ac:dyDescent="0.25">
      <c r="A226" s="2" t="s">
        <v>1389</v>
      </c>
      <c r="B226" s="33" t="s">
        <v>217</v>
      </c>
      <c r="C226" s="43">
        <v>33009896</v>
      </c>
      <c r="D226" s="11" t="str">
        <f t="shared" si="33"/>
        <v>N/A</v>
      </c>
      <c r="E226" s="43">
        <v>29066532</v>
      </c>
      <c r="F226" s="11" t="str">
        <f t="shared" si="34"/>
        <v>N/A</v>
      </c>
      <c r="G226" s="43">
        <v>20934173</v>
      </c>
      <c r="H226" s="11" t="str">
        <f t="shared" si="35"/>
        <v>N/A</v>
      </c>
      <c r="I226" s="12">
        <v>-11.9</v>
      </c>
      <c r="J226" s="12">
        <v>-28</v>
      </c>
      <c r="K226" s="41" t="s">
        <v>732</v>
      </c>
      <c r="L226" s="9" t="str">
        <f t="shared" si="36"/>
        <v>Yes</v>
      </c>
    </row>
    <row r="227" spans="1:12" ht="25" x14ac:dyDescent="0.25">
      <c r="A227" s="2" t="s">
        <v>519</v>
      </c>
      <c r="B227" s="33" t="s">
        <v>217</v>
      </c>
      <c r="C227" s="34">
        <v>2338</v>
      </c>
      <c r="D227" s="11" t="str">
        <f t="shared" si="33"/>
        <v>N/A</v>
      </c>
      <c r="E227" s="34">
        <v>1667</v>
      </c>
      <c r="F227" s="11" t="str">
        <f t="shared" si="34"/>
        <v>N/A</v>
      </c>
      <c r="G227" s="34">
        <v>1353</v>
      </c>
      <c r="H227" s="11" t="str">
        <f t="shared" si="35"/>
        <v>N/A</v>
      </c>
      <c r="I227" s="12">
        <v>-28.7</v>
      </c>
      <c r="J227" s="12">
        <v>-18.8</v>
      </c>
      <c r="K227" s="41" t="s">
        <v>732</v>
      </c>
      <c r="L227" s="9" t="str">
        <f t="shared" si="36"/>
        <v>Yes</v>
      </c>
    </row>
    <row r="228" spans="1:12" ht="25" x14ac:dyDescent="0.25">
      <c r="A228" s="2" t="s">
        <v>1390</v>
      </c>
      <c r="B228" s="33" t="s">
        <v>217</v>
      </c>
      <c r="C228" s="43">
        <v>14118.860565000001</v>
      </c>
      <c r="D228" s="11" t="str">
        <f t="shared" si="33"/>
        <v>N/A</v>
      </c>
      <c r="E228" s="43">
        <v>17436.431914000001</v>
      </c>
      <c r="F228" s="11" t="str">
        <f t="shared" si="34"/>
        <v>N/A</v>
      </c>
      <c r="G228" s="43">
        <v>15472.411678</v>
      </c>
      <c r="H228" s="11" t="str">
        <f t="shared" si="35"/>
        <v>N/A</v>
      </c>
      <c r="I228" s="12">
        <v>23.5</v>
      </c>
      <c r="J228" s="12">
        <v>-11.3</v>
      </c>
      <c r="K228" s="41" t="s">
        <v>732</v>
      </c>
      <c r="L228" s="9" t="str">
        <f t="shared" si="36"/>
        <v>Yes</v>
      </c>
    </row>
    <row r="229" spans="1:12" x14ac:dyDescent="0.25">
      <c r="A229" s="2" t="s">
        <v>1391</v>
      </c>
      <c r="B229" s="33" t="s">
        <v>217</v>
      </c>
      <c r="C229" s="14">
        <v>35624623</v>
      </c>
      <c r="D229" s="11" t="str">
        <f t="shared" ref="D229:D252" si="37">IF($B229="N/A","N/A",IF(C229&gt;10,"No",IF(C229&lt;-10,"No","Yes")))</f>
        <v>N/A</v>
      </c>
      <c r="E229" s="14">
        <v>38083640</v>
      </c>
      <c r="F229" s="11" t="str">
        <f t="shared" ref="F229:F252" si="38">IF($B229="N/A","N/A",IF(E229&gt;10,"No",IF(E229&lt;-10,"No","Yes")))</f>
        <v>N/A</v>
      </c>
      <c r="G229" s="14">
        <v>28365278</v>
      </c>
      <c r="H229" s="11" t="str">
        <f t="shared" ref="H229:H252" si="39">IF($B229="N/A","N/A",IF(G229&gt;10,"No",IF(G229&lt;-10,"No","Yes")))</f>
        <v>N/A</v>
      </c>
      <c r="I229" s="12">
        <v>6.9029999999999996</v>
      </c>
      <c r="J229" s="12">
        <v>-25.5</v>
      </c>
      <c r="K229" s="41" t="s">
        <v>732</v>
      </c>
      <c r="L229" s="9" t="str">
        <f t="shared" ref="L229:L252" si="40">IF(J229="Div by 0", "N/A", IF(K229="N/A","N/A", IF(J229&gt;VALUE(MID(K229,1,2)), "No", IF(J229&lt;-1*VALUE(MID(K229,1,2)), "No", "Yes"))))</f>
        <v>Yes</v>
      </c>
    </row>
    <row r="230" spans="1:12" x14ac:dyDescent="0.25">
      <c r="A230" s="4" t="s">
        <v>1392</v>
      </c>
      <c r="B230" s="33" t="s">
        <v>217</v>
      </c>
      <c r="C230" s="1">
        <v>2666</v>
      </c>
      <c r="D230" s="11" t="str">
        <f t="shared" si="37"/>
        <v>N/A</v>
      </c>
      <c r="E230" s="1">
        <v>2382</v>
      </c>
      <c r="F230" s="11" t="str">
        <f t="shared" si="38"/>
        <v>N/A</v>
      </c>
      <c r="G230" s="1">
        <v>1940</v>
      </c>
      <c r="H230" s="11" t="str">
        <f t="shared" si="39"/>
        <v>N/A</v>
      </c>
      <c r="I230" s="12">
        <v>-10.7</v>
      </c>
      <c r="J230" s="12">
        <v>-18.600000000000001</v>
      </c>
      <c r="K230" s="41" t="s">
        <v>732</v>
      </c>
      <c r="L230" s="9" t="str">
        <f t="shared" si="40"/>
        <v>Yes</v>
      </c>
    </row>
    <row r="231" spans="1:12" x14ac:dyDescent="0.25">
      <c r="A231" s="4" t="s">
        <v>1393</v>
      </c>
      <c r="B231" s="33" t="s">
        <v>217</v>
      </c>
      <c r="C231" s="14">
        <v>13362.574269000001</v>
      </c>
      <c r="D231" s="11" t="str">
        <f t="shared" si="37"/>
        <v>N/A</v>
      </c>
      <c r="E231" s="14">
        <v>15988.094039</v>
      </c>
      <c r="F231" s="11" t="str">
        <f t="shared" si="38"/>
        <v>N/A</v>
      </c>
      <c r="G231" s="14">
        <v>14621.277319999999</v>
      </c>
      <c r="H231" s="11" t="str">
        <f t="shared" si="39"/>
        <v>N/A</v>
      </c>
      <c r="I231" s="12">
        <v>19.649999999999999</v>
      </c>
      <c r="J231" s="12">
        <v>-8.5500000000000007</v>
      </c>
      <c r="K231" s="41" t="s">
        <v>732</v>
      </c>
      <c r="L231" s="9" t="str">
        <f t="shared" si="40"/>
        <v>Yes</v>
      </c>
    </row>
    <row r="232" spans="1:12" x14ac:dyDescent="0.25">
      <c r="A232" s="4" t="s">
        <v>1394</v>
      </c>
      <c r="B232" s="33" t="s">
        <v>217</v>
      </c>
      <c r="C232" s="14">
        <v>9380.9673913000006</v>
      </c>
      <c r="D232" s="11" t="str">
        <f t="shared" si="37"/>
        <v>N/A</v>
      </c>
      <c r="E232" s="14">
        <v>11604.807229</v>
      </c>
      <c r="F232" s="11" t="str">
        <f t="shared" si="38"/>
        <v>N/A</v>
      </c>
      <c r="G232" s="14">
        <v>10876.970588</v>
      </c>
      <c r="H232" s="11" t="str">
        <f t="shared" si="39"/>
        <v>N/A</v>
      </c>
      <c r="I232" s="12">
        <v>23.71</v>
      </c>
      <c r="J232" s="12">
        <v>-6.27</v>
      </c>
      <c r="K232" s="41" t="s">
        <v>732</v>
      </c>
      <c r="L232" s="9" t="str">
        <f t="shared" si="40"/>
        <v>Yes</v>
      </c>
    </row>
    <row r="233" spans="1:12" ht="25" x14ac:dyDescent="0.25">
      <c r="A233" s="4" t="s">
        <v>1395</v>
      </c>
      <c r="B233" s="33" t="s">
        <v>217</v>
      </c>
      <c r="C233" s="14">
        <v>13971.527346999999</v>
      </c>
      <c r="D233" s="11" t="str">
        <f t="shared" si="37"/>
        <v>N/A</v>
      </c>
      <c r="E233" s="14">
        <v>16467.352782999998</v>
      </c>
      <c r="F233" s="11" t="str">
        <f t="shared" si="38"/>
        <v>N/A</v>
      </c>
      <c r="G233" s="14">
        <v>15247.390460000001</v>
      </c>
      <c r="H233" s="11" t="str">
        <f t="shared" si="39"/>
        <v>N/A</v>
      </c>
      <c r="I233" s="12">
        <v>17.86</v>
      </c>
      <c r="J233" s="12">
        <v>-7.41</v>
      </c>
      <c r="K233" s="41" t="s">
        <v>732</v>
      </c>
      <c r="L233" s="9" t="str">
        <f t="shared" si="40"/>
        <v>Yes</v>
      </c>
    </row>
    <row r="234" spans="1:12" x14ac:dyDescent="0.25">
      <c r="A234" s="4" t="s">
        <v>1396</v>
      </c>
      <c r="B234" s="33" t="s">
        <v>217</v>
      </c>
      <c r="C234" s="14">
        <v>5544.4534884000004</v>
      </c>
      <c r="D234" s="11" t="str">
        <f t="shared" si="37"/>
        <v>N/A</v>
      </c>
      <c r="E234" s="14">
        <v>7071.1851852</v>
      </c>
      <c r="F234" s="11" t="str">
        <f t="shared" si="38"/>
        <v>N/A</v>
      </c>
      <c r="G234" s="14">
        <v>2426.1836735000002</v>
      </c>
      <c r="H234" s="11" t="str">
        <f t="shared" si="39"/>
        <v>N/A</v>
      </c>
      <c r="I234" s="12">
        <v>27.54</v>
      </c>
      <c r="J234" s="12">
        <v>-65.7</v>
      </c>
      <c r="K234" s="41" t="s">
        <v>732</v>
      </c>
      <c r="L234" s="9" t="str">
        <f t="shared" si="40"/>
        <v>No</v>
      </c>
    </row>
    <row r="235" spans="1:12" x14ac:dyDescent="0.25">
      <c r="A235" s="4" t="s">
        <v>1397</v>
      </c>
      <c r="B235" s="33" t="s">
        <v>217</v>
      </c>
      <c r="C235" s="14">
        <v>1434.4473684</v>
      </c>
      <c r="D235" s="11" t="str">
        <f t="shared" si="37"/>
        <v>N/A</v>
      </c>
      <c r="E235" s="14">
        <v>2902.0588235</v>
      </c>
      <c r="F235" s="11" t="str">
        <f t="shared" si="38"/>
        <v>N/A</v>
      </c>
      <c r="G235" s="14">
        <v>785.8</v>
      </c>
      <c r="H235" s="11" t="str">
        <f t="shared" si="39"/>
        <v>N/A</v>
      </c>
      <c r="I235" s="12">
        <v>102.3</v>
      </c>
      <c r="J235" s="12">
        <v>-72.900000000000006</v>
      </c>
      <c r="K235" s="41" t="s">
        <v>732</v>
      </c>
      <c r="L235" s="9" t="str">
        <f t="shared" si="40"/>
        <v>No</v>
      </c>
    </row>
    <row r="236" spans="1:12" x14ac:dyDescent="0.25">
      <c r="A236" s="4" t="s">
        <v>1398</v>
      </c>
      <c r="B236" s="33" t="s">
        <v>217</v>
      </c>
      <c r="C236" s="11">
        <v>3.8028128833000001</v>
      </c>
      <c r="D236" s="11" t="str">
        <f t="shared" si="37"/>
        <v>N/A</v>
      </c>
      <c r="E236" s="11">
        <v>3.7902776672999998</v>
      </c>
      <c r="F236" s="11" t="str">
        <f t="shared" si="38"/>
        <v>N/A</v>
      </c>
      <c r="G236" s="11">
        <v>3.2984782793999998</v>
      </c>
      <c r="H236" s="11" t="str">
        <f t="shared" si="39"/>
        <v>N/A</v>
      </c>
      <c r="I236" s="12">
        <v>-0.33</v>
      </c>
      <c r="J236" s="12">
        <v>-13</v>
      </c>
      <c r="K236" s="41" t="s">
        <v>732</v>
      </c>
      <c r="L236" s="9" t="str">
        <f t="shared" si="40"/>
        <v>Yes</v>
      </c>
    </row>
    <row r="237" spans="1:12" x14ac:dyDescent="0.25">
      <c r="A237" s="4" t="s">
        <v>1399</v>
      </c>
      <c r="B237" s="33" t="s">
        <v>217</v>
      </c>
      <c r="C237" s="11">
        <v>25.205479451999999</v>
      </c>
      <c r="D237" s="11" t="str">
        <f t="shared" si="37"/>
        <v>N/A</v>
      </c>
      <c r="E237" s="11">
        <v>28.522336769999999</v>
      </c>
      <c r="F237" s="11" t="str">
        <f t="shared" si="38"/>
        <v>N/A</v>
      </c>
      <c r="G237" s="11">
        <v>25.660377358000002</v>
      </c>
      <c r="H237" s="11" t="str">
        <f t="shared" si="39"/>
        <v>N/A</v>
      </c>
      <c r="I237" s="12">
        <v>13.16</v>
      </c>
      <c r="J237" s="12">
        <v>-10</v>
      </c>
      <c r="K237" s="41" t="s">
        <v>732</v>
      </c>
      <c r="L237" s="9" t="str">
        <f t="shared" si="40"/>
        <v>Yes</v>
      </c>
    </row>
    <row r="238" spans="1:12" x14ac:dyDescent="0.25">
      <c r="A238" s="4" t="s">
        <v>1400</v>
      </c>
      <c r="B238" s="33" t="s">
        <v>217</v>
      </c>
      <c r="C238" s="11">
        <v>17.31326408</v>
      </c>
      <c r="D238" s="11" t="str">
        <f t="shared" si="37"/>
        <v>N/A</v>
      </c>
      <c r="E238" s="11">
        <v>17.152975595000001</v>
      </c>
      <c r="F238" s="11" t="str">
        <f t="shared" si="38"/>
        <v>N/A</v>
      </c>
      <c r="G238" s="11">
        <v>17.432079667</v>
      </c>
      <c r="H238" s="11" t="str">
        <f t="shared" si="39"/>
        <v>N/A</v>
      </c>
      <c r="I238" s="12">
        <v>-0.92600000000000005</v>
      </c>
      <c r="J238" s="12">
        <v>1.627</v>
      </c>
      <c r="K238" s="41" t="s">
        <v>732</v>
      </c>
      <c r="L238" s="9" t="str">
        <f t="shared" si="40"/>
        <v>Yes</v>
      </c>
    </row>
    <row r="239" spans="1:12" x14ac:dyDescent="0.25">
      <c r="A239" s="4" t="s">
        <v>1401</v>
      </c>
      <c r="B239" s="33" t="s">
        <v>217</v>
      </c>
      <c r="C239" s="11">
        <v>0.2165592264</v>
      </c>
      <c r="D239" s="11" t="str">
        <f t="shared" si="37"/>
        <v>N/A</v>
      </c>
      <c r="E239" s="11">
        <v>0.15237880240000001</v>
      </c>
      <c r="F239" s="11" t="str">
        <f t="shared" si="38"/>
        <v>N/A</v>
      </c>
      <c r="G239" s="11">
        <v>0.16255307860000001</v>
      </c>
      <c r="H239" s="11" t="str">
        <f t="shared" si="39"/>
        <v>N/A</v>
      </c>
      <c r="I239" s="12">
        <v>-29.6</v>
      </c>
      <c r="J239" s="12">
        <v>6.6769999999999996</v>
      </c>
      <c r="K239" s="41" t="s">
        <v>732</v>
      </c>
      <c r="L239" s="9" t="str">
        <f t="shared" si="40"/>
        <v>Yes</v>
      </c>
    </row>
    <row r="240" spans="1:12" x14ac:dyDescent="0.25">
      <c r="A240" s="4" t="s">
        <v>1402</v>
      </c>
      <c r="B240" s="33" t="s">
        <v>217</v>
      </c>
      <c r="C240" s="11">
        <v>0.239324852</v>
      </c>
      <c r="D240" s="11" t="str">
        <f t="shared" si="37"/>
        <v>N/A</v>
      </c>
      <c r="E240" s="11">
        <v>0.12033694339999999</v>
      </c>
      <c r="F240" s="11" t="str">
        <f t="shared" si="38"/>
        <v>N/A</v>
      </c>
      <c r="G240" s="11">
        <v>0.1107235786</v>
      </c>
      <c r="H240" s="11" t="str">
        <f t="shared" si="39"/>
        <v>N/A</v>
      </c>
      <c r="I240" s="12">
        <v>-49.7</v>
      </c>
      <c r="J240" s="12">
        <v>-7.99</v>
      </c>
      <c r="K240" s="41" t="s">
        <v>732</v>
      </c>
      <c r="L240" s="9" t="str">
        <f t="shared" si="40"/>
        <v>Yes</v>
      </c>
    </row>
    <row r="241" spans="1:12" x14ac:dyDescent="0.25">
      <c r="A241" s="4" t="s">
        <v>1403</v>
      </c>
      <c r="B241" s="33" t="s">
        <v>217</v>
      </c>
      <c r="C241" s="14">
        <v>33009896</v>
      </c>
      <c r="D241" s="11" t="str">
        <f t="shared" si="37"/>
        <v>N/A</v>
      </c>
      <c r="E241" s="14">
        <v>29066532</v>
      </c>
      <c r="F241" s="11" t="str">
        <f t="shared" si="38"/>
        <v>N/A</v>
      </c>
      <c r="G241" s="14">
        <v>20934173</v>
      </c>
      <c r="H241" s="11" t="str">
        <f t="shared" si="39"/>
        <v>N/A</v>
      </c>
      <c r="I241" s="12">
        <v>-11.9</v>
      </c>
      <c r="J241" s="12">
        <v>-28</v>
      </c>
      <c r="K241" s="41" t="s">
        <v>732</v>
      </c>
      <c r="L241" s="9" t="str">
        <f t="shared" si="40"/>
        <v>Yes</v>
      </c>
    </row>
    <row r="242" spans="1:12" x14ac:dyDescent="0.25">
      <c r="A242" s="4" t="s">
        <v>1404</v>
      </c>
      <c r="B242" s="33" t="s">
        <v>217</v>
      </c>
      <c r="C242" s="1">
        <v>2338</v>
      </c>
      <c r="D242" s="11" t="str">
        <f t="shared" si="37"/>
        <v>N/A</v>
      </c>
      <c r="E242" s="1">
        <v>1667</v>
      </c>
      <c r="F242" s="11" t="str">
        <f t="shared" si="38"/>
        <v>N/A</v>
      </c>
      <c r="G242" s="1">
        <v>1353</v>
      </c>
      <c r="H242" s="11" t="str">
        <f t="shared" si="39"/>
        <v>N/A</v>
      </c>
      <c r="I242" s="12">
        <v>-28.7</v>
      </c>
      <c r="J242" s="12">
        <v>-18.8</v>
      </c>
      <c r="K242" s="41" t="s">
        <v>732</v>
      </c>
      <c r="L242" s="9" t="str">
        <f t="shared" si="40"/>
        <v>Yes</v>
      </c>
    </row>
    <row r="243" spans="1:12" ht="25" x14ac:dyDescent="0.25">
      <c r="A243" s="4" t="s">
        <v>1405</v>
      </c>
      <c r="B243" s="33" t="s">
        <v>217</v>
      </c>
      <c r="C243" s="14">
        <v>14118.860565000001</v>
      </c>
      <c r="D243" s="11" t="str">
        <f t="shared" si="37"/>
        <v>N/A</v>
      </c>
      <c r="E243" s="14">
        <v>17436.431914000001</v>
      </c>
      <c r="F243" s="11" t="str">
        <f t="shared" si="38"/>
        <v>N/A</v>
      </c>
      <c r="G243" s="14">
        <v>15472.411678</v>
      </c>
      <c r="H243" s="11" t="str">
        <f t="shared" si="39"/>
        <v>N/A</v>
      </c>
      <c r="I243" s="12">
        <v>23.5</v>
      </c>
      <c r="J243" s="12">
        <v>-11.3</v>
      </c>
      <c r="K243" s="41" t="s">
        <v>732</v>
      </c>
      <c r="L243" s="9" t="str">
        <f t="shared" si="40"/>
        <v>Yes</v>
      </c>
    </row>
    <row r="244" spans="1:12" ht="25" x14ac:dyDescent="0.25">
      <c r="A244" s="4" t="s">
        <v>1406</v>
      </c>
      <c r="B244" s="33" t="s">
        <v>217</v>
      </c>
      <c r="C244" s="14">
        <v>9481.7303370999998</v>
      </c>
      <c r="D244" s="11" t="str">
        <f t="shared" si="37"/>
        <v>N/A</v>
      </c>
      <c r="E244" s="14">
        <v>12222.987179</v>
      </c>
      <c r="F244" s="11" t="str">
        <f t="shared" si="38"/>
        <v>N/A</v>
      </c>
      <c r="G244" s="14">
        <v>11014.75</v>
      </c>
      <c r="H244" s="11" t="str">
        <f t="shared" si="39"/>
        <v>N/A</v>
      </c>
      <c r="I244" s="12">
        <v>28.91</v>
      </c>
      <c r="J244" s="12">
        <v>-9.8800000000000008</v>
      </c>
      <c r="K244" s="41" t="s">
        <v>732</v>
      </c>
      <c r="L244" s="9" t="str">
        <f t="shared" si="40"/>
        <v>Yes</v>
      </c>
    </row>
    <row r="245" spans="1:12" ht="25" x14ac:dyDescent="0.25">
      <c r="A245" s="4" t="s">
        <v>1407</v>
      </c>
      <c r="B245" s="33" t="s">
        <v>217</v>
      </c>
      <c r="C245" s="14">
        <v>14628.486003</v>
      </c>
      <c r="D245" s="11" t="str">
        <f t="shared" si="37"/>
        <v>N/A</v>
      </c>
      <c r="E245" s="14">
        <v>17722.400883999999</v>
      </c>
      <c r="F245" s="11" t="str">
        <f t="shared" si="38"/>
        <v>N/A</v>
      </c>
      <c r="G245" s="14">
        <v>15751.620717</v>
      </c>
      <c r="H245" s="11" t="str">
        <f t="shared" si="39"/>
        <v>N/A</v>
      </c>
      <c r="I245" s="12">
        <v>21.15</v>
      </c>
      <c r="J245" s="12">
        <v>-11.1</v>
      </c>
      <c r="K245" s="41" t="s">
        <v>732</v>
      </c>
      <c r="L245" s="9" t="str">
        <f t="shared" si="40"/>
        <v>Yes</v>
      </c>
    </row>
    <row r="246" spans="1:12" ht="25" x14ac:dyDescent="0.25">
      <c r="A246" s="4" t="s">
        <v>1408</v>
      </c>
      <c r="B246" s="33" t="s">
        <v>217</v>
      </c>
      <c r="C246" s="14">
        <v>4984.8148148</v>
      </c>
      <c r="D246" s="11" t="str">
        <f t="shared" si="37"/>
        <v>N/A</v>
      </c>
      <c r="E246" s="14">
        <v>3275</v>
      </c>
      <c r="F246" s="11" t="str">
        <f t="shared" si="38"/>
        <v>N/A</v>
      </c>
      <c r="G246" s="14" t="s">
        <v>1742</v>
      </c>
      <c r="H246" s="11" t="str">
        <f t="shared" si="39"/>
        <v>N/A</v>
      </c>
      <c r="I246" s="12">
        <v>-34.299999999999997</v>
      </c>
      <c r="J246" s="12" t="s">
        <v>1742</v>
      </c>
      <c r="K246" s="41" t="s">
        <v>732</v>
      </c>
      <c r="L246" s="9" t="str">
        <f t="shared" si="40"/>
        <v>N/A</v>
      </c>
    </row>
    <row r="247" spans="1:12" ht="25" x14ac:dyDescent="0.25">
      <c r="A247" s="4" t="s">
        <v>1409</v>
      </c>
      <c r="B247" s="33" t="s">
        <v>217</v>
      </c>
      <c r="C247" s="14">
        <v>1335.6875</v>
      </c>
      <c r="D247" s="11" t="str">
        <f t="shared" si="37"/>
        <v>N/A</v>
      </c>
      <c r="E247" s="14">
        <v>9395.25</v>
      </c>
      <c r="F247" s="11" t="str">
        <f t="shared" si="38"/>
        <v>N/A</v>
      </c>
      <c r="G247" s="14">
        <v>829.6</v>
      </c>
      <c r="H247" s="11" t="str">
        <f t="shared" si="39"/>
        <v>N/A</v>
      </c>
      <c r="I247" s="12">
        <v>603.4</v>
      </c>
      <c r="J247" s="12">
        <v>-91.2</v>
      </c>
      <c r="K247" s="41" t="s">
        <v>732</v>
      </c>
      <c r="L247" s="9" t="str">
        <f t="shared" si="40"/>
        <v>No</v>
      </c>
    </row>
    <row r="248" spans="1:12" ht="25" x14ac:dyDescent="0.25">
      <c r="A248" s="4" t="s">
        <v>1410</v>
      </c>
      <c r="B248" s="33" t="s">
        <v>217</v>
      </c>
      <c r="C248" s="11">
        <v>3.3349499329999999</v>
      </c>
      <c r="D248" s="11" t="str">
        <f t="shared" si="37"/>
        <v>N/A</v>
      </c>
      <c r="E248" s="11">
        <v>2.6525578804999999</v>
      </c>
      <c r="F248" s="11" t="str">
        <f t="shared" si="38"/>
        <v>N/A</v>
      </c>
      <c r="G248" s="11">
        <v>2.3004335628999999</v>
      </c>
      <c r="H248" s="11" t="str">
        <f t="shared" si="39"/>
        <v>N/A</v>
      </c>
      <c r="I248" s="12">
        <v>-20.5</v>
      </c>
      <c r="J248" s="12">
        <v>-13.3</v>
      </c>
      <c r="K248" s="41" t="s">
        <v>732</v>
      </c>
      <c r="L248" s="9" t="str">
        <f t="shared" si="40"/>
        <v>Yes</v>
      </c>
    </row>
    <row r="249" spans="1:12" ht="25" x14ac:dyDescent="0.25">
      <c r="A249" s="4" t="s">
        <v>1411</v>
      </c>
      <c r="B249" s="33" t="s">
        <v>217</v>
      </c>
      <c r="C249" s="11">
        <v>24.383561644</v>
      </c>
      <c r="D249" s="11" t="str">
        <f t="shared" si="37"/>
        <v>N/A</v>
      </c>
      <c r="E249" s="11">
        <v>26.804123710999999</v>
      </c>
      <c r="F249" s="11" t="str">
        <f t="shared" si="38"/>
        <v>N/A</v>
      </c>
      <c r="G249" s="11">
        <v>24.150943395999999</v>
      </c>
      <c r="H249" s="11" t="str">
        <f t="shared" si="39"/>
        <v>N/A</v>
      </c>
      <c r="I249" s="12">
        <v>9.9269999999999996</v>
      </c>
      <c r="J249" s="12">
        <v>-9.9</v>
      </c>
      <c r="K249" s="41" t="s">
        <v>732</v>
      </c>
      <c r="L249" s="9" t="str">
        <f t="shared" si="40"/>
        <v>Yes</v>
      </c>
    </row>
    <row r="250" spans="1:12" ht="25" x14ac:dyDescent="0.25">
      <c r="A250" s="4" t="s">
        <v>1412</v>
      </c>
      <c r="B250" s="33" t="s">
        <v>217</v>
      </c>
      <c r="C250" s="11">
        <v>15.398205074</v>
      </c>
      <c r="D250" s="11" t="str">
        <f t="shared" si="37"/>
        <v>N/A</v>
      </c>
      <c r="E250" s="11">
        <v>12.194934175</v>
      </c>
      <c r="F250" s="11" t="str">
        <f t="shared" si="38"/>
        <v>N/A</v>
      </c>
      <c r="G250" s="11">
        <v>12.414193173999999</v>
      </c>
      <c r="H250" s="11" t="str">
        <f t="shared" si="39"/>
        <v>N/A</v>
      </c>
      <c r="I250" s="12">
        <v>-20.8</v>
      </c>
      <c r="J250" s="12">
        <v>1.798</v>
      </c>
      <c r="K250" s="41" t="s">
        <v>732</v>
      </c>
      <c r="L250" s="9" t="str">
        <f t="shared" si="40"/>
        <v>Yes</v>
      </c>
    </row>
    <row r="251" spans="1:12" ht="25" x14ac:dyDescent="0.25">
      <c r="A251" s="4" t="s">
        <v>1413</v>
      </c>
      <c r="B251" s="33" t="s">
        <v>217</v>
      </c>
      <c r="C251" s="11">
        <v>0.13597904920000001</v>
      </c>
      <c r="D251" s="11" t="str">
        <f t="shared" si="37"/>
        <v>N/A</v>
      </c>
      <c r="E251" s="11">
        <v>2.8218296999999999E-3</v>
      </c>
      <c r="F251" s="11" t="str">
        <f t="shared" si="38"/>
        <v>N/A</v>
      </c>
      <c r="G251" s="11">
        <v>0</v>
      </c>
      <c r="H251" s="11" t="str">
        <f t="shared" si="39"/>
        <v>N/A</v>
      </c>
      <c r="I251" s="12">
        <v>-97.9</v>
      </c>
      <c r="J251" s="12">
        <v>-100</v>
      </c>
      <c r="K251" s="41" t="s">
        <v>732</v>
      </c>
      <c r="L251" s="9" t="str">
        <f t="shared" si="40"/>
        <v>No</v>
      </c>
    </row>
    <row r="252" spans="1:12" ht="25" x14ac:dyDescent="0.25">
      <c r="A252" s="4" t="s">
        <v>1414</v>
      </c>
      <c r="B252" s="33" t="s">
        <v>217</v>
      </c>
      <c r="C252" s="11">
        <v>0.1007683587</v>
      </c>
      <c r="D252" s="11" t="str">
        <f t="shared" si="37"/>
        <v>N/A</v>
      </c>
      <c r="E252" s="11">
        <v>2.83145749E-2</v>
      </c>
      <c r="F252" s="11" t="str">
        <f t="shared" si="38"/>
        <v>N/A</v>
      </c>
      <c r="G252" s="11">
        <v>2.7680894599999999E-2</v>
      </c>
      <c r="H252" s="11" t="str">
        <f t="shared" si="39"/>
        <v>N/A</v>
      </c>
      <c r="I252" s="12">
        <v>-71.900000000000006</v>
      </c>
      <c r="J252" s="12">
        <v>-2.2400000000000002</v>
      </c>
      <c r="K252" s="41" t="s">
        <v>732</v>
      </c>
      <c r="L252" s="9" t="str">
        <f t="shared" si="40"/>
        <v>Yes</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27677</v>
      </c>
      <c r="D6" s="11" t="str">
        <f t="shared" ref="D6:D37" si="0">IF($B6="N/A","N/A",IF(C6&gt;10,"No",IF(C6&lt;-10,"No","Yes")))</f>
        <v>N/A</v>
      </c>
      <c r="E6" s="34">
        <v>27770</v>
      </c>
      <c r="F6" s="11" t="str">
        <f t="shared" ref="F6:F37" si="1">IF($B6="N/A","N/A",IF(E6&gt;10,"No",IF(E6&lt;-10,"No","Yes")))</f>
        <v>N/A</v>
      </c>
      <c r="G6" s="34">
        <v>27955</v>
      </c>
      <c r="H6" s="11" t="str">
        <f t="shared" ref="H6:H37" si="2">IF($B6="N/A","N/A",IF(G6&gt;10,"No",IF(G6&lt;-10,"No","Yes")))</f>
        <v>N/A</v>
      </c>
      <c r="I6" s="12">
        <v>0.33600000000000002</v>
      </c>
      <c r="J6" s="12">
        <v>0.66620000000000001</v>
      </c>
      <c r="K6" s="41" t="s">
        <v>732</v>
      </c>
      <c r="L6" s="9" t="str">
        <f t="shared" ref="L6:L39" si="3">IF(J6="Div by 0", "N/A", IF(K6="N/A","N/A", IF(J6&gt;VALUE(MID(K6,1,2)), "No", IF(J6&lt;-1*VALUE(MID(K6,1,2)), "No", "Yes"))))</f>
        <v>Yes</v>
      </c>
    </row>
    <row r="7" spans="1:12" x14ac:dyDescent="0.25">
      <c r="A7" s="42" t="s">
        <v>6</v>
      </c>
      <c r="B7" s="33" t="s">
        <v>217</v>
      </c>
      <c r="C7" s="34">
        <v>25625</v>
      </c>
      <c r="D7" s="11" t="str">
        <f t="shared" si="0"/>
        <v>N/A</v>
      </c>
      <c r="E7" s="34">
        <v>25576</v>
      </c>
      <c r="F7" s="11" t="str">
        <f t="shared" si="1"/>
        <v>N/A</v>
      </c>
      <c r="G7" s="34">
        <v>25629</v>
      </c>
      <c r="H7" s="11" t="str">
        <f t="shared" si="2"/>
        <v>N/A</v>
      </c>
      <c r="I7" s="12">
        <v>-0.191</v>
      </c>
      <c r="J7" s="12">
        <v>0.2072</v>
      </c>
      <c r="K7" s="41" t="s">
        <v>732</v>
      </c>
      <c r="L7" s="9" t="str">
        <f t="shared" si="3"/>
        <v>Yes</v>
      </c>
    </row>
    <row r="8" spans="1:12" x14ac:dyDescent="0.25">
      <c r="A8" s="42" t="s">
        <v>364</v>
      </c>
      <c r="B8" s="33" t="s">
        <v>217</v>
      </c>
      <c r="C8" s="34" t="s">
        <v>217</v>
      </c>
      <c r="D8" s="11" t="str">
        <f t="shared" si="0"/>
        <v>N/A</v>
      </c>
      <c r="E8" s="34" t="s">
        <v>217</v>
      </c>
      <c r="F8" s="11" t="str">
        <f t="shared" si="1"/>
        <v>N/A</v>
      </c>
      <c r="G8" s="8">
        <v>91.679484885999997</v>
      </c>
      <c r="H8" s="11" t="str">
        <f t="shared" si="2"/>
        <v>N/A</v>
      </c>
      <c r="I8" s="12" t="s">
        <v>217</v>
      </c>
      <c r="J8" s="12" t="s">
        <v>217</v>
      </c>
      <c r="K8" s="41" t="s">
        <v>732</v>
      </c>
      <c r="L8" s="9" t="str">
        <f t="shared" si="3"/>
        <v>No</v>
      </c>
    </row>
    <row r="9" spans="1:12" x14ac:dyDescent="0.25">
      <c r="A9" s="4" t="s">
        <v>88</v>
      </c>
      <c r="B9" s="41" t="s">
        <v>217</v>
      </c>
      <c r="C9" s="1">
        <v>23156.06</v>
      </c>
      <c r="D9" s="11" t="str">
        <f t="shared" si="0"/>
        <v>N/A</v>
      </c>
      <c r="E9" s="1">
        <v>23557.19</v>
      </c>
      <c r="F9" s="11" t="str">
        <f t="shared" si="1"/>
        <v>N/A</v>
      </c>
      <c r="G9" s="1">
        <v>23847.72</v>
      </c>
      <c r="H9" s="11" t="str">
        <f t="shared" si="2"/>
        <v>N/A</v>
      </c>
      <c r="I9" s="12">
        <v>1.732</v>
      </c>
      <c r="J9" s="12">
        <v>1.2330000000000001</v>
      </c>
      <c r="K9" s="41" t="s">
        <v>732</v>
      </c>
      <c r="L9" s="9" t="str">
        <f t="shared" si="3"/>
        <v>Yes</v>
      </c>
    </row>
    <row r="10" spans="1:12" x14ac:dyDescent="0.25">
      <c r="A10" s="4" t="s">
        <v>1415</v>
      </c>
      <c r="B10" s="33" t="s">
        <v>217</v>
      </c>
      <c r="C10" s="8">
        <v>2.5689200418999998</v>
      </c>
      <c r="D10" s="11" t="str">
        <f t="shared" si="0"/>
        <v>N/A</v>
      </c>
      <c r="E10" s="8">
        <v>2.6215340294999998</v>
      </c>
      <c r="F10" s="11" t="str">
        <f t="shared" si="1"/>
        <v>N/A</v>
      </c>
      <c r="G10" s="8">
        <v>1.9746020390000001</v>
      </c>
      <c r="H10" s="11" t="str">
        <f t="shared" si="2"/>
        <v>N/A</v>
      </c>
      <c r="I10" s="12">
        <v>2.048</v>
      </c>
      <c r="J10" s="12">
        <v>-24.7</v>
      </c>
      <c r="K10" s="41" t="s">
        <v>732</v>
      </c>
      <c r="L10" s="9" t="str">
        <f t="shared" si="3"/>
        <v>Yes</v>
      </c>
    </row>
    <row r="11" spans="1:12" x14ac:dyDescent="0.25">
      <c r="A11" s="4" t="s">
        <v>1416</v>
      </c>
      <c r="B11" s="33" t="s">
        <v>217</v>
      </c>
      <c r="C11" s="8">
        <v>1.3982729342</v>
      </c>
      <c r="D11" s="11" t="str">
        <f t="shared" si="0"/>
        <v>N/A</v>
      </c>
      <c r="E11" s="8">
        <v>1.4836154123</v>
      </c>
      <c r="F11" s="11" t="str">
        <f t="shared" si="1"/>
        <v>N/A</v>
      </c>
      <c r="G11" s="8">
        <v>1.6347701663</v>
      </c>
      <c r="H11" s="11" t="str">
        <f t="shared" si="2"/>
        <v>N/A</v>
      </c>
      <c r="I11" s="12">
        <v>6.1029999999999998</v>
      </c>
      <c r="J11" s="12">
        <v>10.19</v>
      </c>
      <c r="K11" s="41" t="s">
        <v>732</v>
      </c>
      <c r="L11" s="9" t="str">
        <f t="shared" si="3"/>
        <v>Yes</v>
      </c>
    </row>
    <row r="12" spans="1:12" x14ac:dyDescent="0.25">
      <c r="A12" s="4" t="s">
        <v>1417</v>
      </c>
      <c r="B12" s="33" t="s">
        <v>217</v>
      </c>
      <c r="C12" s="8">
        <v>45.890089244000002</v>
      </c>
      <c r="D12" s="11" t="str">
        <f t="shared" si="0"/>
        <v>N/A</v>
      </c>
      <c r="E12" s="8">
        <v>45.718401151999998</v>
      </c>
      <c r="F12" s="11" t="str">
        <f t="shared" si="1"/>
        <v>N/A</v>
      </c>
      <c r="G12" s="8">
        <v>47.186549812000003</v>
      </c>
      <c r="H12" s="11" t="str">
        <f t="shared" si="2"/>
        <v>N/A</v>
      </c>
      <c r="I12" s="12">
        <v>-0.374</v>
      </c>
      <c r="J12" s="12">
        <v>3.2109999999999999</v>
      </c>
      <c r="K12" s="41" t="s">
        <v>732</v>
      </c>
      <c r="L12" s="9" t="str">
        <f t="shared" si="3"/>
        <v>Yes</v>
      </c>
    </row>
    <row r="13" spans="1:12" x14ac:dyDescent="0.25">
      <c r="A13" s="4" t="s">
        <v>1418</v>
      </c>
      <c r="B13" s="33" t="s">
        <v>217</v>
      </c>
      <c r="C13" s="8">
        <v>0.62506774580000002</v>
      </c>
      <c r="D13" s="11" t="str">
        <f t="shared" si="0"/>
        <v>N/A</v>
      </c>
      <c r="E13" s="8">
        <v>0.75621173929999996</v>
      </c>
      <c r="F13" s="11" t="str">
        <f t="shared" si="1"/>
        <v>N/A</v>
      </c>
      <c r="G13" s="8">
        <v>0.97656948669999999</v>
      </c>
      <c r="H13" s="11" t="str">
        <f t="shared" si="2"/>
        <v>N/A</v>
      </c>
      <c r="I13" s="12">
        <v>20.98</v>
      </c>
      <c r="J13" s="12">
        <v>29.14</v>
      </c>
      <c r="K13" s="41" t="s">
        <v>732</v>
      </c>
      <c r="L13" s="9" t="str">
        <f t="shared" si="3"/>
        <v>Yes</v>
      </c>
    </row>
    <row r="14" spans="1:12" x14ac:dyDescent="0.25">
      <c r="A14" s="4" t="s">
        <v>1419</v>
      </c>
      <c r="B14" s="33" t="s">
        <v>217</v>
      </c>
      <c r="C14" s="8">
        <v>10.35878166</v>
      </c>
      <c r="D14" s="11" t="str">
        <f t="shared" si="0"/>
        <v>N/A</v>
      </c>
      <c r="E14" s="8">
        <v>10.306085703999999</v>
      </c>
      <c r="F14" s="11" t="str">
        <f t="shared" si="1"/>
        <v>N/A</v>
      </c>
      <c r="G14" s="8">
        <v>10.391700948</v>
      </c>
      <c r="H14" s="11" t="str">
        <f t="shared" si="2"/>
        <v>N/A</v>
      </c>
      <c r="I14" s="12">
        <v>-0.50900000000000001</v>
      </c>
      <c r="J14" s="12">
        <v>0.83069999999999999</v>
      </c>
      <c r="K14" s="41" t="s">
        <v>732</v>
      </c>
      <c r="L14" s="9" t="str">
        <f t="shared" si="3"/>
        <v>Yes</v>
      </c>
    </row>
    <row r="15" spans="1:12" x14ac:dyDescent="0.25">
      <c r="A15" s="4" t="s">
        <v>1420</v>
      </c>
      <c r="B15" s="33" t="s">
        <v>217</v>
      </c>
      <c r="C15" s="8">
        <v>0</v>
      </c>
      <c r="D15" s="11" t="str">
        <f t="shared" si="0"/>
        <v>N/A</v>
      </c>
      <c r="E15" s="8">
        <v>0</v>
      </c>
      <c r="F15" s="11" t="str">
        <f t="shared" si="1"/>
        <v>N/A</v>
      </c>
      <c r="G15" s="8">
        <v>0</v>
      </c>
      <c r="H15" s="11" t="str">
        <f t="shared" si="2"/>
        <v>N/A</v>
      </c>
      <c r="I15" s="12" t="s">
        <v>1742</v>
      </c>
      <c r="J15" s="12" t="s">
        <v>1742</v>
      </c>
      <c r="K15" s="41" t="s">
        <v>732</v>
      </c>
      <c r="L15" s="9" t="str">
        <f t="shared" si="3"/>
        <v>N/A</v>
      </c>
    </row>
    <row r="16" spans="1:12" x14ac:dyDescent="0.25">
      <c r="A16" s="4" t="s">
        <v>1421</v>
      </c>
      <c r="B16" s="33" t="s">
        <v>217</v>
      </c>
      <c r="C16" s="8">
        <v>0.31434042709999999</v>
      </c>
      <c r="D16" s="11" t="str">
        <f t="shared" si="0"/>
        <v>N/A</v>
      </c>
      <c r="E16" s="8">
        <v>0.37810586959999998</v>
      </c>
      <c r="F16" s="11" t="str">
        <f t="shared" si="1"/>
        <v>N/A</v>
      </c>
      <c r="G16" s="8">
        <v>0.53657664100000002</v>
      </c>
      <c r="H16" s="11" t="str">
        <f t="shared" si="2"/>
        <v>N/A</v>
      </c>
      <c r="I16" s="12">
        <v>20.29</v>
      </c>
      <c r="J16" s="12">
        <v>41.91</v>
      </c>
      <c r="K16" s="41" t="s">
        <v>732</v>
      </c>
      <c r="L16" s="9" t="str">
        <f t="shared" si="3"/>
        <v>No</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38.844527947000003</v>
      </c>
      <c r="D18" s="11" t="str">
        <f t="shared" si="0"/>
        <v>N/A</v>
      </c>
      <c r="E18" s="8">
        <v>38.736046092999999</v>
      </c>
      <c r="F18" s="11" t="str">
        <f t="shared" si="1"/>
        <v>N/A</v>
      </c>
      <c r="G18" s="8">
        <v>37.299230907000002</v>
      </c>
      <c r="H18" s="11" t="str">
        <f t="shared" si="2"/>
        <v>N/A</v>
      </c>
      <c r="I18" s="12">
        <v>-0.27900000000000003</v>
      </c>
      <c r="J18" s="12">
        <v>-3.71</v>
      </c>
      <c r="K18" s="41" t="s">
        <v>732</v>
      </c>
      <c r="L18" s="9" t="str">
        <f t="shared" si="3"/>
        <v>Yes</v>
      </c>
    </row>
    <row r="19" spans="1:12" x14ac:dyDescent="0.25">
      <c r="A19" s="4" t="s">
        <v>1424</v>
      </c>
      <c r="B19" s="33" t="s">
        <v>217</v>
      </c>
      <c r="C19" s="8">
        <v>0</v>
      </c>
      <c r="D19" s="11" t="str">
        <f t="shared" si="0"/>
        <v>N/A</v>
      </c>
      <c r="E19" s="8">
        <v>0</v>
      </c>
      <c r="F19" s="11" t="str">
        <f t="shared" si="1"/>
        <v>N/A</v>
      </c>
      <c r="G19" s="8">
        <v>0</v>
      </c>
      <c r="H19" s="11" t="str">
        <f t="shared" si="2"/>
        <v>N/A</v>
      </c>
      <c r="I19" s="12" t="s">
        <v>1742</v>
      </c>
      <c r="J19" s="12" t="s">
        <v>1742</v>
      </c>
      <c r="K19" s="41" t="s">
        <v>732</v>
      </c>
      <c r="L19" s="9" t="str">
        <f t="shared" si="3"/>
        <v>N/A</v>
      </c>
    </row>
    <row r="20" spans="1:12" x14ac:dyDescent="0.25">
      <c r="A20" s="2" t="s">
        <v>967</v>
      </c>
      <c r="B20" s="33" t="s">
        <v>217</v>
      </c>
      <c r="C20" s="8">
        <v>97.662318893000005</v>
      </c>
      <c r="D20" s="11" t="str">
        <f t="shared" si="0"/>
        <v>N/A</v>
      </c>
      <c r="E20" s="8">
        <v>97.382066979000001</v>
      </c>
      <c r="F20" s="11" t="str">
        <f t="shared" si="1"/>
        <v>N/A</v>
      </c>
      <c r="G20" s="8">
        <v>96.852083706000002</v>
      </c>
      <c r="H20" s="11" t="str">
        <f t="shared" si="2"/>
        <v>N/A</v>
      </c>
      <c r="I20" s="12">
        <v>-0.28699999999999998</v>
      </c>
      <c r="J20" s="12">
        <v>-0.54400000000000004</v>
      </c>
      <c r="K20" s="41" t="s">
        <v>732</v>
      </c>
      <c r="L20" s="9" t="str">
        <f t="shared" si="3"/>
        <v>Yes</v>
      </c>
    </row>
    <row r="21" spans="1:12" x14ac:dyDescent="0.25">
      <c r="A21" s="2" t="s">
        <v>968</v>
      </c>
      <c r="B21" s="33" t="s">
        <v>217</v>
      </c>
      <c r="C21" s="8">
        <v>2.3376811070999999</v>
      </c>
      <c r="D21" s="11" t="str">
        <f t="shared" si="0"/>
        <v>N/A</v>
      </c>
      <c r="E21" s="8">
        <v>2.6179330211999998</v>
      </c>
      <c r="F21" s="11" t="str">
        <f t="shared" si="1"/>
        <v>N/A</v>
      </c>
      <c r="G21" s="8">
        <v>3.1479162939999998</v>
      </c>
      <c r="H21" s="11" t="str">
        <f t="shared" si="2"/>
        <v>N/A</v>
      </c>
      <c r="I21" s="12">
        <v>11.99</v>
      </c>
      <c r="J21" s="12">
        <v>20.239999999999998</v>
      </c>
      <c r="K21" s="41" t="s">
        <v>732</v>
      </c>
      <c r="L21" s="9" t="str">
        <f t="shared" si="3"/>
        <v>Yes</v>
      </c>
    </row>
    <row r="22" spans="1:12" x14ac:dyDescent="0.25">
      <c r="A22" s="3" t="s">
        <v>1727</v>
      </c>
      <c r="B22" s="33" t="s">
        <v>217</v>
      </c>
      <c r="C22" s="34">
        <v>17564</v>
      </c>
      <c r="D22" s="11" t="str">
        <f t="shared" si="0"/>
        <v>N/A</v>
      </c>
      <c r="E22" s="34">
        <v>17526</v>
      </c>
      <c r="F22" s="11" t="str">
        <f t="shared" si="1"/>
        <v>N/A</v>
      </c>
      <c r="G22" s="34">
        <v>17436</v>
      </c>
      <c r="H22" s="11" t="str">
        <f t="shared" si="2"/>
        <v>N/A</v>
      </c>
      <c r="I22" s="12">
        <v>-0.216</v>
      </c>
      <c r="J22" s="12">
        <v>-0.51400000000000001</v>
      </c>
      <c r="K22" s="41" t="s">
        <v>732</v>
      </c>
      <c r="L22" s="9" t="str">
        <f t="shared" si="3"/>
        <v>Yes</v>
      </c>
    </row>
    <row r="23" spans="1:12" x14ac:dyDescent="0.25">
      <c r="A23" s="3" t="s">
        <v>983</v>
      </c>
      <c r="B23" s="33" t="s">
        <v>217</v>
      </c>
      <c r="C23" s="34">
        <v>3950</v>
      </c>
      <c r="D23" s="11" t="str">
        <f t="shared" si="0"/>
        <v>N/A</v>
      </c>
      <c r="E23" s="34">
        <v>3830</v>
      </c>
      <c r="F23" s="11" t="str">
        <f t="shared" si="1"/>
        <v>N/A</v>
      </c>
      <c r="G23" s="34">
        <v>3730</v>
      </c>
      <c r="H23" s="11" t="str">
        <f t="shared" si="2"/>
        <v>N/A</v>
      </c>
      <c r="I23" s="12">
        <v>-3.04</v>
      </c>
      <c r="J23" s="12">
        <v>-2.61</v>
      </c>
      <c r="K23" s="41" t="s">
        <v>732</v>
      </c>
      <c r="L23" s="9" t="str">
        <f t="shared" si="3"/>
        <v>Yes</v>
      </c>
    </row>
    <row r="24" spans="1:12" x14ac:dyDescent="0.25">
      <c r="A24" s="3" t="s">
        <v>984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3" t="s">
        <v>985</v>
      </c>
      <c r="B25" s="33" t="s">
        <v>217</v>
      </c>
      <c r="C25" s="34">
        <v>232</v>
      </c>
      <c r="D25" s="11" t="str">
        <f t="shared" si="0"/>
        <v>N/A</v>
      </c>
      <c r="E25" s="34">
        <v>240</v>
      </c>
      <c r="F25" s="11" t="str">
        <f t="shared" si="1"/>
        <v>N/A</v>
      </c>
      <c r="G25" s="34">
        <v>311</v>
      </c>
      <c r="H25" s="11" t="str">
        <f t="shared" si="2"/>
        <v>N/A</v>
      </c>
      <c r="I25" s="12">
        <v>3.448</v>
      </c>
      <c r="J25" s="12">
        <v>29.58</v>
      </c>
      <c r="K25" s="41" t="s">
        <v>732</v>
      </c>
      <c r="L25" s="9" t="str">
        <f t="shared" si="3"/>
        <v>Yes</v>
      </c>
    </row>
    <row r="26" spans="1:12" x14ac:dyDescent="0.25">
      <c r="A26" s="3" t="s">
        <v>986</v>
      </c>
      <c r="B26" s="33" t="s">
        <v>217</v>
      </c>
      <c r="C26" s="34">
        <v>13382</v>
      </c>
      <c r="D26" s="11" t="str">
        <f t="shared" si="0"/>
        <v>N/A</v>
      </c>
      <c r="E26" s="34">
        <v>13456</v>
      </c>
      <c r="F26" s="11" t="str">
        <f t="shared" si="1"/>
        <v>N/A</v>
      </c>
      <c r="G26" s="34">
        <v>13395</v>
      </c>
      <c r="H26" s="11" t="str">
        <f t="shared" si="2"/>
        <v>N/A</v>
      </c>
      <c r="I26" s="12">
        <v>0.55300000000000005</v>
      </c>
      <c r="J26" s="12">
        <v>-0.45300000000000001</v>
      </c>
      <c r="K26" s="41" t="s">
        <v>732</v>
      </c>
      <c r="L26" s="9" t="str">
        <f t="shared" si="3"/>
        <v>Yes</v>
      </c>
    </row>
    <row r="27" spans="1:12" x14ac:dyDescent="0.25">
      <c r="A27" s="3" t="s">
        <v>987</v>
      </c>
      <c r="B27" s="33" t="s">
        <v>217</v>
      </c>
      <c r="C27" s="34">
        <v>0</v>
      </c>
      <c r="D27" s="11" t="str">
        <f t="shared" si="0"/>
        <v>N/A</v>
      </c>
      <c r="E27" s="34">
        <v>0</v>
      </c>
      <c r="F27" s="11" t="str">
        <f t="shared" si="1"/>
        <v>N/A</v>
      </c>
      <c r="G27" s="34">
        <v>0</v>
      </c>
      <c r="H27" s="11" t="str">
        <f t="shared" si="2"/>
        <v>N/A</v>
      </c>
      <c r="I27" s="12" t="s">
        <v>1742</v>
      </c>
      <c r="J27" s="12" t="s">
        <v>1742</v>
      </c>
      <c r="K27" s="41" t="s">
        <v>732</v>
      </c>
      <c r="L27" s="9" t="str">
        <f t="shared" si="3"/>
        <v>N/A</v>
      </c>
    </row>
    <row r="28" spans="1:12" x14ac:dyDescent="0.25">
      <c r="A28" s="3" t="s">
        <v>103</v>
      </c>
      <c r="B28" s="33" t="s">
        <v>217</v>
      </c>
      <c r="C28" s="34">
        <v>9967</v>
      </c>
      <c r="D28" s="11" t="str">
        <f t="shared" si="0"/>
        <v>N/A</v>
      </c>
      <c r="E28" s="34">
        <v>10106</v>
      </c>
      <c r="F28" s="11" t="str">
        <f t="shared" si="1"/>
        <v>N/A</v>
      </c>
      <c r="G28" s="34">
        <v>10382</v>
      </c>
      <c r="H28" s="11" t="str">
        <f t="shared" si="2"/>
        <v>N/A</v>
      </c>
      <c r="I28" s="12">
        <v>1.395</v>
      </c>
      <c r="J28" s="12">
        <v>2.7309999999999999</v>
      </c>
      <c r="K28" s="41" t="s">
        <v>732</v>
      </c>
      <c r="L28" s="9" t="str">
        <f t="shared" si="3"/>
        <v>Yes</v>
      </c>
    </row>
    <row r="29" spans="1:12" x14ac:dyDescent="0.25">
      <c r="A29" s="3" t="s">
        <v>988</v>
      </c>
      <c r="B29" s="33" t="s">
        <v>217</v>
      </c>
      <c r="C29" s="34">
        <v>4569</v>
      </c>
      <c r="D29" s="11" t="str">
        <f t="shared" si="0"/>
        <v>N/A</v>
      </c>
      <c r="E29" s="34">
        <v>4426</v>
      </c>
      <c r="F29" s="11" t="str">
        <f t="shared" si="1"/>
        <v>N/A</v>
      </c>
      <c r="G29" s="34">
        <v>4494</v>
      </c>
      <c r="H29" s="11" t="str">
        <f t="shared" si="2"/>
        <v>N/A</v>
      </c>
      <c r="I29" s="12">
        <v>-3.13</v>
      </c>
      <c r="J29" s="12">
        <v>1.536</v>
      </c>
      <c r="K29" s="41" t="s">
        <v>732</v>
      </c>
      <c r="L29" s="9" t="str">
        <f t="shared" si="3"/>
        <v>Yes</v>
      </c>
    </row>
    <row r="30" spans="1:12" x14ac:dyDescent="0.25">
      <c r="A30" s="3" t="s">
        <v>989</v>
      </c>
      <c r="B30" s="33" t="s">
        <v>217</v>
      </c>
      <c r="C30" s="34">
        <v>0</v>
      </c>
      <c r="D30" s="11" t="str">
        <f t="shared" si="0"/>
        <v>N/A</v>
      </c>
      <c r="E30" s="34">
        <v>0</v>
      </c>
      <c r="F30" s="11" t="str">
        <f t="shared" si="1"/>
        <v>N/A</v>
      </c>
      <c r="G30" s="34">
        <v>0</v>
      </c>
      <c r="H30" s="11" t="str">
        <f t="shared" si="2"/>
        <v>N/A</v>
      </c>
      <c r="I30" s="12" t="s">
        <v>1742</v>
      </c>
      <c r="J30" s="12" t="s">
        <v>1742</v>
      </c>
      <c r="K30" s="41" t="s">
        <v>732</v>
      </c>
      <c r="L30" s="9" t="str">
        <f t="shared" si="3"/>
        <v>N/A</v>
      </c>
    </row>
    <row r="31" spans="1:12" x14ac:dyDescent="0.25">
      <c r="A31" s="3" t="s">
        <v>990</v>
      </c>
      <c r="B31" s="33" t="s">
        <v>217</v>
      </c>
      <c r="C31" s="34">
        <v>379</v>
      </c>
      <c r="D31" s="11" t="str">
        <f t="shared" si="0"/>
        <v>N/A</v>
      </c>
      <c r="E31" s="34">
        <v>387</v>
      </c>
      <c r="F31" s="11" t="str">
        <f t="shared" si="1"/>
        <v>N/A</v>
      </c>
      <c r="G31" s="34">
        <v>466</v>
      </c>
      <c r="H31" s="11" t="str">
        <f t="shared" si="2"/>
        <v>N/A</v>
      </c>
      <c r="I31" s="12">
        <v>2.1110000000000002</v>
      </c>
      <c r="J31" s="12">
        <v>20.41</v>
      </c>
      <c r="K31" s="41" t="s">
        <v>732</v>
      </c>
      <c r="L31" s="9" t="str">
        <f t="shared" si="3"/>
        <v>Yes</v>
      </c>
    </row>
    <row r="32" spans="1:12" x14ac:dyDescent="0.25">
      <c r="A32" s="3" t="s">
        <v>991</v>
      </c>
      <c r="B32" s="33" t="s">
        <v>217</v>
      </c>
      <c r="C32" s="34">
        <v>5019</v>
      </c>
      <c r="D32" s="11" t="str">
        <f t="shared" si="0"/>
        <v>N/A</v>
      </c>
      <c r="E32" s="34">
        <v>5293</v>
      </c>
      <c r="F32" s="11" t="str">
        <f t="shared" si="1"/>
        <v>N/A</v>
      </c>
      <c r="G32" s="34">
        <v>5422</v>
      </c>
      <c r="H32" s="11" t="str">
        <f t="shared" si="2"/>
        <v>N/A</v>
      </c>
      <c r="I32" s="12">
        <v>5.4589999999999996</v>
      </c>
      <c r="J32" s="12">
        <v>2.4369999999999998</v>
      </c>
      <c r="K32" s="41" t="s">
        <v>732</v>
      </c>
      <c r="L32" s="9" t="str">
        <f t="shared" si="3"/>
        <v>Yes</v>
      </c>
    </row>
    <row r="33" spans="1:12" x14ac:dyDescent="0.25">
      <c r="A33" s="3" t="s">
        <v>992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84</v>
      </c>
      <c r="B34" s="33" t="s">
        <v>217</v>
      </c>
      <c r="C34" s="43">
        <v>391460506</v>
      </c>
      <c r="D34" s="11" t="str">
        <f t="shared" si="0"/>
        <v>N/A</v>
      </c>
      <c r="E34" s="43">
        <v>428720565</v>
      </c>
      <c r="F34" s="11" t="str">
        <f t="shared" si="1"/>
        <v>N/A</v>
      </c>
      <c r="G34" s="43">
        <v>400741887</v>
      </c>
      <c r="H34" s="11" t="str">
        <f t="shared" si="2"/>
        <v>N/A</v>
      </c>
      <c r="I34" s="12">
        <v>9.5180000000000007</v>
      </c>
      <c r="J34" s="12">
        <v>-6.53</v>
      </c>
      <c r="K34" s="41" t="s">
        <v>732</v>
      </c>
      <c r="L34" s="9" t="str">
        <f t="shared" si="3"/>
        <v>Yes</v>
      </c>
    </row>
    <row r="35" spans="1:12" x14ac:dyDescent="0.25">
      <c r="A35" s="42" t="s">
        <v>1425</v>
      </c>
      <c r="B35" s="33" t="s">
        <v>217</v>
      </c>
      <c r="C35" s="43">
        <v>14143.892257</v>
      </c>
      <c r="D35" s="11" t="str">
        <f t="shared" si="0"/>
        <v>N/A</v>
      </c>
      <c r="E35" s="43">
        <v>15438.263053999999</v>
      </c>
      <c r="F35" s="11" t="str">
        <f t="shared" si="1"/>
        <v>N/A</v>
      </c>
      <c r="G35" s="43">
        <v>14335.249043</v>
      </c>
      <c r="H35" s="11" t="str">
        <f t="shared" si="2"/>
        <v>N/A</v>
      </c>
      <c r="I35" s="12">
        <v>9.1509999999999998</v>
      </c>
      <c r="J35" s="12">
        <v>-7.14</v>
      </c>
      <c r="K35" s="41" t="s">
        <v>732</v>
      </c>
      <c r="L35" s="9" t="str">
        <f t="shared" si="3"/>
        <v>Yes</v>
      </c>
    </row>
    <row r="36" spans="1:12" x14ac:dyDescent="0.25">
      <c r="A36" s="42" t="s">
        <v>1426</v>
      </c>
      <c r="B36" s="33" t="s">
        <v>217</v>
      </c>
      <c r="C36" s="43">
        <v>15276.507551000001</v>
      </c>
      <c r="D36" s="11" t="str">
        <f t="shared" si="0"/>
        <v>N/A</v>
      </c>
      <c r="E36" s="43">
        <v>16762.612019</v>
      </c>
      <c r="F36" s="11" t="str">
        <f t="shared" si="1"/>
        <v>N/A</v>
      </c>
      <c r="G36" s="43">
        <v>15636.267002000001</v>
      </c>
      <c r="H36" s="11" t="str">
        <f t="shared" si="2"/>
        <v>N/A</v>
      </c>
      <c r="I36" s="12">
        <v>9.7279999999999998</v>
      </c>
      <c r="J36" s="12">
        <v>-6.72</v>
      </c>
      <c r="K36" s="41" t="s">
        <v>732</v>
      </c>
      <c r="L36" s="9" t="str">
        <f t="shared" si="3"/>
        <v>Yes</v>
      </c>
    </row>
    <row r="37" spans="1:12" x14ac:dyDescent="0.25">
      <c r="A37" s="4" t="s">
        <v>107</v>
      </c>
      <c r="B37" s="33" t="s">
        <v>217</v>
      </c>
      <c r="C37" s="43">
        <v>14682908</v>
      </c>
      <c r="D37" s="11" t="str">
        <f t="shared" si="0"/>
        <v>N/A</v>
      </c>
      <c r="E37" s="43">
        <v>16673349</v>
      </c>
      <c r="F37" s="11" t="str">
        <f t="shared" si="1"/>
        <v>N/A</v>
      </c>
      <c r="G37" s="43">
        <v>14585428</v>
      </c>
      <c r="H37" s="11" t="str">
        <f t="shared" si="2"/>
        <v>N/A</v>
      </c>
      <c r="I37" s="12">
        <v>13.56</v>
      </c>
      <c r="J37" s="12">
        <v>-12.5</v>
      </c>
      <c r="K37" s="41" t="s">
        <v>732</v>
      </c>
      <c r="L37" s="9" t="str">
        <f t="shared" si="3"/>
        <v>Yes</v>
      </c>
    </row>
    <row r="38" spans="1:12" x14ac:dyDescent="0.25">
      <c r="A38" s="42" t="s">
        <v>162</v>
      </c>
      <c r="B38" s="41" t="s">
        <v>221</v>
      </c>
      <c r="C38" s="1">
        <v>20</v>
      </c>
      <c r="D38" s="11" t="str">
        <f>IF($B38="N/A","N/A",IF(C38&gt;0,"No",IF(C38&lt;0,"No","Yes")))</f>
        <v>No</v>
      </c>
      <c r="E38" s="1">
        <v>414</v>
      </c>
      <c r="F38" s="11" t="str">
        <f>IF($B38="N/A","N/A",IF(E38&gt;0,"No",IF(E38&lt;0,"No","Yes")))</f>
        <v>No</v>
      </c>
      <c r="G38" s="1">
        <v>93</v>
      </c>
      <c r="H38" s="11" t="str">
        <f>IF($B38="N/A","N/A",IF(G38&gt;0,"No",IF(G38&lt;0,"No","Yes")))</f>
        <v>No</v>
      </c>
      <c r="I38" s="12">
        <v>1970</v>
      </c>
      <c r="J38" s="12">
        <v>-77.5</v>
      </c>
      <c r="K38" s="41" t="s">
        <v>732</v>
      </c>
      <c r="L38" s="9" t="str">
        <f t="shared" si="3"/>
        <v>No</v>
      </c>
    </row>
    <row r="39" spans="1:12" x14ac:dyDescent="0.25">
      <c r="A39" s="42" t="s">
        <v>160</v>
      </c>
      <c r="B39" s="33" t="s">
        <v>217</v>
      </c>
      <c r="C39" s="43">
        <v>21902</v>
      </c>
      <c r="D39" s="11" t="str">
        <f t="shared" ref="D39:D40" si="4">IF($B39="N/A","N/A",IF(C39&gt;10,"No",IF(C39&lt;-10,"No","Yes")))</f>
        <v>N/A</v>
      </c>
      <c r="E39" s="43">
        <v>151731</v>
      </c>
      <c r="F39" s="11" t="str">
        <f t="shared" ref="F39:F40" si="5">IF($B39="N/A","N/A",IF(E39&gt;10,"No",IF(E39&lt;-10,"No","Yes")))</f>
        <v>N/A</v>
      </c>
      <c r="G39" s="43">
        <v>47306</v>
      </c>
      <c r="H39" s="11" t="str">
        <f t="shared" ref="H39:H40" si="6">IF($B39="N/A","N/A",IF(G39&gt;10,"No",IF(G39&lt;-10,"No","Yes")))</f>
        <v>N/A</v>
      </c>
      <c r="I39" s="12">
        <v>592.79999999999995</v>
      </c>
      <c r="J39" s="12">
        <v>-68.8</v>
      </c>
      <c r="K39" s="41" t="s">
        <v>732</v>
      </c>
      <c r="L39" s="9" t="str">
        <f t="shared" si="3"/>
        <v>No</v>
      </c>
    </row>
    <row r="40" spans="1:12" x14ac:dyDescent="0.25">
      <c r="A40" s="42" t="s">
        <v>1289</v>
      </c>
      <c r="B40" s="33" t="s">
        <v>217</v>
      </c>
      <c r="C40" s="43">
        <v>1095.0999999999999</v>
      </c>
      <c r="D40" s="11" t="str">
        <f t="shared" si="4"/>
        <v>N/A</v>
      </c>
      <c r="E40" s="43">
        <v>366.5</v>
      </c>
      <c r="F40" s="11" t="str">
        <f t="shared" si="5"/>
        <v>N/A</v>
      </c>
      <c r="G40" s="43">
        <v>508.66666666999998</v>
      </c>
      <c r="H40" s="11" t="str">
        <f t="shared" si="6"/>
        <v>N/A</v>
      </c>
      <c r="I40" s="12">
        <v>-66.5</v>
      </c>
      <c r="J40" s="12">
        <v>38.79</v>
      </c>
      <c r="K40" s="41" t="s">
        <v>732</v>
      </c>
      <c r="L40" s="9" t="str">
        <f>IF(J40="Div by 0", "N/A", IF(OR(J40="N/A",K40="N/A"),"N/A", IF(J40&gt;VALUE(MID(K40,1,2)), "No", IF(J40&lt;-1*VALUE(MID(K40,1,2)), "No", "Yes"))))</f>
        <v>No</v>
      </c>
    </row>
    <row r="41" spans="1:12" x14ac:dyDescent="0.25">
      <c r="A41" s="3" t="s">
        <v>1427</v>
      </c>
      <c r="B41" s="33" t="s">
        <v>217</v>
      </c>
      <c r="C41" s="43">
        <v>16847.858459999999</v>
      </c>
      <c r="D41" s="11" t="str">
        <f t="shared" ref="D41:D52" si="7">IF($B41="N/A","N/A",IF(C41&gt;10,"No",IF(C41&lt;-10,"No","Yes")))</f>
        <v>N/A</v>
      </c>
      <c r="E41" s="43">
        <v>18562.681901</v>
      </c>
      <c r="F41" s="11" t="str">
        <f t="shared" ref="F41:F52" si="8">IF($B41="N/A","N/A",IF(E41&gt;10,"No",IF(E41&lt;-10,"No","Yes")))</f>
        <v>N/A</v>
      </c>
      <c r="G41" s="43">
        <v>17571.894357000001</v>
      </c>
      <c r="H41" s="11" t="str">
        <f t="shared" ref="H41:H52" si="9">IF($B41="N/A","N/A",IF(G41&gt;10,"No",IF(G41&lt;-10,"No","Yes")))</f>
        <v>N/A</v>
      </c>
      <c r="I41" s="12">
        <v>10.18</v>
      </c>
      <c r="J41" s="12">
        <v>-5.34</v>
      </c>
      <c r="K41" s="41" t="s">
        <v>732</v>
      </c>
      <c r="L41" s="9" t="str">
        <f t="shared" ref="L41:L52" si="10">IF(J41="Div by 0", "N/A", IF(K41="N/A","N/A", IF(J41&gt;VALUE(MID(K41,1,2)), "No", IF(J41&lt;-1*VALUE(MID(K41,1,2)), "No", "Yes"))))</f>
        <v>Yes</v>
      </c>
    </row>
    <row r="42" spans="1:12" x14ac:dyDescent="0.25">
      <c r="A42" s="3" t="s">
        <v>1428</v>
      </c>
      <c r="B42" s="33" t="s">
        <v>217</v>
      </c>
      <c r="C42" s="43">
        <v>7663.0265823</v>
      </c>
      <c r="D42" s="11" t="str">
        <f t="shared" si="7"/>
        <v>N/A</v>
      </c>
      <c r="E42" s="43">
        <v>8363.0224543000004</v>
      </c>
      <c r="F42" s="11" t="str">
        <f t="shared" si="8"/>
        <v>N/A</v>
      </c>
      <c r="G42" s="43">
        <v>8104.2654155</v>
      </c>
      <c r="H42" s="11" t="str">
        <f t="shared" si="9"/>
        <v>N/A</v>
      </c>
      <c r="I42" s="12">
        <v>9.1349999999999998</v>
      </c>
      <c r="J42" s="12">
        <v>-3.09</v>
      </c>
      <c r="K42" s="41" t="s">
        <v>732</v>
      </c>
      <c r="L42" s="9" t="str">
        <f t="shared" si="10"/>
        <v>Yes</v>
      </c>
    </row>
    <row r="43" spans="1:12" x14ac:dyDescent="0.25">
      <c r="A43" s="3" t="s">
        <v>1429</v>
      </c>
      <c r="B43" s="33" t="s">
        <v>217</v>
      </c>
      <c r="C43" s="43" t="s">
        <v>1742</v>
      </c>
      <c r="D43" s="11" t="str">
        <f t="shared" si="7"/>
        <v>N/A</v>
      </c>
      <c r="E43" s="43" t="s">
        <v>1742</v>
      </c>
      <c r="F43" s="11" t="str">
        <f t="shared" si="8"/>
        <v>N/A</v>
      </c>
      <c r="G43" s="43" t="s">
        <v>1742</v>
      </c>
      <c r="H43" s="11" t="str">
        <f t="shared" si="9"/>
        <v>N/A</v>
      </c>
      <c r="I43" s="12" t="s">
        <v>1742</v>
      </c>
      <c r="J43" s="12" t="s">
        <v>1742</v>
      </c>
      <c r="K43" s="41" t="s">
        <v>732</v>
      </c>
      <c r="L43" s="9" t="str">
        <f t="shared" si="10"/>
        <v>N/A</v>
      </c>
    </row>
    <row r="44" spans="1:12" x14ac:dyDescent="0.25">
      <c r="A44" s="3" t="s">
        <v>1430</v>
      </c>
      <c r="B44" s="33" t="s">
        <v>217</v>
      </c>
      <c r="C44" s="43">
        <v>2672.375</v>
      </c>
      <c r="D44" s="11" t="str">
        <f t="shared" si="7"/>
        <v>N/A</v>
      </c>
      <c r="E44" s="43">
        <v>2397.4958333</v>
      </c>
      <c r="F44" s="11" t="str">
        <f t="shared" si="8"/>
        <v>N/A</v>
      </c>
      <c r="G44" s="43">
        <v>3101.2572347</v>
      </c>
      <c r="H44" s="11" t="str">
        <f t="shared" si="9"/>
        <v>N/A</v>
      </c>
      <c r="I44" s="12">
        <v>-10.3</v>
      </c>
      <c r="J44" s="12">
        <v>29.35</v>
      </c>
      <c r="K44" s="41" t="s">
        <v>732</v>
      </c>
      <c r="L44" s="9" t="str">
        <f t="shared" si="10"/>
        <v>Yes</v>
      </c>
    </row>
    <row r="45" spans="1:12" x14ac:dyDescent="0.25">
      <c r="A45" s="3" t="s">
        <v>1431</v>
      </c>
      <c r="B45" s="33" t="s">
        <v>217</v>
      </c>
      <c r="C45" s="43">
        <v>19804.725751000002</v>
      </c>
      <c r="D45" s="11" t="str">
        <f t="shared" si="7"/>
        <v>N/A</v>
      </c>
      <c r="E45" s="43">
        <v>21754.145957000001</v>
      </c>
      <c r="F45" s="11" t="str">
        <f t="shared" si="8"/>
        <v>N/A</v>
      </c>
      <c r="G45" s="43">
        <v>20544.244046</v>
      </c>
      <c r="H45" s="11" t="str">
        <f t="shared" si="9"/>
        <v>N/A</v>
      </c>
      <c r="I45" s="12">
        <v>9.843</v>
      </c>
      <c r="J45" s="12">
        <v>-5.56</v>
      </c>
      <c r="K45" s="41" t="s">
        <v>732</v>
      </c>
      <c r="L45" s="9" t="str">
        <f t="shared" si="10"/>
        <v>Yes</v>
      </c>
    </row>
    <row r="46" spans="1:12" x14ac:dyDescent="0.25">
      <c r="A46" s="3" t="s">
        <v>1432</v>
      </c>
      <c r="B46" s="33" t="s">
        <v>217</v>
      </c>
      <c r="C46" s="43" t="s">
        <v>1742</v>
      </c>
      <c r="D46" s="11" t="str">
        <f t="shared" si="7"/>
        <v>N/A</v>
      </c>
      <c r="E46" s="43" t="s">
        <v>1742</v>
      </c>
      <c r="F46" s="11" t="str">
        <f t="shared" si="8"/>
        <v>N/A</v>
      </c>
      <c r="G46" s="43" t="s">
        <v>1742</v>
      </c>
      <c r="H46" s="11" t="str">
        <f t="shared" si="9"/>
        <v>N/A</v>
      </c>
      <c r="I46" s="12" t="s">
        <v>1742</v>
      </c>
      <c r="J46" s="12" t="s">
        <v>1742</v>
      </c>
      <c r="K46" s="41" t="s">
        <v>732</v>
      </c>
      <c r="L46" s="9" t="str">
        <f t="shared" si="10"/>
        <v>N/A</v>
      </c>
    </row>
    <row r="47" spans="1:12" x14ac:dyDescent="0.25">
      <c r="A47" s="3" t="s">
        <v>1433</v>
      </c>
      <c r="B47" s="33" t="s">
        <v>217</v>
      </c>
      <c r="C47" s="43">
        <v>9499.2763118000003</v>
      </c>
      <c r="D47" s="11" t="str">
        <f t="shared" si="7"/>
        <v>N/A</v>
      </c>
      <c r="E47" s="43">
        <v>10132.207896</v>
      </c>
      <c r="F47" s="11" t="str">
        <f t="shared" si="8"/>
        <v>N/A</v>
      </c>
      <c r="G47" s="43">
        <v>9022.1704874000006</v>
      </c>
      <c r="H47" s="11" t="str">
        <f t="shared" si="9"/>
        <v>N/A</v>
      </c>
      <c r="I47" s="12">
        <v>6.6630000000000003</v>
      </c>
      <c r="J47" s="12">
        <v>-11</v>
      </c>
      <c r="K47" s="41" t="s">
        <v>732</v>
      </c>
      <c r="L47" s="9" t="str">
        <f t="shared" si="10"/>
        <v>Yes</v>
      </c>
    </row>
    <row r="48" spans="1:12" x14ac:dyDescent="0.25">
      <c r="A48" s="3" t="s">
        <v>1434</v>
      </c>
      <c r="B48" s="41" t="s">
        <v>217</v>
      </c>
      <c r="C48" s="14">
        <v>5264.1536440999998</v>
      </c>
      <c r="D48" s="11" t="str">
        <f t="shared" si="7"/>
        <v>N/A</v>
      </c>
      <c r="E48" s="14">
        <v>5661.3237686000002</v>
      </c>
      <c r="F48" s="11" t="str">
        <f t="shared" si="8"/>
        <v>N/A</v>
      </c>
      <c r="G48" s="14">
        <v>5334.6165999000004</v>
      </c>
      <c r="H48" s="11" t="str">
        <f t="shared" si="9"/>
        <v>N/A</v>
      </c>
      <c r="I48" s="12">
        <v>7.5449999999999999</v>
      </c>
      <c r="J48" s="12">
        <v>-5.77</v>
      </c>
      <c r="K48" s="41" t="s">
        <v>732</v>
      </c>
      <c r="L48" s="9" t="str">
        <f t="shared" si="10"/>
        <v>Yes</v>
      </c>
    </row>
    <row r="49" spans="1:12" x14ac:dyDescent="0.25">
      <c r="A49" s="3" t="s">
        <v>1435</v>
      </c>
      <c r="B49" s="41" t="s">
        <v>217</v>
      </c>
      <c r="C49" s="14" t="s">
        <v>1742</v>
      </c>
      <c r="D49" s="11" t="str">
        <f t="shared" si="7"/>
        <v>N/A</v>
      </c>
      <c r="E49" s="14" t="s">
        <v>1742</v>
      </c>
      <c r="F49" s="11" t="str">
        <f t="shared" si="8"/>
        <v>N/A</v>
      </c>
      <c r="G49" s="14" t="s">
        <v>1742</v>
      </c>
      <c r="H49" s="11" t="str">
        <f t="shared" si="9"/>
        <v>N/A</v>
      </c>
      <c r="I49" s="12" t="s">
        <v>1742</v>
      </c>
      <c r="J49" s="12" t="s">
        <v>1742</v>
      </c>
      <c r="K49" s="41" t="s">
        <v>732</v>
      </c>
      <c r="L49" s="9" t="str">
        <f t="shared" si="10"/>
        <v>N/A</v>
      </c>
    </row>
    <row r="50" spans="1:12" x14ac:dyDescent="0.25">
      <c r="A50" s="3" t="s">
        <v>1436</v>
      </c>
      <c r="B50" s="41" t="s">
        <v>217</v>
      </c>
      <c r="C50" s="14">
        <v>4692.1503958000003</v>
      </c>
      <c r="D50" s="11" t="str">
        <f t="shared" si="7"/>
        <v>N/A</v>
      </c>
      <c r="E50" s="14">
        <v>6060.5142119000002</v>
      </c>
      <c r="F50" s="11" t="str">
        <f t="shared" si="8"/>
        <v>N/A</v>
      </c>
      <c r="G50" s="14">
        <v>4274.6266094000002</v>
      </c>
      <c r="H50" s="11" t="str">
        <f t="shared" si="9"/>
        <v>N/A</v>
      </c>
      <c r="I50" s="12">
        <v>29.16</v>
      </c>
      <c r="J50" s="12">
        <v>-29.5</v>
      </c>
      <c r="K50" s="41" t="s">
        <v>732</v>
      </c>
      <c r="L50" s="9" t="str">
        <f t="shared" si="10"/>
        <v>Yes</v>
      </c>
    </row>
    <row r="51" spans="1:12" x14ac:dyDescent="0.25">
      <c r="A51" s="3" t="s">
        <v>1437</v>
      </c>
      <c r="B51" s="41" t="s">
        <v>217</v>
      </c>
      <c r="C51" s="14">
        <v>13717.68161</v>
      </c>
      <c r="D51" s="11" t="str">
        <f t="shared" si="7"/>
        <v>N/A</v>
      </c>
      <c r="E51" s="14">
        <v>14168.459285999999</v>
      </c>
      <c r="F51" s="11" t="str">
        <f t="shared" si="8"/>
        <v>N/A</v>
      </c>
      <c r="G51" s="14">
        <v>12486.615824</v>
      </c>
      <c r="H51" s="11" t="str">
        <f t="shared" si="9"/>
        <v>N/A</v>
      </c>
      <c r="I51" s="12">
        <v>3.286</v>
      </c>
      <c r="J51" s="12">
        <v>-11.9</v>
      </c>
      <c r="K51" s="41" t="s">
        <v>732</v>
      </c>
      <c r="L51" s="9" t="str">
        <f t="shared" si="10"/>
        <v>Yes</v>
      </c>
    </row>
    <row r="52" spans="1:12" x14ac:dyDescent="0.25">
      <c r="A52" s="3" t="s">
        <v>1438</v>
      </c>
      <c r="B52" s="41" t="s">
        <v>217</v>
      </c>
      <c r="C52" s="14" t="s">
        <v>1742</v>
      </c>
      <c r="D52" s="11" t="str">
        <f t="shared" si="7"/>
        <v>N/A</v>
      </c>
      <c r="E52" s="14" t="s">
        <v>1742</v>
      </c>
      <c r="F52" s="11" t="str">
        <f t="shared" si="8"/>
        <v>N/A</v>
      </c>
      <c r="G52" s="14" t="s">
        <v>1742</v>
      </c>
      <c r="H52" s="11" t="str">
        <f t="shared" si="9"/>
        <v>N/A</v>
      </c>
      <c r="I52" s="12" t="s">
        <v>1742</v>
      </c>
      <c r="J52" s="12" t="s">
        <v>1742</v>
      </c>
      <c r="K52" s="41" t="s">
        <v>732</v>
      </c>
      <c r="L52" s="9" t="str">
        <f t="shared" si="10"/>
        <v>N/A</v>
      </c>
    </row>
    <row r="53" spans="1:12" x14ac:dyDescent="0.25">
      <c r="A53" s="42" t="s">
        <v>1612</v>
      </c>
      <c r="B53" s="33" t="s">
        <v>217</v>
      </c>
      <c r="C53" s="43">
        <v>6128369</v>
      </c>
      <c r="D53" s="11" t="str">
        <f t="shared" ref="D53:D122" si="11">IF($B53="N/A","N/A",IF(C53&gt;10,"No",IF(C53&lt;-10,"No","Yes")))</f>
        <v>N/A</v>
      </c>
      <c r="E53" s="43">
        <v>6785228</v>
      </c>
      <c r="F53" s="11" t="str">
        <f t="shared" ref="F53:F122" si="12">IF($B53="N/A","N/A",IF(E53&gt;10,"No",IF(E53&lt;-10,"No","Yes")))</f>
        <v>N/A</v>
      </c>
      <c r="G53" s="43">
        <v>7109612</v>
      </c>
      <c r="H53" s="11" t="str">
        <f t="shared" ref="H53:H122" si="13">IF($B53="N/A","N/A",IF(G53&gt;10,"No",IF(G53&lt;-10,"No","Yes")))</f>
        <v>N/A</v>
      </c>
      <c r="I53" s="12">
        <v>10.72</v>
      </c>
      <c r="J53" s="12">
        <v>4.7809999999999997</v>
      </c>
      <c r="K53" s="41" t="s">
        <v>732</v>
      </c>
      <c r="L53" s="9" t="str">
        <f t="shared" ref="L53:L113" si="14">IF(J53="Div by 0", "N/A", IF(K53="N/A","N/A", IF(J53&gt;VALUE(MID(K53,1,2)), "No", IF(J53&lt;-1*VALUE(MID(K53,1,2)), "No", "Yes"))))</f>
        <v>Yes</v>
      </c>
    </row>
    <row r="54" spans="1:12" x14ac:dyDescent="0.25">
      <c r="A54" s="42" t="s">
        <v>598</v>
      </c>
      <c r="B54" s="33" t="s">
        <v>217</v>
      </c>
      <c r="C54" s="34">
        <v>945</v>
      </c>
      <c r="D54" s="11" t="str">
        <f t="shared" si="11"/>
        <v>N/A</v>
      </c>
      <c r="E54" s="34">
        <v>2127</v>
      </c>
      <c r="F54" s="11" t="str">
        <f t="shared" si="12"/>
        <v>N/A</v>
      </c>
      <c r="G54" s="34">
        <v>2950</v>
      </c>
      <c r="H54" s="11" t="str">
        <f t="shared" si="13"/>
        <v>N/A</v>
      </c>
      <c r="I54" s="12">
        <v>125.1</v>
      </c>
      <c r="J54" s="12">
        <v>38.69</v>
      </c>
      <c r="K54" s="41" t="s">
        <v>732</v>
      </c>
      <c r="L54" s="9" t="str">
        <f t="shared" si="14"/>
        <v>No</v>
      </c>
    </row>
    <row r="55" spans="1:12" x14ac:dyDescent="0.25">
      <c r="A55" s="42" t="s">
        <v>1439</v>
      </c>
      <c r="B55" s="33" t="s">
        <v>217</v>
      </c>
      <c r="C55" s="43">
        <v>6485.0465608000004</v>
      </c>
      <c r="D55" s="11" t="str">
        <f t="shared" si="11"/>
        <v>N/A</v>
      </c>
      <c r="E55" s="43">
        <v>3190.0460742999999</v>
      </c>
      <c r="F55" s="11" t="str">
        <f t="shared" si="12"/>
        <v>N/A</v>
      </c>
      <c r="G55" s="43">
        <v>2410.0379661000002</v>
      </c>
      <c r="H55" s="11" t="str">
        <f t="shared" si="13"/>
        <v>N/A</v>
      </c>
      <c r="I55" s="12">
        <v>-50.8</v>
      </c>
      <c r="J55" s="12">
        <v>-24.5</v>
      </c>
      <c r="K55" s="41" t="s">
        <v>732</v>
      </c>
      <c r="L55" s="9" t="str">
        <f t="shared" si="14"/>
        <v>Yes</v>
      </c>
    </row>
    <row r="56" spans="1:12" x14ac:dyDescent="0.25">
      <c r="A56" s="42" t="s">
        <v>1440</v>
      </c>
      <c r="B56" s="33" t="s">
        <v>217</v>
      </c>
      <c r="C56" s="34">
        <v>3.5312169311999999</v>
      </c>
      <c r="D56" s="11" t="str">
        <f t="shared" si="11"/>
        <v>N/A</v>
      </c>
      <c r="E56" s="34">
        <v>1.3883403855000001</v>
      </c>
      <c r="F56" s="11" t="str">
        <f t="shared" si="12"/>
        <v>N/A</v>
      </c>
      <c r="G56" s="34">
        <v>0.89525423729999998</v>
      </c>
      <c r="H56" s="11" t="str">
        <f t="shared" si="13"/>
        <v>N/A</v>
      </c>
      <c r="I56" s="12">
        <v>-60.7</v>
      </c>
      <c r="J56" s="12">
        <v>-35.5</v>
      </c>
      <c r="K56" s="41" t="s">
        <v>732</v>
      </c>
      <c r="L56" s="9" t="str">
        <f t="shared" si="14"/>
        <v>No</v>
      </c>
    </row>
    <row r="57" spans="1:12" x14ac:dyDescent="0.25">
      <c r="A57" s="42" t="s">
        <v>599</v>
      </c>
      <c r="B57" s="33" t="s">
        <v>217</v>
      </c>
      <c r="C57" s="43">
        <v>2732386</v>
      </c>
      <c r="D57" s="11" t="str">
        <f t="shared" si="11"/>
        <v>N/A</v>
      </c>
      <c r="E57" s="43">
        <v>918025</v>
      </c>
      <c r="F57" s="11" t="str">
        <f t="shared" si="12"/>
        <v>N/A</v>
      </c>
      <c r="G57" s="43">
        <v>761227</v>
      </c>
      <c r="H57" s="11" t="str">
        <f t="shared" si="13"/>
        <v>N/A</v>
      </c>
      <c r="I57" s="12">
        <v>-66.400000000000006</v>
      </c>
      <c r="J57" s="12">
        <v>-17.100000000000001</v>
      </c>
      <c r="K57" s="41" t="s">
        <v>732</v>
      </c>
      <c r="L57" s="9" t="str">
        <f t="shared" si="14"/>
        <v>Yes</v>
      </c>
    </row>
    <row r="58" spans="1:12" x14ac:dyDescent="0.25">
      <c r="A58" s="42" t="s">
        <v>600</v>
      </c>
      <c r="B58" s="33" t="s">
        <v>217</v>
      </c>
      <c r="C58" s="34">
        <v>53</v>
      </c>
      <c r="D58" s="11" t="str">
        <f t="shared" si="11"/>
        <v>N/A</v>
      </c>
      <c r="E58" s="34">
        <v>11</v>
      </c>
      <c r="F58" s="11" t="str">
        <f t="shared" si="12"/>
        <v>N/A</v>
      </c>
      <c r="G58" s="34">
        <v>12</v>
      </c>
      <c r="H58" s="11" t="str">
        <f t="shared" si="13"/>
        <v>N/A</v>
      </c>
      <c r="I58" s="12">
        <v>-81.099999999999994</v>
      </c>
      <c r="J58" s="12">
        <v>20</v>
      </c>
      <c r="K58" s="41" t="s">
        <v>732</v>
      </c>
      <c r="L58" s="9" t="str">
        <f t="shared" si="14"/>
        <v>Yes</v>
      </c>
    </row>
    <row r="59" spans="1:12" x14ac:dyDescent="0.25">
      <c r="A59" s="42" t="s">
        <v>1441</v>
      </c>
      <c r="B59" s="33" t="s">
        <v>217</v>
      </c>
      <c r="C59" s="43">
        <v>51554.452830000002</v>
      </c>
      <c r="D59" s="11" t="str">
        <f t="shared" si="11"/>
        <v>N/A</v>
      </c>
      <c r="E59" s="43">
        <v>91802.5</v>
      </c>
      <c r="F59" s="11" t="str">
        <f t="shared" si="12"/>
        <v>N/A</v>
      </c>
      <c r="G59" s="43">
        <v>63435.583333000002</v>
      </c>
      <c r="H59" s="11" t="str">
        <f t="shared" si="13"/>
        <v>N/A</v>
      </c>
      <c r="I59" s="12">
        <v>78.069999999999993</v>
      </c>
      <c r="J59" s="12">
        <v>-30.9</v>
      </c>
      <c r="K59" s="41" t="s">
        <v>732</v>
      </c>
      <c r="L59" s="9" t="str">
        <f t="shared" si="14"/>
        <v>No</v>
      </c>
    </row>
    <row r="60" spans="1:12" ht="25" x14ac:dyDescent="0.25">
      <c r="A60" s="42" t="s">
        <v>601</v>
      </c>
      <c r="B60" s="33" t="s">
        <v>217</v>
      </c>
      <c r="C60" s="43">
        <v>1399</v>
      </c>
      <c r="D60" s="11" t="str">
        <f t="shared" si="11"/>
        <v>N/A</v>
      </c>
      <c r="E60" s="43">
        <v>0</v>
      </c>
      <c r="F60" s="11" t="str">
        <f t="shared" si="12"/>
        <v>N/A</v>
      </c>
      <c r="G60" s="43">
        <v>1874</v>
      </c>
      <c r="H60" s="11" t="str">
        <f t="shared" si="13"/>
        <v>N/A</v>
      </c>
      <c r="I60" s="12">
        <v>-100</v>
      </c>
      <c r="J60" s="12" t="s">
        <v>1742</v>
      </c>
      <c r="K60" s="41" t="s">
        <v>732</v>
      </c>
      <c r="L60" s="9" t="str">
        <f t="shared" si="14"/>
        <v>N/A</v>
      </c>
    </row>
    <row r="61" spans="1:12" x14ac:dyDescent="0.25">
      <c r="A61" s="4" t="s">
        <v>602</v>
      </c>
      <c r="B61" s="41" t="s">
        <v>217</v>
      </c>
      <c r="C61" s="1">
        <v>11</v>
      </c>
      <c r="D61" s="11" t="str">
        <f t="shared" si="11"/>
        <v>N/A</v>
      </c>
      <c r="E61" s="1">
        <v>0</v>
      </c>
      <c r="F61" s="11" t="str">
        <f t="shared" si="12"/>
        <v>N/A</v>
      </c>
      <c r="G61" s="1">
        <v>11</v>
      </c>
      <c r="H61" s="11" t="str">
        <f t="shared" si="13"/>
        <v>N/A</v>
      </c>
      <c r="I61" s="12">
        <v>-100</v>
      </c>
      <c r="J61" s="12" t="s">
        <v>1742</v>
      </c>
      <c r="K61" s="41" t="s">
        <v>732</v>
      </c>
      <c r="L61" s="9" t="str">
        <f t="shared" si="14"/>
        <v>N/A</v>
      </c>
    </row>
    <row r="62" spans="1:12" ht="25" x14ac:dyDescent="0.25">
      <c r="A62" s="4" t="s">
        <v>1442</v>
      </c>
      <c r="B62" s="41" t="s">
        <v>217</v>
      </c>
      <c r="C62" s="14">
        <v>1399</v>
      </c>
      <c r="D62" s="11" t="str">
        <f t="shared" si="11"/>
        <v>N/A</v>
      </c>
      <c r="E62" s="14" t="s">
        <v>1742</v>
      </c>
      <c r="F62" s="11" t="str">
        <f t="shared" si="12"/>
        <v>N/A</v>
      </c>
      <c r="G62" s="14">
        <v>1874</v>
      </c>
      <c r="H62" s="11" t="str">
        <f t="shared" si="13"/>
        <v>N/A</v>
      </c>
      <c r="I62" s="12" t="s">
        <v>1742</v>
      </c>
      <c r="J62" s="12" t="s">
        <v>1742</v>
      </c>
      <c r="K62" s="41" t="s">
        <v>732</v>
      </c>
      <c r="L62" s="9" t="str">
        <f t="shared" si="14"/>
        <v>N/A</v>
      </c>
    </row>
    <row r="63" spans="1:12" x14ac:dyDescent="0.25">
      <c r="A63" s="4" t="s">
        <v>603</v>
      </c>
      <c r="B63" s="41" t="s">
        <v>217</v>
      </c>
      <c r="C63" s="14">
        <v>6871774</v>
      </c>
      <c r="D63" s="11" t="str">
        <f t="shared" si="11"/>
        <v>N/A</v>
      </c>
      <c r="E63" s="14">
        <v>2616374</v>
      </c>
      <c r="F63" s="11" t="str">
        <f t="shared" si="12"/>
        <v>N/A</v>
      </c>
      <c r="G63" s="14">
        <v>0</v>
      </c>
      <c r="H63" s="11" t="str">
        <f t="shared" si="13"/>
        <v>N/A</v>
      </c>
      <c r="I63" s="12">
        <v>-61.9</v>
      </c>
      <c r="J63" s="12">
        <v>-100</v>
      </c>
      <c r="K63" s="41" t="s">
        <v>732</v>
      </c>
      <c r="L63" s="9" t="str">
        <f t="shared" si="14"/>
        <v>No</v>
      </c>
    </row>
    <row r="64" spans="1:12" x14ac:dyDescent="0.25">
      <c r="A64" s="4" t="s">
        <v>604</v>
      </c>
      <c r="B64" s="41" t="s">
        <v>217</v>
      </c>
      <c r="C64" s="1">
        <v>28</v>
      </c>
      <c r="D64" s="11" t="str">
        <f t="shared" si="11"/>
        <v>N/A</v>
      </c>
      <c r="E64" s="1">
        <v>14</v>
      </c>
      <c r="F64" s="11" t="str">
        <f t="shared" si="12"/>
        <v>N/A</v>
      </c>
      <c r="G64" s="1">
        <v>0</v>
      </c>
      <c r="H64" s="11" t="str">
        <f t="shared" si="13"/>
        <v>N/A</v>
      </c>
      <c r="I64" s="12">
        <v>-50</v>
      </c>
      <c r="J64" s="12">
        <v>-100</v>
      </c>
      <c r="K64" s="41" t="s">
        <v>732</v>
      </c>
      <c r="L64" s="9" t="str">
        <f t="shared" si="14"/>
        <v>No</v>
      </c>
    </row>
    <row r="65" spans="1:12" x14ac:dyDescent="0.25">
      <c r="A65" s="4" t="s">
        <v>1443</v>
      </c>
      <c r="B65" s="41" t="s">
        <v>217</v>
      </c>
      <c r="C65" s="14">
        <v>245420.5</v>
      </c>
      <c r="D65" s="11" t="str">
        <f t="shared" si="11"/>
        <v>N/A</v>
      </c>
      <c r="E65" s="14">
        <v>186883.85714000001</v>
      </c>
      <c r="F65" s="11" t="str">
        <f t="shared" si="12"/>
        <v>N/A</v>
      </c>
      <c r="G65" s="14" t="s">
        <v>1742</v>
      </c>
      <c r="H65" s="11" t="str">
        <f t="shared" si="13"/>
        <v>N/A</v>
      </c>
      <c r="I65" s="12">
        <v>-23.9</v>
      </c>
      <c r="J65" s="12" t="s">
        <v>1742</v>
      </c>
      <c r="K65" s="41" t="s">
        <v>732</v>
      </c>
      <c r="L65" s="9" t="str">
        <f t="shared" si="14"/>
        <v>N/A</v>
      </c>
    </row>
    <row r="66" spans="1:12" x14ac:dyDescent="0.25">
      <c r="A66" s="4" t="s">
        <v>605</v>
      </c>
      <c r="B66" s="41" t="s">
        <v>217</v>
      </c>
      <c r="C66" s="14">
        <v>194759550</v>
      </c>
      <c r="D66" s="11" t="str">
        <f t="shared" si="11"/>
        <v>N/A</v>
      </c>
      <c r="E66" s="14">
        <v>205395142</v>
      </c>
      <c r="F66" s="11" t="str">
        <f t="shared" si="12"/>
        <v>N/A</v>
      </c>
      <c r="G66" s="14">
        <v>198332205</v>
      </c>
      <c r="H66" s="11" t="str">
        <f t="shared" si="13"/>
        <v>N/A</v>
      </c>
      <c r="I66" s="12">
        <v>5.4610000000000003</v>
      </c>
      <c r="J66" s="12">
        <v>-3.44</v>
      </c>
      <c r="K66" s="41" t="s">
        <v>732</v>
      </c>
      <c r="L66" s="9" t="str">
        <f t="shared" si="14"/>
        <v>Yes</v>
      </c>
    </row>
    <row r="67" spans="1:12" x14ac:dyDescent="0.25">
      <c r="A67" s="4" t="s">
        <v>606</v>
      </c>
      <c r="B67" s="41" t="s">
        <v>217</v>
      </c>
      <c r="C67" s="1">
        <v>5618</v>
      </c>
      <c r="D67" s="11" t="str">
        <f t="shared" si="11"/>
        <v>N/A</v>
      </c>
      <c r="E67" s="1">
        <v>5464</v>
      </c>
      <c r="F67" s="11" t="str">
        <f t="shared" si="12"/>
        <v>N/A</v>
      </c>
      <c r="G67" s="1">
        <v>5485</v>
      </c>
      <c r="H67" s="11" t="str">
        <f t="shared" si="13"/>
        <v>N/A</v>
      </c>
      <c r="I67" s="12">
        <v>-2.74</v>
      </c>
      <c r="J67" s="12">
        <v>0.38429999999999997</v>
      </c>
      <c r="K67" s="41" t="s">
        <v>732</v>
      </c>
      <c r="L67" s="9" t="str">
        <f t="shared" si="14"/>
        <v>Yes</v>
      </c>
    </row>
    <row r="68" spans="1:12" x14ac:dyDescent="0.25">
      <c r="A68" s="4" t="s">
        <v>1444</v>
      </c>
      <c r="B68" s="41" t="s">
        <v>217</v>
      </c>
      <c r="C68" s="14">
        <v>34667.061232</v>
      </c>
      <c r="D68" s="11" t="str">
        <f t="shared" si="11"/>
        <v>N/A</v>
      </c>
      <c r="E68" s="14">
        <v>37590.61896</v>
      </c>
      <c r="F68" s="11" t="str">
        <f t="shared" si="12"/>
        <v>N/A</v>
      </c>
      <c r="G68" s="14">
        <v>36159.016408000003</v>
      </c>
      <c r="H68" s="11" t="str">
        <f t="shared" si="13"/>
        <v>N/A</v>
      </c>
      <c r="I68" s="12">
        <v>8.4329999999999998</v>
      </c>
      <c r="J68" s="12">
        <v>-3.81</v>
      </c>
      <c r="K68" s="41" t="s">
        <v>732</v>
      </c>
      <c r="L68" s="9" t="str">
        <f t="shared" si="14"/>
        <v>Yes</v>
      </c>
    </row>
    <row r="69" spans="1:12" x14ac:dyDescent="0.25">
      <c r="A69" s="4" t="s">
        <v>607</v>
      </c>
      <c r="B69" s="41" t="s">
        <v>217</v>
      </c>
      <c r="C69" s="14">
        <v>3565106</v>
      </c>
      <c r="D69" s="11" t="str">
        <f t="shared" si="11"/>
        <v>N/A</v>
      </c>
      <c r="E69" s="14">
        <v>2102501</v>
      </c>
      <c r="F69" s="11" t="str">
        <f t="shared" si="12"/>
        <v>N/A</v>
      </c>
      <c r="G69" s="14">
        <v>2384899</v>
      </c>
      <c r="H69" s="11" t="str">
        <f t="shared" si="13"/>
        <v>N/A</v>
      </c>
      <c r="I69" s="12">
        <v>-41</v>
      </c>
      <c r="J69" s="12">
        <v>13.43</v>
      </c>
      <c r="K69" s="41" t="s">
        <v>732</v>
      </c>
      <c r="L69" s="9" t="str">
        <f t="shared" si="14"/>
        <v>Yes</v>
      </c>
    </row>
    <row r="70" spans="1:12" x14ac:dyDescent="0.25">
      <c r="A70" s="4" t="s">
        <v>608</v>
      </c>
      <c r="B70" s="41" t="s">
        <v>217</v>
      </c>
      <c r="C70" s="1">
        <v>14562</v>
      </c>
      <c r="D70" s="11" t="str">
        <f t="shared" si="11"/>
        <v>N/A</v>
      </c>
      <c r="E70" s="1">
        <v>11152</v>
      </c>
      <c r="F70" s="11" t="str">
        <f t="shared" si="12"/>
        <v>N/A</v>
      </c>
      <c r="G70" s="1">
        <v>12802</v>
      </c>
      <c r="H70" s="11" t="str">
        <f t="shared" si="13"/>
        <v>N/A</v>
      </c>
      <c r="I70" s="12">
        <v>-23.4</v>
      </c>
      <c r="J70" s="12">
        <v>14.8</v>
      </c>
      <c r="K70" s="41" t="s">
        <v>732</v>
      </c>
      <c r="L70" s="9" t="str">
        <f t="shared" si="14"/>
        <v>Yes</v>
      </c>
    </row>
    <row r="71" spans="1:12" x14ac:dyDescent="0.25">
      <c r="A71" s="4" t="s">
        <v>1445</v>
      </c>
      <c r="B71" s="41" t="s">
        <v>217</v>
      </c>
      <c r="C71" s="14">
        <v>244.82255185</v>
      </c>
      <c r="D71" s="11" t="str">
        <f t="shared" si="11"/>
        <v>N/A</v>
      </c>
      <c r="E71" s="14">
        <v>188.53129483999999</v>
      </c>
      <c r="F71" s="11" t="str">
        <f t="shared" si="12"/>
        <v>N/A</v>
      </c>
      <c r="G71" s="14">
        <v>186.29112638999999</v>
      </c>
      <c r="H71" s="11" t="str">
        <f t="shared" si="13"/>
        <v>N/A</v>
      </c>
      <c r="I71" s="12">
        <v>-23</v>
      </c>
      <c r="J71" s="12">
        <v>-1.19</v>
      </c>
      <c r="K71" s="41" t="s">
        <v>732</v>
      </c>
      <c r="L71" s="9" t="str">
        <f t="shared" si="14"/>
        <v>Yes</v>
      </c>
    </row>
    <row r="72" spans="1:12" x14ac:dyDescent="0.25">
      <c r="A72" s="4" t="s">
        <v>609</v>
      </c>
      <c r="B72" s="41" t="s">
        <v>217</v>
      </c>
      <c r="C72" s="14">
        <v>65712</v>
      </c>
      <c r="D72" s="11" t="str">
        <f t="shared" si="11"/>
        <v>N/A</v>
      </c>
      <c r="E72" s="14">
        <v>102266</v>
      </c>
      <c r="F72" s="11" t="str">
        <f t="shared" si="12"/>
        <v>N/A</v>
      </c>
      <c r="G72" s="14">
        <v>33623</v>
      </c>
      <c r="H72" s="11" t="str">
        <f t="shared" si="13"/>
        <v>N/A</v>
      </c>
      <c r="I72" s="12">
        <v>55.63</v>
      </c>
      <c r="J72" s="12">
        <v>-67.099999999999994</v>
      </c>
      <c r="K72" s="41" t="s">
        <v>732</v>
      </c>
      <c r="L72" s="9" t="str">
        <f t="shared" si="14"/>
        <v>No</v>
      </c>
    </row>
    <row r="73" spans="1:12" x14ac:dyDescent="0.25">
      <c r="A73" s="4" t="s">
        <v>610</v>
      </c>
      <c r="B73" s="41" t="s">
        <v>217</v>
      </c>
      <c r="C73" s="1">
        <v>223</v>
      </c>
      <c r="D73" s="11" t="str">
        <f t="shared" si="11"/>
        <v>N/A</v>
      </c>
      <c r="E73" s="1">
        <v>270</v>
      </c>
      <c r="F73" s="11" t="str">
        <f t="shared" si="12"/>
        <v>N/A</v>
      </c>
      <c r="G73" s="1">
        <v>83</v>
      </c>
      <c r="H73" s="11" t="str">
        <f t="shared" si="13"/>
        <v>N/A</v>
      </c>
      <c r="I73" s="12">
        <v>21.08</v>
      </c>
      <c r="J73" s="12">
        <v>-69.3</v>
      </c>
      <c r="K73" s="41" t="s">
        <v>732</v>
      </c>
      <c r="L73" s="9" t="str">
        <f t="shared" si="14"/>
        <v>No</v>
      </c>
    </row>
    <row r="74" spans="1:12" x14ac:dyDescent="0.25">
      <c r="A74" s="4" t="s">
        <v>1446</v>
      </c>
      <c r="B74" s="41" t="s">
        <v>217</v>
      </c>
      <c r="C74" s="14">
        <v>294.67264574000001</v>
      </c>
      <c r="D74" s="11" t="str">
        <f t="shared" si="11"/>
        <v>N/A</v>
      </c>
      <c r="E74" s="14">
        <v>378.76296295999998</v>
      </c>
      <c r="F74" s="11" t="str">
        <f t="shared" si="12"/>
        <v>N/A</v>
      </c>
      <c r="G74" s="14">
        <v>405.09638554000003</v>
      </c>
      <c r="H74" s="11" t="str">
        <f t="shared" si="13"/>
        <v>N/A</v>
      </c>
      <c r="I74" s="12">
        <v>28.54</v>
      </c>
      <c r="J74" s="12">
        <v>6.952</v>
      </c>
      <c r="K74" s="41" t="s">
        <v>732</v>
      </c>
      <c r="L74" s="9" t="str">
        <f t="shared" si="14"/>
        <v>Yes</v>
      </c>
    </row>
    <row r="75" spans="1:12" ht="25" x14ac:dyDescent="0.25">
      <c r="A75" s="4" t="s">
        <v>611</v>
      </c>
      <c r="B75" s="41" t="s">
        <v>217</v>
      </c>
      <c r="C75" s="14">
        <v>535840</v>
      </c>
      <c r="D75" s="11" t="str">
        <f t="shared" si="11"/>
        <v>N/A</v>
      </c>
      <c r="E75" s="14">
        <v>1912458</v>
      </c>
      <c r="F75" s="11" t="str">
        <f t="shared" si="12"/>
        <v>N/A</v>
      </c>
      <c r="G75" s="14">
        <v>1789832</v>
      </c>
      <c r="H75" s="11" t="str">
        <f t="shared" si="13"/>
        <v>N/A</v>
      </c>
      <c r="I75" s="12">
        <v>256.89999999999998</v>
      </c>
      <c r="J75" s="12">
        <v>-6.41</v>
      </c>
      <c r="K75" s="41" t="s">
        <v>732</v>
      </c>
      <c r="L75" s="9" t="str">
        <f t="shared" si="14"/>
        <v>Yes</v>
      </c>
    </row>
    <row r="76" spans="1:12" x14ac:dyDescent="0.25">
      <c r="A76" s="42" t="s">
        <v>612</v>
      </c>
      <c r="B76" s="33" t="s">
        <v>217</v>
      </c>
      <c r="C76" s="34">
        <v>4089</v>
      </c>
      <c r="D76" s="11" t="str">
        <f t="shared" si="11"/>
        <v>N/A</v>
      </c>
      <c r="E76" s="34">
        <v>5738</v>
      </c>
      <c r="F76" s="11" t="str">
        <f t="shared" si="12"/>
        <v>N/A</v>
      </c>
      <c r="G76" s="34">
        <v>4059</v>
      </c>
      <c r="H76" s="11" t="str">
        <f t="shared" si="13"/>
        <v>N/A</v>
      </c>
      <c r="I76" s="12">
        <v>40.33</v>
      </c>
      <c r="J76" s="12">
        <v>-29.3</v>
      </c>
      <c r="K76" s="41" t="s">
        <v>732</v>
      </c>
      <c r="L76" s="9" t="str">
        <f t="shared" si="14"/>
        <v>Yes</v>
      </c>
    </row>
    <row r="77" spans="1:12" ht="25" x14ac:dyDescent="0.25">
      <c r="A77" s="42" t="s">
        <v>1447</v>
      </c>
      <c r="B77" s="33" t="s">
        <v>217</v>
      </c>
      <c r="C77" s="43">
        <v>131.04426509999999</v>
      </c>
      <c r="D77" s="11" t="str">
        <f t="shared" si="11"/>
        <v>N/A</v>
      </c>
      <c r="E77" s="43">
        <v>333.29696758</v>
      </c>
      <c r="F77" s="11" t="str">
        <f t="shared" si="12"/>
        <v>N/A</v>
      </c>
      <c r="G77" s="43">
        <v>440.95392953999999</v>
      </c>
      <c r="H77" s="11" t="str">
        <f t="shared" si="13"/>
        <v>N/A</v>
      </c>
      <c r="I77" s="12">
        <v>154.30000000000001</v>
      </c>
      <c r="J77" s="12">
        <v>32.299999999999997</v>
      </c>
      <c r="K77" s="41" t="s">
        <v>732</v>
      </c>
      <c r="L77" s="9" t="str">
        <f t="shared" si="14"/>
        <v>No</v>
      </c>
    </row>
    <row r="78" spans="1:12" ht="25" x14ac:dyDescent="0.25">
      <c r="A78" s="42" t="s">
        <v>613</v>
      </c>
      <c r="B78" s="33" t="s">
        <v>217</v>
      </c>
      <c r="C78" s="43">
        <v>3782255</v>
      </c>
      <c r="D78" s="11" t="str">
        <f t="shared" si="11"/>
        <v>N/A</v>
      </c>
      <c r="E78" s="43">
        <v>5745109</v>
      </c>
      <c r="F78" s="11" t="str">
        <f t="shared" si="12"/>
        <v>N/A</v>
      </c>
      <c r="G78" s="43">
        <v>4787982</v>
      </c>
      <c r="H78" s="11" t="str">
        <f t="shared" si="13"/>
        <v>N/A</v>
      </c>
      <c r="I78" s="12">
        <v>51.9</v>
      </c>
      <c r="J78" s="12">
        <v>-16.7</v>
      </c>
      <c r="K78" s="41" t="s">
        <v>732</v>
      </c>
      <c r="L78" s="9" t="str">
        <f t="shared" si="14"/>
        <v>Yes</v>
      </c>
    </row>
    <row r="79" spans="1:12" x14ac:dyDescent="0.25">
      <c r="A79" s="42" t="s">
        <v>614</v>
      </c>
      <c r="B79" s="33" t="s">
        <v>217</v>
      </c>
      <c r="C79" s="34">
        <v>6458</v>
      </c>
      <c r="D79" s="11" t="str">
        <f t="shared" si="11"/>
        <v>N/A</v>
      </c>
      <c r="E79" s="34">
        <v>8102</v>
      </c>
      <c r="F79" s="11" t="str">
        <f t="shared" si="12"/>
        <v>N/A</v>
      </c>
      <c r="G79" s="34">
        <v>8437</v>
      </c>
      <c r="H79" s="11" t="str">
        <f t="shared" si="13"/>
        <v>N/A</v>
      </c>
      <c r="I79" s="12">
        <v>25.46</v>
      </c>
      <c r="J79" s="12">
        <v>4.1349999999999998</v>
      </c>
      <c r="K79" s="41" t="s">
        <v>732</v>
      </c>
      <c r="L79" s="9" t="str">
        <f t="shared" si="14"/>
        <v>Yes</v>
      </c>
    </row>
    <row r="80" spans="1:12" x14ac:dyDescent="0.25">
      <c r="A80" s="42" t="s">
        <v>1448</v>
      </c>
      <c r="B80" s="33" t="s">
        <v>217</v>
      </c>
      <c r="C80" s="43">
        <v>585.66971199</v>
      </c>
      <c r="D80" s="11" t="str">
        <f t="shared" si="11"/>
        <v>N/A</v>
      </c>
      <c r="E80" s="43">
        <v>709.09763021000003</v>
      </c>
      <c r="F80" s="11" t="str">
        <f t="shared" si="12"/>
        <v>N/A</v>
      </c>
      <c r="G80" s="43">
        <v>567.49816284999997</v>
      </c>
      <c r="H80" s="11" t="str">
        <f t="shared" si="13"/>
        <v>N/A</v>
      </c>
      <c r="I80" s="12">
        <v>21.07</v>
      </c>
      <c r="J80" s="12">
        <v>-20</v>
      </c>
      <c r="K80" s="41" t="s">
        <v>732</v>
      </c>
      <c r="L80" s="9" t="str">
        <f t="shared" si="14"/>
        <v>Yes</v>
      </c>
    </row>
    <row r="81" spans="1:12" x14ac:dyDescent="0.25">
      <c r="A81" s="42" t="s">
        <v>615</v>
      </c>
      <c r="B81" s="33" t="s">
        <v>217</v>
      </c>
      <c r="C81" s="43">
        <v>1173075</v>
      </c>
      <c r="D81" s="11" t="str">
        <f t="shared" si="11"/>
        <v>N/A</v>
      </c>
      <c r="E81" s="43">
        <v>1372374</v>
      </c>
      <c r="F81" s="11" t="str">
        <f t="shared" si="12"/>
        <v>N/A</v>
      </c>
      <c r="G81" s="43">
        <v>1665969</v>
      </c>
      <c r="H81" s="11" t="str">
        <f t="shared" si="13"/>
        <v>N/A</v>
      </c>
      <c r="I81" s="12">
        <v>16.989999999999998</v>
      </c>
      <c r="J81" s="12">
        <v>21.39</v>
      </c>
      <c r="K81" s="41" t="s">
        <v>732</v>
      </c>
      <c r="L81" s="9" t="str">
        <f t="shared" si="14"/>
        <v>Yes</v>
      </c>
    </row>
    <row r="82" spans="1:12" x14ac:dyDescent="0.25">
      <c r="A82" s="42" t="s">
        <v>616</v>
      </c>
      <c r="B82" s="33" t="s">
        <v>217</v>
      </c>
      <c r="C82" s="34">
        <v>3193</v>
      </c>
      <c r="D82" s="11" t="str">
        <f t="shared" si="11"/>
        <v>N/A</v>
      </c>
      <c r="E82" s="34">
        <v>3554</v>
      </c>
      <c r="F82" s="11" t="str">
        <f t="shared" si="12"/>
        <v>N/A</v>
      </c>
      <c r="G82" s="34">
        <v>3900</v>
      </c>
      <c r="H82" s="11" t="str">
        <f t="shared" si="13"/>
        <v>N/A</v>
      </c>
      <c r="I82" s="12">
        <v>11.31</v>
      </c>
      <c r="J82" s="12">
        <v>9.7360000000000007</v>
      </c>
      <c r="K82" s="41" t="s">
        <v>732</v>
      </c>
      <c r="L82" s="9" t="str">
        <f t="shared" si="14"/>
        <v>Yes</v>
      </c>
    </row>
    <row r="83" spans="1:12" x14ac:dyDescent="0.25">
      <c r="A83" s="42" t="s">
        <v>1449</v>
      </c>
      <c r="B83" s="33" t="s">
        <v>217</v>
      </c>
      <c r="C83" s="43">
        <v>367.38960225</v>
      </c>
      <c r="D83" s="11" t="str">
        <f t="shared" si="11"/>
        <v>N/A</v>
      </c>
      <c r="E83" s="43">
        <v>386.14912773999998</v>
      </c>
      <c r="F83" s="11" t="str">
        <f t="shared" si="12"/>
        <v>N/A</v>
      </c>
      <c r="G83" s="43">
        <v>427.17153846000002</v>
      </c>
      <c r="H83" s="11" t="str">
        <f t="shared" si="13"/>
        <v>N/A</v>
      </c>
      <c r="I83" s="12">
        <v>5.1059999999999999</v>
      </c>
      <c r="J83" s="12">
        <v>10.62</v>
      </c>
      <c r="K83" s="41" t="s">
        <v>732</v>
      </c>
      <c r="L83" s="9" t="str">
        <f t="shared" si="14"/>
        <v>Yes</v>
      </c>
    </row>
    <row r="84" spans="1:12" ht="25" x14ac:dyDescent="0.25">
      <c r="A84" s="42" t="s">
        <v>617</v>
      </c>
      <c r="B84" s="33" t="s">
        <v>217</v>
      </c>
      <c r="C84" s="43">
        <v>25667</v>
      </c>
      <c r="D84" s="11" t="str">
        <f t="shared" si="11"/>
        <v>N/A</v>
      </c>
      <c r="E84" s="43">
        <v>71555</v>
      </c>
      <c r="F84" s="11" t="str">
        <f t="shared" si="12"/>
        <v>N/A</v>
      </c>
      <c r="G84" s="43">
        <v>38890</v>
      </c>
      <c r="H84" s="11" t="str">
        <f t="shared" si="13"/>
        <v>N/A</v>
      </c>
      <c r="I84" s="12">
        <v>178.8</v>
      </c>
      <c r="J84" s="12">
        <v>-45.7</v>
      </c>
      <c r="K84" s="41" t="s">
        <v>732</v>
      </c>
      <c r="L84" s="9" t="str">
        <f t="shared" si="14"/>
        <v>No</v>
      </c>
    </row>
    <row r="85" spans="1:12" x14ac:dyDescent="0.25">
      <c r="A85" s="42" t="s">
        <v>618</v>
      </c>
      <c r="B85" s="33" t="s">
        <v>217</v>
      </c>
      <c r="C85" s="34">
        <v>26</v>
      </c>
      <c r="D85" s="11" t="str">
        <f t="shared" si="11"/>
        <v>N/A</v>
      </c>
      <c r="E85" s="34">
        <v>21</v>
      </c>
      <c r="F85" s="11" t="str">
        <f t="shared" si="12"/>
        <v>N/A</v>
      </c>
      <c r="G85" s="34">
        <v>44</v>
      </c>
      <c r="H85" s="11" t="str">
        <f t="shared" si="13"/>
        <v>N/A</v>
      </c>
      <c r="I85" s="12">
        <v>-19.2</v>
      </c>
      <c r="J85" s="12">
        <v>109.5</v>
      </c>
      <c r="K85" s="41" t="s">
        <v>732</v>
      </c>
      <c r="L85" s="9" t="str">
        <f t="shared" si="14"/>
        <v>No</v>
      </c>
    </row>
    <row r="86" spans="1:12" x14ac:dyDescent="0.25">
      <c r="A86" s="42" t="s">
        <v>1450</v>
      </c>
      <c r="B86" s="33" t="s">
        <v>217</v>
      </c>
      <c r="C86" s="43">
        <v>987.19230769000001</v>
      </c>
      <c r="D86" s="11" t="str">
        <f t="shared" si="11"/>
        <v>N/A</v>
      </c>
      <c r="E86" s="43">
        <v>3407.3809523999998</v>
      </c>
      <c r="F86" s="11" t="str">
        <f t="shared" si="12"/>
        <v>N/A</v>
      </c>
      <c r="G86" s="43">
        <v>883.86363635999999</v>
      </c>
      <c r="H86" s="11" t="str">
        <f t="shared" si="13"/>
        <v>N/A</v>
      </c>
      <c r="I86" s="12">
        <v>245.2</v>
      </c>
      <c r="J86" s="12">
        <v>-74.099999999999994</v>
      </c>
      <c r="K86" s="41" t="s">
        <v>732</v>
      </c>
      <c r="L86" s="9" t="str">
        <f t="shared" si="14"/>
        <v>No</v>
      </c>
    </row>
    <row r="87" spans="1:12" x14ac:dyDescent="0.25">
      <c r="A87" s="42" t="s">
        <v>619</v>
      </c>
      <c r="B87" s="33" t="s">
        <v>217</v>
      </c>
      <c r="C87" s="43">
        <v>1644322</v>
      </c>
      <c r="D87" s="11" t="str">
        <f t="shared" si="11"/>
        <v>N/A</v>
      </c>
      <c r="E87" s="43">
        <v>2390686</v>
      </c>
      <c r="F87" s="11" t="str">
        <f t="shared" si="12"/>
        <v>N/A</v>
      </c>
      <c r="G87" s="43">
        <v>2777759</v>
      </c>
      <c r="H87" s="11" t="str">
        <f t="shared" si="13"/>
        <v>N/A</v>
      </c>
      <c r="I87" s="12">
        <v>45.39</v>
      </c>
      <c r="J87" s="12">
        <v>16.190000000000001</v>
      </c>
      <c r="K87" s="41" t="s">
        <v>732</v>
      </c>
      <c r="L87" s="9" t="str">
        <f t="shared" si="14"/>
        <v>Yes</v>
      </c>
    </row>
    <row r="88" spans="1:12" x14ac:dyDescent="0.25">
      <c r="A88" s="42" t="s">
        <v>620</v>
      </c>
      <c r="B88" s="33" t="s">
        <v>217</v>
      </c>
      <c r="C88" s="34">
        <v>8588</v>
      </c>
      <c r="D88" s="11" t="str">
        <f t="shared" si="11"/>
        <v>N/A</v>
      </c>
      <c r="E88" s="34">
        <v>10126</v>
      </c>
      <c r="F88" s="11" t="str">
        <f t="shared" si="12"/>
        <v>N/A</v>
      </c>
      <c r="G88" s="34">
        <v>11305</v>
      </c>
      <c r="H88" s="11" t="str">
        <f t="shared" si="13"/>
        <v>N/A</v>
      </c>
      <c r="I88" s="12">
        <v>17.91</v>
      </c>
      <c r="J88" s="12">
        <v>11.64</v>
      </c>
      <c r="K88" s="41" t="s">
        <v>732</v>
      </c>
      <c r="L88" s="9" t="str">
        <f t="shared" si="14"/>
        <v>Yes</v>
      </c>
    </row>
    <row r="89" spans="1:12" x14ac:dyDescent="0.25">
      <c r="A89" s="42" t="s">
        <v>1451</v>
      </c>
      <c r="B89" s="33" t="s">
        <v>217</v>
      </c>
      <c r="C89" s="43">
        <v>191.46739636999999</v>
      </c>
      <c r="D89" s="11" t="str">
        <f t="shared" si="11"/>
        <v>N/A</v>
      </c>
      <c r="E89" s="43">
        <v>236.09381789</v>
      </c>
      <c r="F89" s="11" t="str">
        <f t="shared" si="12"/>
        <v>N/A</v>
      </c>
      <c r="G89" s="43">
        <v>245.71065899999999</v>
      </c>
      <c r="H89" s="11" t="str">
        <f t="shared" si="13"/>
        <v>N/A</v>
      </c>
      <c r="I89" s="12">
        <v>23.31</v>
      </c>
      <c r="J89" s="12">
        <v>4.0730000000000004</v>
      </c>
      <c r="K89" s="41" t="s">
        <v>732</v>
      </c>
      <c r="L89" s="9" t="str">
        <f t="shared" si="14"/>
        <v>Yes</v>
      </c>
    </row>
    <row r="90" spans="1:12" x14ac:dyDescent="0.25">
      <c r="A90" s="42" t="s">
        <v>621</v>
      </c>
      <c r="B90" s="33" t="s">
        <v>217</v>
      </c>
      <c r="C90" s="43">
        <v>5884725</v>
      </c>
      <c r="D90" s="11" t="str">
        <f t="shared" si="11"/>
        <v>N/A</v>
      </c>
      <c r="E90" s="43">
        <v>6938943</v>
      </c>
      <c r="F90" s="11" t="str">
        <f t="shared" si="12"/>
        <v>N/A</v>
      </c>
      <c r="G90" s="43">
        <v>6298269</v>
      </c>
      <c r="H90" s="11" t="str">
        <f t="shared" si="13"/>
        <v>N/A</v>
      </c>
      <c r="I90" s="12">
        <v>17.91</v>
      </c>
      <c r="J90" s="12">
        <v>-9.23</v>
      </c>
      <c r="K90" s="41" t="s">
        <v>732</v>
      </c>
      <c r="L90" s="9" t="str">
        <f t="shared" si="14"/>
        <v>Yes</v>
      </c>
    </row>
    <row r="91" spans="1:12" x14ac:dyDescent="0.25">
      <c r="A91" s="42" t="s">
        <v>622</v>
      </c>
      <c r="B91" s="33" t="s">
        <v>217</v>
      </c>
      <c r="C91" s="34">
        <v>15347</v>
      </c>
      <c r="D91" s="11" t="str">
        <f t="shared" si="11"/>
        <v>N/A</v>
      </c>
      <c r="E91" s="34">
        <v>14281</v>
      </c>
      <c r="F91" s="11" t="str">
        <f t="shared" si="12"/>
        <v>N/A</v>
      </c>
      <c r="G91" s="34">
        <v>14130</v>
      </c>
      <c r="H91" s="11" t="str">
        <f t="shared" si="13"/>
        <v>N/A</v>
      </c>
      <c r="I91" s="12">
        <v>-6.95</v>
      </c>
      <c r="J91" s="12">
        <v>-1.06</v>
      </c>
      <c r="K91" s="41" t="s">
        <v>732</v>
      </c>
      <c r="L91" s="9" t="str">
        <f t="shared" si="14"/>
        <v>Yes</v>
      </c>
    </row>
    <row r="92" spans="1:12" x14ac:dyDescent="0.25">
      <c r="A92" s="42" t="s">
        <v>1452</v>
      </c>
      <c r="B92" s="33" t="s">
        <v>217</v>
      </c>
      <c r="C92" s="43">
        <v>383.44464715999999</v>
      </c>
      <c r="D92" s="11" t="str">
        <f t="shared" si="11"/>
        <v>N/A</v>
      </c>
      <c r="E92" s="43">
        <v>485.88635249999999</v>
      </c>
      <c r="F92" s="11" t="str">
        <f t="shared" si="12"/>
        <v>N/A</v>
      </c>
      <c r="G92" s="43">
        <v>445.73736730000002</v>
      </c>
      <c r="H92" s="11" t="str">
        <f t="shared" si="13"/>
        <v>N/A</v>
      </c>
      <c r="I92" s="12">
        <v>26.72</v>
      </c>
      <c r="J92" s="12">
        <v>-8.26</v>
      </c>
      <c r="K92" s="41" t="s">
        <v>732</v>
      </c>
      <c r="L92" s="9" t="str">
        <f t="shared" si="14"/>
        <v>Yes</v>
      </c>
    </row>
    <row r="93" spans="1:12" ht="25" x14ac:dyDescent="0.25">
      <c r="A93" s="42" t="s">
        <v>623</v>
      </c>
      <c r="B93" s="33" t="s">
        <v>217</v>
      </c>
      <c r="C93" s="43">
        <v>55819048</v>
      </c>
      <c r="D93" s="11" t="str">
        <f t="shared" si="11"/>
        <v>N/A</v>
      </c>
      <c r="E93" s="43">
        <v>64163725</v>
      </c>
      <c r="F93" s="11" t="str">
        <f t="shared" si="12"/>
        <v>N/A</v>
      </c>
      <c r="G93" s="43">
        <v>50739962</v>
      </c>
      <c r="H93" s="11" t="str">
        <f t="shared" si="13"/>
        <v>N/A</v>
      </c>
      <c r="I93" s="12">
        <v>14.95</v>
      </c>
      <c r="J93" s="12">
        <v>-20.9</v>
      </c>
      <c r="K93" s="41" t="s">
        <v>732</v>
      </c>
      <c r="L93" s="9" t="str">
        <f t="shared" si="14"/>
        <v>Yes</v>
      </c>
    </row>
    <row r="94" spans="1:12" x14ac:dyDescent="0.25">
      <c r="A94" s="44" t="s">
        <v>624</v>
      </c>
      <c r="B94" s="34" t="s">
        <v>217</v>
      </c>
      <c r="C94" s="34">
        <v>8915</v>
      </c>
      <c r="D94" s="11" t="str">
        <f t="shared" si="11"/>
        <v>N/A</v>
      </c>
      <c r="E94" s="34">
        <v>7977</v>
      </c>
      <c r="F94" s="11" t="str">
        <f t="shared" si="12"/>
        <v>N/A</v>
      </c>
      <c r="G94" s="34">
        <v>7998</v>
      </c>
      <c r="H94" s="11" t="str">
        <f t="shared" si="13"/>
        <v>N/A</v>
      </c>
      <c r="I94" s="12">
        <v>-10.5</v>
      </c>
      <c r="J94" s="12">
        <v>0.26329999999999998</v>
      </c>
      <c r="K94" s="1" t="s">
        <v>732</v>
      </c>
      <c r="L94" s="9" t="str">
        <f t="shared" si="14"/>
        <v>Yes</v>
      </c>
    </row>
    <row r="95" spans="1:12" x14ac:dyDescent="0.25">
      <c r="A95" s="42" t="s">
        <v>1453</v>
      </c>
      <c r="B95" s="33" t="s">
        <v>217</v>
      </c>
      <c r="C95" s="43">
        <v>6261.2504767</v>
      </c>
      <c r="D95" s="11" t="str">
        <f t="shared" si="11"/>
        <v>N/A</v>
      </c>
      <c r="E95" s="43">
        <v>8043.5909490000004</v>
      </c>
      <c r="F95" s="11" t="str">
        <f t="shared" si="12"/>
        <v>N/A</v>
      </c>
      <c r="G95" s="43">
        <v>6344.0812703000001</v>
      </c>
      <c r="H95" s="11" t="str">
        <f t="shared" si="13"/>
        <v>N/A</v>
      </c>
      <c r="I95" s="12">
        <v>28.47</v>
      </c>
      <c r="J95" s="12">
        <v>-21.1</v>
      </c>
      <c r="K95" s="41" t="s">
        <v>732</v>
      </c>
      <c r="L95" s="9" t="str">
        <f t="shared" si="14"/>
        <v>Yes</v>
      </c>
    </row>
    <row r="96" spans="1:12" ht="25" x14ac:dyDescent="0.25">
      <c r="A96" s="42" t="s">
        <v>625</v>
      </c>
      <c r="B96" s="33" t="s">
        <v>217</v>
      </c>
      <c r="C96" s="43">
        <v>10320468</v>
      </c>
      <c r="D96" s="11" t="str">
        <f t="shared" si="11"/>
        <v>N/A</v>
      </c>
      <c r="E96" s="43">
        <v>9933698</v>
      </c>
      <c r="F96" s="11" t="str">
        <f t="shared" si="12"/>
        <v>N/A</v>
      </c>
      <c r="G96" s="43">
        <v>10008121</v>
      </c>
      <c r="H96" s="11" t="str">
        <f t="shared" si="13"/>
        <v>N/A</v>
      </c>
      <c r="I96" s="12">
        <v>-3.75</v>
      </c>
      <c r="J96" s="12">
        <v>0.74919999999999998</v>
      </c>
      <c r="K96" s="41" t="s">
        <v>732</v>
      </c>
      <c r="L96" s="9" t="str">
        <f t="shared" si="14"/>
        <v>Yes</v>
      </c>
    </row>
    <row r="97" spans="1:12" x14ac:dyDescent="0.25">
      <c r="A97" s="42" t="s">
        <v>626</v>
      </c>
      <c r="B97" s="33" t="s">
        <v>217</v>
      </c>
      <c r="C97" s="34">
        <v>10326</v>
      </c>
      <c r="D97" s="11" t="str">
        <f t="shared" si="11"/>
        <v>N/A</v>
      </c>
      <c r="E97" s="34">
        <v>10262</v>
      </c>
      <c r="F97" s="11" t="str">
        <f t="shared" si="12"/>
        <v>N/A</v>
      </c>
      <c r="G97" s="34">
        <v>11066</v>
      </c>
      <c r="H97" s="11" t="str">
        <f t="shared" si="13"/>
        <v>N/A</v>
      </c>
      <c r="I97" s="12">
        <v>-0.62</v>
      </c>
      <c r="J97" s="12">
        <v>7.835</v>
      </c>
      <c r="K97" s="41" t="s">
        <v>732</v>
      </c>
      <c r="L97" s="9" t="str">
        <f t="shared" si="14"/>
        <v>Yes</v>
      </c>
    </row>
    <row r="98" spans="1:12" x14ac:dyDescent="0.25">
      <c r="A98" s="42" t="s">
        <v>1454</v>
      </c>
      <c r="B98" s="33" t="s">
        <v>217</v>
      </c>
      <c r="C98" s="43">
        <v>999.46426496000004</v>
      </c>
      <c r="D98" s="11" t="str">
        <f t="shared" si="11"/>
        <v>N/A</v>
      </c>
      <c r="E98" s="43">
        <v>968.00799065000001</v>
      </c>
      <c r="F98" s="11" t="str">
        <f t="shared" si="12"/>
        <v>N/A</v>
      </c>
      <c r="G98" s="43">
        <v>904.40276523</v>
      </c>
      <c r="H98" s="11" t="str">
        <f t="shared" si="13"/>
        <v>N/A</v>
      </c>
      <c r="I98" s="12">
        <v>-3.15</v>
      </c>
      <c r="J98" s="12">
        <v>-6.57</v>
      </c>
      <c r="K98" s="41" t="s">
        <v>732</v>
      </c>
      <c r="L98" s="9" t="str">
        <f t="shared" si="14"/>
        <v>Yes</v>
      </c>
    </row>
    <row r="99" spans="1:12" ht="25" x14ac:dyDescent="0.25">
      <c r="A99" s="42" t="s">
        <v>627</v>
      </c>
      <c r="B99" s="33" t="s">
        <v>217</v>
      </c>
      <c r="C99" s="43">
        <v>2168384</v>
      </c>
      <c r="D99" s="11" t="str">
        <f t="shared" si="11"/>
        <v>N/A</v>
      </c>
      <c r="E99" s="43">
        <v>500872</v>
      </c>
      <c r="F99" s="11" t="str">
        <f t="shared" si="12"/>
        <v>N/A</v>
      </c>
      <c r="G99" s="43">
        <v>257770</v>
      </c>
      <c r="H99" s="11" t="str">
        <f t="shared" si="13"/>
        <v>N/A</v>
      </c>
      <c r="I99" s="12">
        <v>-76.900000000000006</v>
      </c>
      <c r="J99" s="12">
        <v>-48.5</v>
      </c>
      <c r="K99" s="41" t="s">
        <v>732</v>
      </c>
      <c r="L99" s="9" t="str">
        <f t="shared" si="14"/>
        <v>No</v>
      </c>
    </row>
    <row r="100" spans="1:12" x14ac:dyDescent="0.25">
      <c r="A100" s="42" t="s">
        <v>628</v>
      </c>
      <c r="B100" s="33" t="s">
        <v>217</v>
      </c>
      <c r="C100" s="34">
        <v>2971</v>
      </c>
      <c r="D100" s="11" t="str">
        <f t="shared" si="11"/>
        <v>N/A</v>
      </c>
      <c r="E100" s="34">
        <v>382</v>
      </c>
      <c r="F100" s="11" t="str">
        <f t="shared" si="12"/>
        <v>N/A</v>
      </c>
      <c r="G100" s="34">
        <v>336</v>
      </c>
      <c r="H100" s="11" t="str">
        <f t="shared" si="13"/>
        <v>N/A</v>
      </c>
      <c r="I100" s="12">
        <v>-87.1</v>
      </c>
      <c r="J100" s="12">
        <v>-12</v>
      </c>
      <c r="K100" s="41" t="s">
        <v>732</v>
      </c>
      <c r="L100" s="9" t="str">
        <f t="shared" si="14"/>
        <v>Yes</v>
      </c>
    </row>
    <row r="101" spans="1:12" ht="25" x14ac:dyDescent="0.25">
      <c r="A101" s="42" t="s">
        <v>1455</v>
      </c>
      <c r="B101" s="33" t="s">
        <v>217</v>
      </c>
      <c r="C101" s="43">
        <v>729.84988219000002</v>
      </c>
      <c r="D101" s="11" t="str">
        <f t="shared" si="11"/>
        <v>N/A</v>
      </c>
      <c r="E101" s="43">
        <v>1311.1832460999999</v>
      </c>
      <c r="F101" s="11" t="str">
        <f t="shared" si="12"/>
        <v>N/A</v>
      </c>
      <c r="G101" s="43">
        <v>767.17261904999998</v>
      </c>
      <c r="H101" s="11" t="str">
        <f t="shared" si="13"/>
        <v>N/A</v>
      </c>
      <c r="I101" s="12">
        <v>79.650000000000006</v>
      </c>
      <c r="J101" s="12">
        <v>-41.5</v>
      </c>
      <c r="K101" s="41" t="s">
        <v>732</v>
      </c>
      <c r="L101" s="9" t="str">
        <f t="shared" si="14"/>
        <v>No</v>
      </c>
    </row>
    <row r="102" spans="1:12" ht="25" x14ac:dyDescent="0.25">
      <c r="A102" s="42" t="s">
        <v>629</v>
      </c>
      <c r="B102" s="33" t="s">
        <v>217</v>
      </c>
      <c r="C102" s="43">
        <v>7624</v>
      </c>
      <c r="D102" s="11" t="str">
        <f t="shared" si="11"/>
        <v>N/A</v>
      </c>
      <c r="E102" s="43">
        <v>960</v>
      </c>
      <c r="F102" s="11" t="str">
        <f t="shared" si="12"/>
        <v>N/A</v>
      </c>
      <c r="G102" s="43">
        <v>1363</v>
      </c>
      <c r="H102" s="11" t="str">
        <f t="shared" si="13"/>
        <v>N/A</v>
      </c>
      <c r="I102" s="12">
        <v>-87.4</v>
      </c>
      <c r="J102" s="12">
        <v>41.98</v>
      </c>
      <c r="K102" s="41" t="s">
        <v>732</v>
      </c>
      <c r="L102" s="9" t="str">
        <f t="shared" si="14"/>
        <v>No</v>
      </c>
    </row>
    <row r="103" spans="1:12" x14ac:dyDescent="0.25">
      <c r="A103" s="42" t="s">
        <v>630</v>
      </c>
      <c r="B103" s="33" t="s">
        <v>217</v>
      </c>
      <c r="C103" s="34">
        <v>31</v>
      </c>
      <c r="D103" s="11" t="str">
        <f t="shared" si="11"/>
        <v>N/A</v>
      </c>
      <c r="E103" s="34">
        <v>11</v>
      </c>
      <c r="F103" s="11" t="str">
        <f t="shared" si="12"/>
        <v>N/A</v>
      </c>
      <c r="G103" s="34">
        <v>11</v>
      </c>
      <c r="H103" s="11" t="str">
        <f t="shared" si="13"/>
        <v>N/A</v>
      </c>
      <c r="I103" s="12">
        <v>-96.8</v>
      </c>
      <c r="J103" s="12">
        <v>300</v>
      </c>
      <c r="K103" s="41" t="s">
        <v>732</v>
      </c>
      <c r="L103" s="9" t="str">
        <f t="shared" si="14"/>
        <v>No</v>
      </c>
    </row>
    <row r="104" spans="1:12" ht="25" x14ac:dyDescent="0.25">
      <c r="A104" s="42" t="s">
        <v>1456</v>
      </c>
      <c r="B104" s="33" t="s">
        <v>217</v>
      </c>
      <c r="C104" s="43">
        <v>245.93548387000001</v>
      </c>
      <c r="D104" s="11" t="str">
        <f t="shared" si="11"/>
        <v>N/A</v>
      </c>
      <c r="E104" s="43">
        <v>960</v>
      </c>
      <c r="F104" s="11" t="str">
        <f t="shared" si="12"/>
        <v>N/A</v>
      </c>
      <c r="G104" s="43">
        <v>340.75</v>
      </c>
      <c r="H104" s="11" t="str">
        <f t="shared" si="13"/>
        <v>N/A</v>
      </c>
      <c r="I104" s="12">
        <v>290.3</v>
      </c>
      <c r="J104" s="12">
        <v>-64.5</v>
      </c>
      <c r="K104" s="41" t="s">
        <v>732</v>
      </c>
      <c r="L104" s="9" t="str">
        <f t="shared" si="14"/>
        <v>No</v>
      </c>
    </row>
    <row r="105" spans="1:12" ht="25" x14ac:dyDescent="0.25">
      <c r="A105" s="42" t="s">
        <v>631</v>
      </c>
      <c r="B105" s="33" t="s">
        <v>217</v>
      </c>
      <c r="C105" s="43">
        <v>956519</v>
      </c>
      <c r="D105" s="11" t="str">
        <f t="shared" si="11"/>
        <v>N/A</v>
      </c>
      <c r="E105" s="43">
        <v>4787001</v>
      </c>
      <c r="F105" s="11" t="str">
        <f t="shared" si="12"/>
        <v>N/A</v>
      </c>
      <c r="G105" s="43">
        <v>5224741</v>
      </c>
      <c r="H105" s="11" t="str">
        <f t="shared" si="13"/>
        <v>N/A</v>
      </c>
      <c r="I105" s="12">
        <v>400.5</v>
      </c>
      <c r="J105" s="12">
        <v>9.1440000000000001</v>
      </c>
      <c r="K105" s="41" t="s">
        <v>732</v>
      </c>
      <c r="L105" s="9" t="str">
        <f t="shared" si="14"/>
        <v>Yes</v>
      </c>
    </row>
    <row r="106" spans="1:12" x14ac:dyDescent="0.25">
      <c r="A106" s="42" t="s">
        <v>632</v>
      </c>
      <c r="B106" s="33" t="s">
        <v>217</v>
      </c>
      <c r="C106" s="34">
        <v>622</v>
      </c>
      <c r="D106" s="11" t="str">
        <f t="shared" si="11"/>
        <v>N/A</v>
      </c>
      <c r="E106" s="34">
        <v>633</v>
      </c>
      <c r="F106" s="11" t="str">
        <f t="shared" si="12"/>
        <v>N/A</v>
      </c>
      <c r="G106" s="34">
        <v>646</v>
      </c>
      <c r="H106" s="11" t="str">
        <f t="shared" si="13"/>
        <v>N/A</v>
      </c>
      <c r="I106" s="12">
        <v>1.768</v>
      </c>
      <c r="J106" s="12">
        <v>2.0539999999999998</v>
      </c>
      <c r="K106" s="41" t="s">
        <v>732</v>
      </c>
      <c r="L106" s="9" t="str">
        <f t="shared" si="14"/>
        <v>Yes</v>
      </c>
    </row>
    <row r="107" spans="1:12" ht="25" x14ac:dyDescent="0.25">
      <c r="A107" s="42" t="s">
        <v>1457</v>
      </c>
      <c r="B107" s="33" t="s">
        <v>217</v>
      </c>
      <c r="C107" s="43">
        <v>1537.8118970999999</v>
      </c>
      <c r="D107" s="11" t="str">
        <f t="shared" si="11"/>
        <v>N/A</v>
      </c>
      <c r="E107" s="43">
        <v>7562.4028435999999</v>
      </c>
      <c r="F107" s="11" t="str">
        <f t="shared" si="12"/>
        <v>N/A</v>
      </c>
      <c r="G107" s="43">
        <v>8087.8343653000002</v>
      </c>
      <c r="H107" s="11" t="str">
        <f t="shared" si="13"/>
        <v>N/A</v>
      </c>
      <c r="I107" s="12">
        <v>391.8</v>
      </c>
      <c r="J107" s="12">
        <v>6.9480000000000004</v>
      </c>
      <c r="K107" s="41" t="s">
        <v>732</v>
      </c>
      <c r="L107" s="9" t="str">
        <f t="shared" si="14"/>
        <v>Yes</v>
      </c>
    </row>
    <row r="108" spans="1:12" ht="25" x14ac:dyDescent="0.25">
      <c r="A108" s="42" t="s">
        <v>633</v>
      </c>
      <c r="B108" s="33" t="s">
        <v>217</v>
      </c>
      <c r="C108" s="43">
        <v>26725</v>
      </c>
      <c r="D108" s="11" t="str">
        <f t="shared" si="11"/>
        <v>N/A</v>
      </c>
      <c r="E108" s="43">
        <v>70999</v>
      </c>
      <c r="F108" s="11" t="str">
        <f t="shared" si="12"/>
        <v>N/A</v>
      </c>
      <c r="G108" s="43">
        <v>77433</v>
      </c>
      <c r="H108" s="11" t="str">
        <f t="shared" si="13"/>
        <v>N/A</v>
      </c>
      <c r="I108" s="12">
        <v>165.7</v>
      </c>
      <c r="J108" s="12">
        <v>9.0619999999999994</v>
      </c>
      <c r="K108" s="41" t="s">
        <v>732</v>
      </c>
      <c r="L108" s="9" t="str">
        <f t="shared" si="14"/>
        <v>Yes</v>
      </c>
    </row>
    <row r="109" spans="1:12" x14ac:dyDescent="0.25">
      <c r="A109" s="42" t="s">
        <v>634</v>
      </c>
      <c r="B109" s="33" t="s">
        <v>217</v>
      </c>
      <c r="C109" s="34">
        <v>263</v>
      </c>
      <c r="D109" s="11" t="str">
        <f t="shared" si="11"/>
        <v>N/A</v>
      </c>
      <c r="E109" s="34">
        <v>831</v>
      </c>
      <c r="F109" s="11" t="str">
        <f t="shared" si="12"/>
        <v>N/A</v>
      </c>
      <c r="G109" s="34">
        <v>1024</v>
      </c>
      <c r="H109" s="11" t="str">
        <f t="shared" si="13"/>
        <v>N/A</v>
      </c>
      <c r="I109" s="12">
        <v>216</v>
      </c>
      <c r="J109" s="12">
        <v>23.23</v>
      </c>
      <c r="K109" s="41" t="s">
        <v>732</v>
      </c>
      <c r="L109" s="9" t="str">
        <f t="shared" si="14"/>
        <v>Yes</v>
      </c>
    </row>
    <row r="110" spans="1:12" ht="25" x14ac:dyDescent="0.25">
      <c r="A110" s="42" t="s">
        <v>1458</v>
      </c>
      <c r="B110" s="33" t="s">
        <v>217</v>
      </c>
      <c r="C110" s="43">
        <v>101.61596958</v>
      </c>
      <c r="D110" s="11" t="str">
        <f t="shared" si="11"/>
        <v>N/A</v>
      </c>
      <c r="E110" s="43">
        <v>85.438026473999997</v>
      </c>
      <c r="F110" s="11" t="str">
        <f t="shared" si="12"/>
        <v>N/A</v>
      </c>
      <c r="G110" s="43">
        <v>75.618164062999995</v>
      </c>
      <c r="H110" s="11" t="str">
        <f t="shared" si="13"/>
        <v>N/A</v>
      </c>
      <c r="I110" s="12">
        <v>-15.9</v>
      </c>
      <c r="J110" s="12">
        <v>-11.5</v>
      </c>
      <c r="K110" s="41" t="s">
        <v>732</v>
      </c>
      <c r="L110" s="9" t="str">
        <f t="shared" si="14"/>
        <v>Yes</v>
      </c>
    </row>
    <row r="111" spans="1:12" x14ac:dyDescent="0.25">
      <c r="A111" s="42" t="s">
        <v>635</v>
      </c>
      <c r="B111" s="33" t="s">
        <v>217</v>
      </c>
      <c r="C111" s="43">
        <v>402118</v>
      </c>
      <c r="D111" s="11" t="str">
        <f t="shared" si="11"/>
        <v>N/A</v>
      </c>
      <c r="E111" s="43">
        <v>311976</v>
      </c>
      <c r="F111" s="11" t="str">
        <f t="shared" si="12"/>
        <v>N/A</v>
      </c>
      <c r="G111" s="43">
        <v>389041</v>
      </c>
      <c r="H111" s="11" t="str">
        <f t="shared" si="13"/>
        <v>N/A</v>
      </c>
      <c r="I111" s="12">
        <v>-22.4</v>
      </c>
      <c r="J111" s="12">
        <v>24.7</v>
      </c>
      <c r="K111" s="41" t="s">
        <v>732</v>
      </c>
      <c r="L111" s="9" t="str">
        <f t="shared" si="14"/>
        <v>Yes</v>
      </c>
    </row>
    <row r="112" spans="1:12" x14ac:dyDescent="0.25">
      <c r="A112" s="42" t="s">
        <v>636</v>
      </c>
      <c r="B112" s="33" t="s">
        <v>217</v>
      </c>
      <c r="C112" s="34">
        <v>51</v>
      </c>
      <c r="D112" s="11" t="str">
        <f t="shared" si="11"/>
        <v>N/A</v>
      </c>
      <c r="E112" s="34">
        <v>29</v>
      </c>
      <c r="F112" s="11" t="str">
        <f t="shared" si="12"/>
        <v>N/A</v>
      </c>
      <c r="G112" s="34">
        <v>36</v>
      </c>
      <c r="H112" s="11" t="str">
        <f t="shared" si="13"/>
        <v>N/A</v>
      </c>
      <c r="I112" s="12">
        <v>-43.1</v>
      </c>
      <c r="J112" s="12">
        <v>24.14</v>
      </c>
      <c r="K112" s="41" t="s">
        <v>732</v>
      </c>
      <c r="L112" s="9" t="str">
        <f t="shared" si="14"/>
        <v>Yes</v>
      </c>
    </row>
    <row r="113" spans="1:12" x14ac:dyDescent="0.25">
      <c r="A113" s="42" t="s">
        <v>1459</v>
      </c>
      <c r="B113" s="33" t="s">
        <v>217</v>
      </c>
      <c r="C113" s="43">
        <v>7884.6666667</v>
      </c>
      <c r="D113" s="11" t="str">
        <f t="shared" si="11"/>
        <v>N/A</v>
      </c>
      <c r="E113" s="43">
        <v>10757.793103</v>
      </c>
      <c r="F113" s="11" t="str">
        <f t="shared" si="12"/>
        <v>N/A</v>
      </c>
      <c r="G113" s="43">
        <v>10806.694444000001</v>
      </c>
      <c r="H113" s="11" t="str">
        <f t="shared" si="13"/>
        <v>N/A</v>
      </c>
      <c r="I113" s="12">
        <v>36.44</v>
      </c>
      <c r="J113" s="12">
        <v>0.4546</v>
      </c>
      <c r="K113" s="41" t="s">
        <v>732</v>
      </c>
      <c r="L113" s="9" t="str">
        <f t="shared" si="14"/>
        <v>Yes</v>
      </c>
    </row>
    <row r="114" spans="1:12" ht="25" x14ac:dyDescent="0.25">
      <c r="A114" s="42" t="s">
        <v>637</v>
      </c>
      <c r="B114" s="33" t="s">
        <v>217</v>
      </c>
      <c r="C114" s="43">
        <v>140514</v>
      </c>
      <c r="D114" s="11" t="str">
        <f t="shared" si="11"/>
        <v>N/A</v>
      </c>
      <c r="E114" s="43">
        <v>125799</v>
      </c>
      <c r="F114" s="11" t="str">
        <f t="shared" si="12"/>
        <v>N/A</v>
      </c>
      <c r="G114" s="43">
        <v>125752</v>
      </c>
      <c r="H114" s="11" t="str">
        <f t="shared" si="13"/>
        <v>N/A</v>
      </c>
      <c r="I114" s="12">
        <v>-10.5</v>
      </c>
      <c r="J114" s="12">
        <v>-3.6999999999999998E-2</v>
      </c>
      <c r="K114" s="41" t="s">
        <v>732</v>
      </c>
      <c r="L114" s="9" t="str">
        <f>IF(J114="Div by 0", "N/A", IF(OR(J114="N/A",K114="N/A"),"N/A", IF(J114&gt;VALUE(MID(K114,1,2)), "No", IF(J114&lt;-1*VALUE(MID(K114,1,2)), "No", "Yes"))))</f>
        <v>Yes</v>
      </c>
    </row>
    <row r="115" spans="1:12" x14ac:dyDescent="0.25">
      <c r="A115" s="42" t="s">
        <v>638</v>
      </c>
      <c r="B115" s="33" t="s">
        <v>217</v>
      </c>
      <c r="C115" s="34">
        <v>2124</v>
      </c>
      <c r="D115" s="11" t="str">
        <f t="shared" si="11"/>
        <v>N/A</v>
      </c>
      <c r="E115" s="34">
        <v>1773</v>
      </c>
      <c r="F115" s="11" t="str">
        <f t="shared" si="12"/>
        <v>N/A</v>
      </c>
      <c r="G115" s="34">
        <v>2527</v>
      </c>
      <c r="H115" s="11" t="str">
        <f t="shared" si="13"/>
        <v>N/A</v>
      </c>
      <c r="I115" s="12">
        <v>-16.5</v>
      </c>
      <c r="J115" s="12">
        <v>42.53</v>
      </c>
      <c r="K115" s="41" t="s">
        <v>732</v>
      </c>
      <c r="L115" s="9" t="str">
        <f t="shared" ref="L115:L119" si="15">IF(J115="Div by 0", "N/A", IF(OR(J115="N/A",K115="N/A"),"N/A", IF(J115&gt;VALUE(MID(K115,1,2)), "No", IF(J115&lt;-1*VALUE(MID(K115,1,2)), "No", "Yes"))))</f>
        <v>No</v>
      </c>
    </row>
    <row r="116" spans="1:12" ht="25" x14ac:dyDescent="0.25">
      <c r="A116" s="42" t="s">
        <v>1460</v>
      </c>
      <c r="B116" s="33" t="s">
        <v>217</v>
      </c>
      <c r="C116" s="43">
        <v>66.155367232000003</v>
      </c>
      <c r="D116" s="11" t="str">
        <f t="shared" si="11"/>
        <v>N/A</v>
      </c>
      <c r="E116" s="43">
        <v>70.952622672999993</v>
      </c>
      <c r="F116" s="11" t="str">
        <f t="shared" si="12"/>
        <v>N/A</v>
      </c>
      <c r="G116" s="43">
        <v>49.763355758000003</v>
      </c>
      <c r="H116" s="11" t="str">
        <f t="shared" si="13"/>
        <v>N/A</v>
      </c>
      <c r="I116" s="12">
        <v>7.2510000000000003</v>
      </c>
      <c r="J116" s="12">
        <v>-29.9</v>
      </c>
      <c r="K116" s="41" t="s">
        <v>732</v>
      </c>
      <c r="L116" s="9" t="str">
        <f t="shared" si="15"/>
        <v>Yes</v>
      </c>
    </row>
    <row r="117" spans="1:12" ht="25" x14ac:dyDescent="0.25">
      <c r="A117" s="42" t="s">
        <v>639</v>
      </c>
      <c r="B117" s="33" t="s">
        <v>217</v>
      </c>
      <c r="C117" s="43">
        <v>0</v>
      </c>
      <c r="D117" s="11" t="str">
        <f t="shared" si="11"/>
        <v>N/A</v>
      </c>
      <c r="E117" s="43">
        <v>158</v>
      </c>
      <c r="F117" s="11" t="str">
        <f t="shared" si="12"/>
        <v>N/A</v>
      </c>
      <c r="G117" s="43">
        <v>26062</v>
      </c>
      <c r="H117" s="11" t="str">
        <f t="shared" si="13"/>
        <v>N/A</v>
      </c>
      <c r="I117" s="12" t="s">
        <v>1742</v>
      </c>
      <c r="J117" s="12">
        <v>16395</v>
      </c>
      <c r="K117" s="41" t="s">
        <v>732</v>
      </c>
      <c r="L117" s="9" t="str">
        <f t="shared" si="15"/>
        <v>No</v>
      </c>
    </row>
    <row r="118" spans="1:12" x14ac:dyDescent="0.25">
      <c r="A118" s="42" t="s">
        <v>640</v>
      </c>
      <c r="B118" s="33" t="s">
        <v>217</v>
      </c>
      <c r="C118" s="34">
        <v>0</v>
      </c>
      <c r="D118" s="11" t="str">
        <f t="shared" si="11"/>
        <v>N/A</v>
      </c>
      <c r="E118" s="34">
        <v>11</v>
      </c>
      <c r="F118" s="11" t="str">
        <f t="shared" si="12"/>
        <v>N/A</v>
      </c>
      <c r="G118" s="34">
        <v>32</v>
      </c>
      <c r="H118" s="11" t="str">
        <f t="shared" si="13"/>
        <v>N/A</v>
      </c>
      <c r="I118" s="12" t="s">
        <v>1742</v>
      </c>
      <c r="J118" s="12">
        <v>1500</v>
      </c>
      <c r="K118" s="41" t="s">
        <v>732</v>
      </c>
      <c r="L118" s="9" t="str">
        <f t="shared" si="15"/>
        <v>No</v>
      </c>
    </row>
    <row r="119" spans="1:12" ht="25" x14ac:dyDescent="0.25">
      <c r="A119" s="42" t="s">
        <v>1461</v>
      </c>
      <c r="B119" s="33" t="s">
        <v>217</v>
      </c>
      <c r="C119" s="43" t="s">
        <v>1742</v>
      </c>
      <c r="D119" s="11" t="str">
        <f t="shared" si="11"/>
        <v>N/A</v>
      </c>
      <c r="E119" s="43">
        <v>79</v>
      </c>
      <c r="F119" s="11" t="str">
        <f t="shared" si="12"/>
        <v>N/A</v>
      </c>
      <c r="G119" s="43">
        <v>814.4375</v>
      </c>
      <c r="H119" s="11" t="str">
        <f t="shared" si="13"/>
        <v>N/A</v>
      </c>
      <c r="I119" s="12" t="s">
        <v>1742</v>
      </c>
      <c r="J119" s="12">
        <v>930.9</v>
      </c>
      <c r="K119" s="41" t="s">
        <v>732</v>
      </c>
      <c r="L119" s="9" t="str">
        <f t="shared" si="15"/>
        <v>No</v>
      </c>
    </row>
    <row r="120" spans="1:12" ht="25" x14ac:dyDescent="0.25">
      <c r="A120" s="42" t="s">
        <v>641</v>
      </c>
      <c r="B120" s="33" t="s">
        <v>217</v>
      </c>
      <c r="C120" s="43">
        <v>7218255</v>
      </c>
      <c r="D120" s="11" t="str">
        <f t="shared" si="11"/>
        <v>N/A</v>
      </c>
      <c r="E120" s="43">
        <v>8853990</v>
      </c>
      <c r="F120" s="11" t="str">
        <f t="shared" si="12"/>
        <v>N/A</v>
      </c>
      <c r="G120" s="43">
        <v>10217514</v>
      </c>
      <c r="H120" s="11" t="str">
        <f t="shared" si="13"/>
        <v>N/A</v>
      </c>
      <c r="I120" s="12">
        <v>22.66</v>
      </c>
      <c r="J120" s="12">
        <v>15.4</v>
      </c>
      <c r="K120" s="41" t="s">
        <v>732</v>
      </c>
      <c r="L120" s="9" t="str">
        <f t="shared" ref="L120:L131" si="16">IF(J120="Div by 0", "N/A", IF(K120="N/A","N/A", IF(J120&gt;VALUE(MID(K120,1,2)), "No", IF(J120&lt;-1*VALUE(MID(K120,1,2)), "No", "Yes"))))</f>
        <v>Yes</v>
      </c>
    </row>
    <row r="121" spans="1:12" x14ac:dyDescent="0.25">
      <c r="A121" s="42" t="s">
        <v>642</v>
      </c>
      <c r="B121" s="33" t="s">
        <v>217</v>
      </c>
      <c r="C121" s="34">
        <v>12716</v>
      </c>
      <c r="D121" s="11" t="str">
        <f t="shared" si="11"/>
        <v>N/A</v>
      </c>
      <c r="E121" s="34">
        <v>12930</v>
      </c>
      <c r="F121" s="11" t="str">
        <f t="shared" si="12"/>
        <v>N/A</v>
      </c>
      <c r="G121" s="34">
        <v>11858</v>
      </c>
      <c r="H121" s="11" t="str">
        <f t="shared" si="13"/>
        <v>N/A</v>
      </c>
      <c r="I121" s="12">
        <v>1.6830000000000001</v>
      </c>
      <c r="J121" s="12">
        <v>-8.2899999999999991</v>
      </c>
      <c r="K121" s="41" t="s">
        <v>732</v>
      </c>
      <c r="L121" s="9" t="str">
        <f t="shared" si="16"/>
        <v>Yes</v>
      </c>
    </row>
    <row r="122" spans="1:12" ht="25" x14ac:dyDescent="0.25">
      <c r="A122" s="42" t="s">
        <v>1462</v>
      </c>
      <c r="B122" s="33" t="s">
        <v>217</v>
      </c>
      <c r="C122" s="43">
        <v>567.65138407999996</v>
      </c>
      <c r="D122" s="11" t="str">
        <f t="shared" si="11"/>
        <v>N/A</v>
      </c>
      <c r="E122" s="43">
        <v>684.76334107000002</v>
      </c>
      <c r="F122" s="11" t="str">
        <f t="shared" si="12"/>
        <v>N/A</v>
      </c>
      <c r="G122" s="43">
        <v>861.65575981999996</v>
      </c>
      <c r="H122" s="11" t="str">
        <f t="shared" si="13"/>
        <v>N/A</v>
      </c>
      <c r="I122" s="12">
        <v>20.63</v>
      </c>
      <c r="J122" s="12">
        <v>25.83</v>
      </c>
      <c r="K122" s="41" t="s">
        <v>732</v>
      </c>
      <c r="L122" s="9" t="str">
        <f t="shared" si="16"/>
        <v>Yes</v>
      </c>
    </row>
    <row r="123" spans="1:12" ht="25" x14ac:dyDescent="0.25">
      <c r="A123" s="42" t="s">
        <v>643</v>
      </c>
      <c r="B123" s="33" t="s">
        <v>217</v>
      </c>
      <c r="C123" s="43">
        <v>62740178</v>
      </c>
      <c r="D123" s="11" t="str">
        <f t="shared" ref="D123:D131" si="17">IF($B123="N/A","N/A",IF(C123&gt;10,"No",IF(C123&lt;-10,"No","Yes")))</f>
        <v>N/A</v>
      </c>
      <c r="E123" s="43">
        <v>79407969</v>
      </c>
      <c r="F123" s="11" t="str">
        <f t="shared" ref="F123:F131" si="18">IF($B123="N/A","N/A",IF(E123&gt;10,"No",IF(E123&lt;-10,"No","Yes")))</f>
        <v>N/A</v>
      </c>
      <c r="G123" s="43">
        <v>74024745</v>
      </c>
      <c r="H123" s="11" t="str">
        <f t="shared" ref="H123:H131" si="19">IF($B123="N/A","N/A",IF(G123&gt;10,"No",IF(G123&lt;-10,"No","Yes")))</f>
        <v>N/A</v>
      </c>
      <c r="I123" s="12">
        <v>26.57</v>
      </c>
      <c r="J123" s="12">
        <v>-6.78</v>
      </c>
      <c r="K123" s="41" t="s">
        <v>732</v>
      </c>
      <c r="L123" s="9" t="str">
        <f t="shared" si="16"/>
        <v>Yes</v>
      </c>
    </row>
    <row r="124" spans="1:12" x14ac:dyDescent="0.25">
      <c r="A124" s="42" t="s">
        <v>644</v>
      </c>
      <c r="B124" s="33" t="s">
        <v>217</v>
      </c>
      <c r="C124" s="34">
        <v>5174</v>
      </c>
      <c r="D124" s="11" t="str">
        <f t="shared" si="17"/>
        <v>N/A</v>
      </c>
      <c r="E124" s="34">
        <v>5403</v>
      </c>
      <c r="F124" s="11" t="str">
        <f t="shared" si="18"/>
        <v>N/A</v>
      </c>
      <c r="G124" s="34">
        <v>5324</v>
      </c>
      <c r="H124" s="11" t="str">
        <f t="shared" si="19"/>
        <v>N/A</v>
      </c>
      <c r="I124" s="12">
        <v>4.4260000000000002</v>
      </c>
      <c r="J124" s="12">
        <v>-1.46</v>
      </c>
      <c r="K124" s="41" t="s">
        <v>732</v>
      </c>
      <c r="L124" s="9" t="str">
        <f t="shared" si="16"/>
        <v>Yes</v>
      </c>
    </row>
    <row r="125" spans="1:12" ht="25" x14ac:dyDescent="0.25">
      <c r="A125" s="42" t="s">
        <v>1463</v>
      </c>
      <c r="B125" s="33" t="s">
        <v>217</v>
      </c>
      <c r="C125" s="43">
        <v>12126.049091999999</v>
      </c>
      <c r="D125" s="11" t="str">
        <f t="shared" si="17"/>
        <v>N/A</v>
      </c>
      <c r="E125" s="43">
        <v>14697.014435999999</v>
      </c>
      <c r="F125" s="11" t="str">
        <f t="shared" si="18"/>
        <v>N/A</v>
      </c>
      <c r="G125" s="43">
        <v>13903.971638000001</v>
      </c>
      <c r="H125" s="11" t="str">
        <f t="shared" si="19"/>
        <v>N/A</v>
      </c>
      <c r="I125" s="12">
        <v>21.2</v>
      </c>
      <c r="J125" s="12">
        <v>-5.4</v>
      </c>
      <c r="K125" s="41" t="s">
        <v>732</v>
      </c>
      <c r="L125" s="9" t="str">
        <f t="shared" si="16"/>
        <v>Yes</v>
      </c>
    </row>
    <row r="126" spans="1:12" ht="25" x14ac:dyDescent="0.25">
      <c r="A126" s="42" t="s">
        <v>645</v>
      </c>
      <c r="B126" s="33" t="s">
        <v>217</v>
      </c>
      <c r="C126" s="43">
        <v>24158031</v>
      </c>
      <c r="D126" s="11" t="str">
        <f t="shared" si="17"/>
        <v>N/A</v>
      </c>
      <c r="E126" s="43">
        <v>23985095</v>
      </c>
      <c r="F126" s="11" t="str">
        <f t="shared" si="18"/>
        <v>N/A</v>
      </c>
      <c r="G126" s="43">
        <v>23540712</v>
      </c>
      <c r="H126" s="11" t="str">
        <f t="shared" si="19"/>
        <v>N/A</v>
      </c>
      <c r="I126" s="12">
        <v>-0.71599999999999997</v>
      </c>
      <c r="J126" s="12">
        <v>-1.85</v>
      </c>
      <c r="K126" s="41" t="s">
        <v>732</v>
      </c>
      <c r="L126" s="9" t="str">
        <f t="shared" si="16"/>
        <v>Yes</v>
      </c>
    </row>
    <row r="127" spans="1:12" x14ac:dyDescent="0.25">
      <c r="A127" s="42" t="s">
        <v>646</v>
      </c>
      <c r="B127" s="33" t="s">
        <v>217</v>
      </c>
      <c r="C127" s="34">
        <v>2162</v>
      </c>
      <c r="D127" s="11" t="str">
        <f t="shared" si="17"/>
        <v>N/A</v>
      </c>
      <c r="E127" s="34">
        <v>1981</v>
      </c>
      <c r="F127" s="11" t="str">
        <f t="shared" si="18"/>
        <v>N/A</v>
      </c>
      <c r="G127" s="34">
        <v>1704</v>
      </c>
      <c r="H127" s="11" t="str">
        <f t="shared" si="19"/>
        <v>N/A</v>
      </c>
      <c r="I127" s="12">
        <v>-8.3699999999999992</v>
      </c>
      <c r="J127" s="12">
        <v>-14</v>
      </c>
      <c r="K127" s="41" t="s">
        <v>732</v>
      </c>
      <c r="L127" s="9" t="str">
        <f t="shared" si="16"/>
        <v>Yes</v>
      </c>
    </row>
    <row r="128" spans="1:12" ht="25" x14ac:dyDescent="0.25">
      <c r="A128" s="42" t="s">
        <v>1464</v>
      </c>
      <c r="B128" s="33" t="s">
        <v>217</v>
      </c>
      <c r="C128" s="43">
        <v>11173.927382</v>
      </c>
      <c r="D128" s="11" t="str">
        <f t="shared" si="17"/>
        <v>N/A</v>
      </c>
      <c r="E128" s="43">
        <v>12107.569409</v>
      </c>
      <c r="F128" s="11" t="str">
        <f t="shared" si="18"/>
        <v>N/A</v>
      </c>
      <c r="G128" s="43">
        <v>13814.971831000001</v>
      </c>
      <c r="H128" s="11" t="str">
        <f t="shared" si="19"/>
        <v>N/A</v>
      </c>
      <c r="I128" s="12">
        <v>8.3559999999999999</v>
      </c>
      <c r="J128" s="12">
        <v>14.1</v>
      </c>
      <c r="K128" s="41" t="s">
        <v>732</v>
      </c>
      <c r="L128" s="9" t="str">
        <f t="shared" si="16"/>
        <v>Yes</v>
      </c>
    </row>
    <row r="129" spans="1:12" ht="25" x14ac:dyDescent="0.25">
      <c r="A129" s="42" t="s">
        <v>647</v>
      </c>
      <c r="B129" s="33" t="s">
        <v>217</v>
      </c>
      <c r="C129" s="43">
        <v>254148</v>
      </c>
      <c r="D129" s="11" t="str">
        <f t="shared" si="17"/>
        <v>N/A</v>
      </c>
      <c r="E129" s="43">
        <v>224378</v>
      </c>
      <c r="F129" s="11" t="str">
        <f t="shared" si="18"/>
        <v>N/A</v>
      </c>
      <c r="G129" s="43">
        <v>115873</v>
      </c>
      <c r="H129" s="11" t="str">
        <f t="shared" si="19"/>
        <v>N/A</v>
      </c>
      <c r="I129" s="12">
        <v>-11.7</v>
      </c>
      <c r="J129" s="12">
        <v>-48.4</v>
      </c>
      <c r="K129" s="41" t="s">
        <v>732</v>
      </c>
      <c r="L129" s="9" t="str">
        <f t="shared" si="16"/>
        <v>No</v>
      </c>
    </row>
    <row r="130" spans="1:12" x14ac:dyDescent="0.25">
      <c r="A130" s="42" t="s">
        <v>648</v>
      </c>
      <c r="B130" s="33" t="s">
        <v>217</v>
      </c>
      <c r="C130" s="34">
        <v>52</v>
      </c>
      <c r="D130" s="11" t="str">
        <f t="shared" si="17"/>
        <v>N/A</v>
      </c>
      <c r="E130" s="34">
        <v>40</v>
      </c>
      <c r="F130" s="11" t="str">
        <f t="shared" si="18"/>
        <v>N/A</v>
      </c>
      <c r="G130" s="34">
        <v>34</v>
      </c>
      <c r="H130" s="11" t="str">
        <f t="shared" si="19"/>
        <v>N/A</v>
      </c>
      <c r="I130" s="12">
        <v>-23.1</v>
      </c>
      <c r="J130" s="12">
        <v>-15</v>
      </c>
      <c r="K130" s="41" t="s">
        <v>732</v>
      </c>
      <c r="L130" s="9" t="str">
        <f t="shared" si="16"/>
        <v>Yes</v>
      </c>
    </row>
    <row r="131" spans="1:12" ht="25" x14ac:dyDescent="0.25">
      <c r="A131" s="42" t="s">
        <v>1465</v>
      </c>
      <c r="B131" s="33" t="s">
        <v>217</v>
      </c>
      <c r="C131" s="43">
        <v>4887.4615384999997</v>
      </c>
      <c r="D131" s="11" t="str">
        <f t="shared" si="17"/>
        <v>N/A</v>
      </c>
      <c r="E131" s="43">
        <v>5609.45</v>
      </c>
      <c r="F131" s="11" t="str">
        <f t="shared" si="18"/>
        <v>N/A</v>
      </c>
      <c r="G131" s="43">
        <v>3408.0294118000002</v>
      </c>
      <c r="H131" s="11" t="str">
        <f t="shared" si="19"/>
        <v>N/A</v>
      </c>
      <c r="I131" s="12">
        <v>14.77</v>
      </c>
      <c r="J131" s="12">
        <v>-39.200000000000003</v>
      </c>
      <c r="K131" s="41" t="s">
        <v>732</v>
      </c>
      <c r="L131" s="9" t="str">
        <f t="shared" si="16"/>
        <v>No</v>
      </c>
    </row>
    <row r="132" spans="1:12" x14ac:dyDescent="0.25">
      <c r="A132" s="42" t="s">
        <v>1466</v>
      </c>
      <c r="B132" s="33" t="s">
        <v>217</v>
      </c>
      <c r="C132" s="43">
        <v>221.42461248999999</v>
      </c>
      <c r="D132" s="11" t="str">
        <f t="shared" ref="D132:D143" si="20">IF($B132="N/A","N/A",IF(C132&gt;10,"No",IF(C132&lt;-10,"No","Yes")))</f>
        <v>N/A</v>
      </c>
      <c r="E132" s="43">
        <v>244.33662225</v>
      </c>
      <c r="F132" s="11" t="str">
        <f t="shared" ref="F132:F143" si="21">IF($B132="N/A","N/A",IF(E132&gt;10,"No",IF(E132&lt;-10,"No","Yes")))</f>
        <v>N/A</v>
      </c>
      <c r="G132" s="43">
        <v>254.32344839999999</v>
      </c>
      <c r="H132" s="11" t="str">
        <f t="shared" ref="H132:H143" si="22">IF($B132="N/A","N/A",IF(G132&gt;10,"No",IF(G132&lt;-10,"No","Yes")))</f>
        <v>N/A</v>
      </c>
      <c r="I132" s="12">
        <v>10.35</v>
      </c>
      <c r="J132" s="12">
        <v>4.0869999999999997</v>
      </c>
      <c r="K132" s="41" t="s">
        <v>732</v>
      </c>
      <c r="L132" s="9" t="str">
        <f t="shared" ref="L132:L143" si="23">IF(J132="Div by 0", "N/A", IF(K132="N/A","N/A", IF(J132&gt;VALUE(MID(K132,1,2)), "No", IF(J132&lt;-1*VALUE(MID(K132,1,2)), "No", "Yes"))))</f>
        <v>Yes</v>
      </c>
    </row>
    <row r="133" spans="1:12" x14ac:dyDescent="0.25">
      <c r="A133" s="42" t="s">
        <v>1467</v>
      </c>
      <c r="B133" s="33" t="s">
        <v>217</v>
      </c>
      <c r="C133" s="43">
        <v>198.92211341000001</v>
      </c>
      <c r="D133" s="11" t="str">
        <f t="shared" si="20"/>
        <v>N/A</v>
      </c>
      <c r="E133" s="43">
        <v>187.47489444000001</v>
      </c>
      <c r="F133" s="11" t="str">
        <f t="shared" si="21"/>
        <v>N/A</v>
      </c>
      <c r="G133" s="43">
        <v>234.05161734000001</v>
      </c>
      <c r="H133" s="11" t="str">
        <f t="shared" si="22"/>
        <v>N/A</v>
      </c>
      <c r="I133" s="12">
        <v>-5.75</v>
      </c>
      <c r="J133" s="12">
        <v>24.84</v>
      </c>
      <c r="K133" s="41" t="s">
        <v>732</v>
      </c>
      <c r="L133" s="9" t="str">
        <f t="shared" si="23"/>
        <v>Yes</v>
      </c>
    </row>
    <row r="134" spans="1:12" x14ac:dyDescent="0.25">
      <c r="A134" s="42" t="s">
        <v>1468</v>
      </c>
      <c r="B134" s="33" t="s">
        <v>217</v>
      </c>
      <c r="C134" s="43">
        <v>256.04916223999999</v>
      </c>
      <c r="D134" s="11" t="str">
        <f t="shared" si="20"/>
        <v>N/A</v>
      </c>
      <c r="E134" s="43">
        <v>331.64971303999999</v>
      </c>
      <c r="F134" s="11" t="str">
        <f t="shared" si="21"/>
        <v>N/A</v>
      </c>
      <c r="G134" s="43">
        <v>280.46253130000002</v>
      </c>
      <c r="H134" s="11" t="str">
        <f t="shared" si="22"/>
        <v>N/A</v>
      </c>
      <c r="I134" s="12">
        <v>29.53</v>
      </c>
      <c r="J134" s="12">
        <v>-15.4</v>
      </c>
      <c r="K134" s="41" t="s">
        <v>732</v>
      </c>
      <c r="L134" s="9" t="str">
        <f t="shared" si="23"/>
        <v>Yes</v>
      </c>
    </row>
    <row r="135" spans="1:12" x14ac:dyDescent="0.25">
      <c r="A135" s="42" t="s">
        <v>1469</v>
      </c>
      <c r="B135" s="33" t="s">
        <v>217</v>
      </c>
      <c r="C135" s="43">
        <v>7383.9328323</v>
      </c>
      <c r="D135" s="11" t="str">
        <f t="shared" si="20"/>
        <v>N/A</v>
      </c>
      <c r="E135" s="43">
        <v>7523.5700755999997</v>
      </c>
      <c r="F135" s="11" t="str">
        <f t="shared" si="21"/>
        <v>N/A</v>
      </c>
      <c r="G135" s="43">
        <v>7121.9927025999996</v>
      </c>
      <c r="H135" s="11" t="str">
        <f t="shared" si="22"/>
        <v>N/A</v>
      </c>
      <c r="I135" s="12">
        <v>1.891</v>
      </c>
      <c r="J135" s="12">
        <v>-5.34</v>
      </c>
      <c r="K135" s="41" t="s">
        <v>732</v>
      </c>
      <c r="L135" s="9" t="str">
        <f t="shared" si="23"/>
        <v>Yes</v>
      </c>
    </row>
    <row r="136" spans="1:12" x14ac:dyDescent="0.25">
      <c r="A136" s="42" t="s">
        <v>1470</v>
      </c>
      <c r="B136" s="33" t="s">
        <v>217</v>
      </c>
      <c r="C136" s="43">
        <v>10018.906343000001</v>
      </c>
      <c r="D136" s="11" t="str">
        <f t="shared" si="20"/>
        <v>N/A</v>
      </c>
      <c r="E136" s="43">
        <v>10427.063334</v>
      </c>
      <c r="F136" s="11" t="str">
        <f t="shared" si="21"/>
        <v>N/A</v>
      </c>
      <c r="G136" s="43">
        <v>10079.311309999999</v>
      </c>
      <c r="H136" s="11" t="str">
        <f t="shared" si="22"/>
        <v>N/A</v>
      </c>
      <c r="I136" s="12">
        <v>4.0739999999999998</v>
      </c>
      <c r="J136" s="12">
        <v>-3.34</v>
      </c>
      <c r="K136" s="41" t="s">
        <v>732</v>
      </c>
      <c r="L136" s="9" t="str">
        <f t="shared" si="23"/>
        <v>Yes</v>
      </c>
    </row>
    <row r="137" spans="1:12" x14ac:dyDescent="0.25">
      <c r="A137" s="42" t="s">
        <v>1471</v>
      </c>
      <c r="B137" s="33" t="s">
        <v>217</v>
      </c>
      <c r="C137" s="43">
        <v>2848.7045248999998</v>
      </c>
      <c r="D137" s="11" t="str">
        <f t="shared" si="20"/>
        <v>N/A</v>
      </c>
      <c r="E137" s="43">
        <v>2591.0181081000001</v>
      </c>
      <c r="F137" s="11" t="str">
        <f t="shared" si="21"/>
        <v>N/A</v>
      </c>
      <c r="G137" s="43">
        <v>2249.319399</v>
      </c>
      <c r="H137" s="11" t="str">
        <f t="shared" si="22"/>
        <v>N/A</v>
      </c>
      <c r="I137" s="12">
        <v>-9.0500000000000007</v>
      </c>
      <c r="J137" s="12">
        <v>-13.2</v>
      </c>
      <c r="K137" s="41" t="s">
        <v>732</v>
      </c>
      <c r="L137" s="9" t="str">
        <f t="shared" si="23"/>
        <v>Yes</v>
      </c>
    </row>
    <row r="138" spans="1:12" x14ac:dyDescent="0.25">
      <c r="A138" s="42" t="s">
        <v>1472</v>
      </c>
      <c r="B138" s="33" t="s">
        <v>217</v>
      </c>
      <c r="C138" s="43">
        <v>212.62149077000001</v>
      </c>
      <c r="D138" s="11" t="str">
        <f t="shared" si="20"/>
        <v>N/A</v>
      </c>
      <c r="E138" s="43">
        <v>249.87191214000001</v>
      </c>
      <c r="F138" s="11" t="str">
        <f t="shared" si="21"/>
        <v>N/A</v>
      </c>
      <c r="G138" s="43">
        <v>225.30026828999999</v>
      </c>
      <c r="H138" s="11" t="str">
        <f t="shared" si="22"/>
        <v>N/A</v>
      </c>
      <c r="I138" s="12">
        <v>17.52</v>
      </c>
      <c r="J138" s="12">
        <v>-9.83</v>
      </c>
      <c r="K138" s="41" t="s">
        <v>732</v>
      </c>
      <c r="L138" s="9" t="str">
        <f t="shared" si="23"/>
        <v>Yes</v>
      </c>
    </row>
    <row r="139" spans="1:12" x14ac:dyDescent="0.25">
      <c r="A139" s="42" t="s">
        <v>1473</v>
      </c>
      <c r="B139" s="33" t="s">
        <v>217</v>
      </c>
      <c r="C139" s="43">
        <v>125.04583237999999</v>
      </c>
      <c r="D139" s="11" t="str">
        <f t="shared" si="20"/>
        <v>N/A</v>
      </c>
      <c r="E139" s="43">
        <v>95.842862034000007</v>
      </c>
      <c r="F139" s="11" t="str">
        <f t="shared" si="21"/>
        <v>N/A</v>
      </c>
      <c r="G139" s="43">
        <v>105.30029823</v>
      </c>
      <c r="H139" s="11" t="str">
        <f t="shared" si="22"/>
        <v>N/A</v>
      </c>
      <c r="I139" s="12">
        <v>-23.4</v>
      </c>
      <c r="J139" s="12">
        <v>9.8680000000000003</v>
      </c>
      <c r="K139" s="41" t="s">
        <v>732</v>
      </c>
      <c r="L139" s="9" t="str">
        <f t="shared" si="23"/>
        <v>Yes</v>
      </c>
    </row>
    <row r="140" spans="1:12" x14ac:dyDescent="0.25">
      <c r="A140" s="42" t="s">
        <v>1474</v>
      </c>
      <c r="B140" s="33" t="s">
        <v>217</v>
      </c>
      <c r="C140" s="43">
        <v>330.01996588999998</v>
      </c>
      <c r="D140" s="11" t="str">
        <f t="shared" si="20"/>
        <v>N/A</v>
      </c>
      <c r="E140" s="43">
        <v>483.22184841000001</v>
      </c>
      <c r="F140" s="11" t="str">
        <f t="shared" si="21"/>
        <v>N/A</v>
      </c>
      <c r="G140" s="43">
        <v>406.35012522</v>
      </c>
      <c r="H140" s="11" t="str">
        <f t="shared" si="22"/>
        <v>N/A</v>
      </c>
      <c r="I140" s="12">
        <v>46.42</v>
      </c>
      <c r="J140" s="12">
        <v>-15.9</v>
      </c>
      <c r="K140" s="41" t="s">
        <v>732</v>
      </c>
      <c r="L140" s="9" t="str">
        <f t="shared" si="23"/>
        <v>Yes</v>
      </c>
    </row>
    <row r="141" spans="1:12" x14ac:dyDescent="0.25">
      <c r="A141" s="42" t="s">
        <v>1475</v>
      </c>
      <c r="B141" s="33" t="s">
        <v>217</v>
      </c>
      <c r="C141" s="43">
        <v>6325.9133215000002</v>
      </c>
      <c r="D141" s="11" t="str">
        <f t="shared" si="20"/>
        <v>N/A</v>
      </c>
      <c r="E141" s="43">
        <v>7420.4844436000003</v>
      </c>
      <c r="F141" s="11" t="str">
        <f t="shared" si="21"/>
        <v>N/A</v>
      </c>
      <c r="G141" s="43">
        <v>6733.6326239</v>
      </c>
      <c r="H141" s="11" t="str">
        <f t="shared" si="22"/>
        <v>N/A</v>
      </c>
      <c r="I141" s="12">
        <v>17.3</v>
      </c>
      <c r="J141" s="12">
        <v>-9.26</v>
      </c>
      <c r="K141" s="41" t="s">
        <v>732</v>
      </c>
      <c r="L141" s="9" t="str">
        <f t="shared" si="23"/>
        <v>Yes</v>
      </c>
    </row>
    <row r="142" spans="1:12" x14ac:dyDescent="0.25">
      <c r="A142" s="42" t="s">
        <v>1476</v>
      </c>
      <c r="B142" s="33" t="s">
        <v>217</v>
      </c>
      <c r="C142" s="43">
        <v>6504.9841722000001</v>
      </c>
      <c r="D142" s="11" t="str">
        <f t="shared" si="20"/>
        <v>N/A</v>
      </c>
      <c r="E142" s="43">
        <v>7852.3008102000003</v>
      </c>
      <c r="F142" s="11" t="str">
        <f t="shared" si="21"/>
        <v>N/A</v>
      </c>
      <c r="G142" s="43">
        <v>7153.2311309999996</v>
      </c>
      <c r="H142" s="11" t="str">
        <f t="shared" si="22"/>
        <v>N/A</v>
      </c>
      <c r="I142" s="12">
        <v>20.71</v>
      </c>
      <c r="J142" s="12">
        <v>-8.9</v>
      </c>
      <c r="K142" s="41" t="s">
        <v>732</v>
      </c>
      <c r="L142" s="9" t="str">
        <f t="shared" si="23"/>
        <v>Yes</v>
      </c>
    </row>
    <row r="143" spans="1:12" x14ac:dyDescent="0.25">
      <c r="A143" s="42" t="s">
        <v>1477</v>
      </c>
      <c r="B143" s="33" t="s">
        <v>217</v>
      </c>
      <c r="C143" s="43">
        <v>6064.5026588000001</v>
      </c>
      <c r="D143" s="11" t="str">
        <f t="shared" si="20"/>
        <v>N/A</v>
      </c>
      <c r="E143" s="43">
        <v>6726.3182268</v>
      </c>
      <c r="F143" s="11" t="str">
        <f t="shared" si="21"/>
        <v>N/A</v>
      </c>
      <c r="G143" s="43">
        <v>6086.0384319000004</v>
      </c>
      <c r="H143" s="11" t="str">
        <f t="shared" si="22"/>
        <v>N/A</v>
      </c>
      <c r="I143" s="12">
        <v>10.91</v>
      </c>
      <c r="J143" s="12">
        <v>-9.52</v>
      </c>
      <c r="K143" s="41" t="s">
        <v>732</v>
      </c>
      <c r="L143" s="9" t="str">
        <f t="shared" si="23"/>
        <v>Yes</v>
      </c>
    </row>
    <row r="144" spans="1:12" x14ac:dyDescent="0.25">
      <c r="A144" s="42" t="s">
        <v>89</v>
      </c>
      <c r="B144" s="33" t="s">
        <v>217</v>
      </c>
      <c r="C144" s="8">
        <v>3.4143873975000001</v>
      </c>
      <c r="D144" s="11" t="str">
        <f t="shared" ref="D144:D161" si="24">IF($B144="N/A","N/A",IF(C144&gt;10,"No",IF(C144&lt;-10,"No","Yes")))</f>
        <v>N/A</v>
      </c>
      <c r="E144" s="8">
        <v>7.6593446165000003</v>
      </c>
      <c r="F144" s="11" t="str">
        <f t="shared" ref="F144:F161" si="25">IF($B144="N/A","N/A",IF(E144&gt;10,"No",IF(E144&lt;-10,"No","Yes")))</f>
        <v>N/A</v>
      </c>
      <c r="G144" s="8">
        <v>10.55267394</v>
      </c>
      <c r="H144" s="11" t="str">
        <f t="shared" ref="H144:H161" si="26">IF($B144="N/A","N/A",IF(G144&gt;10,"No",IF(G144&lt;-10,"No","Yes")))</f>
        <v>N/A</v>
      </c>
      <c r="I144" s="12">
        <v>124.3</v>
      </c>
      <c r="J144" s="12">
        <v>37.78</v>
      </c>
      <c r="K144" s="41" t="s">
        <v>732</v>
      </c>
      <c r="L144" s="9" t="str">
        <f t="shared" ref="L144:L161" si="27">IF(J144="Div by 0", "N/A", IF(K144="N/A","N/A", IF(J144&gt;VALUE(MID(K144,1,2)), "No", IF(J144&lt;-1*VALUE(MID(K144,1,2)), "No", "Yes"))))</f>
        <v>No</v>
      </c>
    </row>
    <row r="145" spans="1:12" x14ac:dyDescent="0.25">
      <c r="A145" s="42" t="s">
        <v>477</v>
      </c>
      <c r="B145" s="33" t="s">
        <v>217</v>
      </c>
      <c r="C145" s="8">
        <v>3.5128672284000002</v>
      </c>
      <c r="D145" s="11" t="str">
        <f t="shared" si="24"/>
        <v>N/A</v>
      </c>
      <c r="E145" s="8">
        <v>7.7998402373999998</v>
      </c>
      <c r="F145" s="11" t="str">
        <f t="shared" si="25"/>
        <v>N/A</v>
      </c>
      <c r="G145" s="8">
        <v>10.839642120000001</v>
      </c>
      <c r="H145" s="11" t="str">
        <f t="shared" si="26"/>
        <v>N/A</v>
      </c>
      <c r="I145" s="12">
        <v>122</v>
      </c>
      <c r="J145" s="12">
        <v>38.97</v>
      </c>
      <c r="K145" s="41" t="s">
        <v>732</v>
      </c>
      <c r="L145" s="9" t="str">
        <f t="shared" si="27"/>
        <v>No</v>
      </c>
    </row>
    <row r="146" spans="1:12" x14ac:dyDescent="0.25">
      <c r="A146" s="42" t="s">
        <v>478</v>
      </c>
      <c r="B146" s="33" t="s">
        <v>217</v>
      </c>
      <c r="C146" s="8">
        <v>3.2206280725999998</v>
      </c>
      <c r="D146" s="11" t="str">
        <f t="shared" si="24"/>
        <v>N/A</v>
      </c>
      <c r="E146" s="8">
        <v>7.4213338610999999</v>
      </c>
      <c r="F146" s="11" t="str">
        <f t="shared" si="25"/>
        <v>N/A</v>
      </c>
      <c r="G146" s="8">
        <v>10.094394144000001</v>
      </c>
      <c r="H146" s="11" t="str">
        <f t="shared" si="26"/>
        <v>N/A</v>
      </c>
      <c r="I146" s="12">
        <v>130.4</v>
      </c>
      <c r="J146" s="12">
        <v>36.020000000000003</v>
      </c>
      <c r="K146" s="41" t="s">
        <v>732</v>
      </c>
      <c r="L146" s="9" t="str">
        <f t="shared" si="27"/>
        <v>No</v>
      </c>
    </row>
    <row r="147" spans="1:12" x14ac:dyDescent="0.25">
      <c r="A147" s="42" t="s">
        <v>1478</v>
      </c>
      <c r="B147" s="33" t="s">
        <v>217</v>
      </c>
      <c r="C147" s="8">
        <v>20.468258843000001</v>
      </c>
      <c r="D147" s="11" t="str">
        <f t="shared" si="24"/>
        <v>N/A</v>
      </c>
      <c r="E147" s="8">
        <v>19.762333453</v>
      </c>
      <c r="F147" s="11" t="str">
        <f t="shared" si="25"/>
        <v>N/A</v>
      </c>
      <c r="G147" s="8">
        <v>19.663745304999999</v>
      </c>
      <c r="H147" s="11" t="str">
        <f t="shared" si="26"/>
        <v>N/A</v>
      </c>
      <c r="I147" s="12">
        <v>-3.45</v>
      </c>
      <c r="J147" s="12">
        <v>-0.499</v>
      </c>
      <c r="K147" s="41" t="s">
        <v>732</v>
      </c>
      <c r="L147" s="9" t="str">
        <f t="shared" si="27"/>
        <v>Yes</v>
      </c>
    </row>
    <row r="148" spans="1:12" x14ac:dyDescent="0.25">
      <c r="A148" s="42" t="s">
        <v>1479</v>
      </c>
      <c r="B148" s="33" t="s">
        <v>217</v>
      </c>
      <c r="C148" s="8">
        <v>28.621043043</v>
      </c>
      <c r="D148" s="11" t="str">
        <f t="shared" si="24"/>
        <v>N/A</v>
      </c>
      <c r="E148" s="8">
        <v>27.547643501</v>
      </c>
      <c r="F148" s="11" t="str">
        <f t="shared" si="25"/>
        <v>N/A</v>
      </c>
      <c r="G148" s="8">
        <v>27.489103005</v>
      </c>
      <c r="H148" s="11" t="str">
        <f t="shared" si="26"/>
        <v>N/A</v>
      </c>
      <c r="I148" s="12">
        <v>-3.75</v>
      </c>
      <c r="J148" s="12">
        <v>-0.21299999999999999</v>
      </c>
      <c r="K148" s="41" t="s">
        <v>732</v>
      </c>
      <c r="L148" s="9" t="str">
        <f t="shared" si="27"/>
        <v>Yes</v>
      </c>
    </row>
    <row r="149" spans="1:12" x14ac:dyDescent="0.25">
      <c r="A149" s="42" t="s">
        <v>1480</v>
      </c>
      <c r="B149" s="33" t="s">
        <v>217</v>
      </c>
      <c r="C149" s="8">
        <v>6.4011237082000001</v>
      </c>
      <c r="D149" s="11" t="str">
        <f t="shared" si="24"/>
        <v>N/A</v>
      </c>
      <c r="E149" s="8">
        <v>6.5307737977000002</v>
      </c>
      <c r="F149" s="11" t="str">
        <f t="shared" si="25"/>
        <v>N/A</v>
      </c>
      <c r="G149" s="8">
        <v>6.7809670583999999</v>
      </c>
      <c r="H149" s="11" t="str">
        <f t="shared" si="26"/>
        <v>N/A</v>
      </c>
      <c r="I149" s="12">
        <v>2.0249999999999999</v>
      </c>
      <c r="J149" s="12">
        <v>3.831</v>
      </c>
      <c r="K149" s="41" t="s">
        <v>732</v>
      </c>
      <c r="L149" s="9" t="str">
        <f t="shared" si="27"/>
        <v>Yes</v>
      </c>
    </row>
    <row r="150" spans="1:12" x14ac:dyDescent="0.25">
      <c r="A150" s="42" t="s">
        <v>90</v>
      </c>
      <c r="B150" s="33" t="s">
        <v>217</v>
      </c>
      <c r="C150" s="8">
        <v>55.450373956999996</v>
      </c>
      <c r="D150" s="11" t="str">
        <f t="shared" si="24"/>
        <v>N/A</v>
      </c>
      <c r="E150" s="8">
        <v>51.425999279999999</v>
      </c>
      <c r="F150" s="11" t="str">
        <f t="shared" si="25"/>
        <v>N/A</v>
      </c>
      <c r="G150" s="8">
        <v>50.545519585000001</v>
      </c>
      <c r="H150" s="11" t="str">
        <f t="shared" si="26"/>
        <v>N/A</v>
      </c>
      <c r="I150" s="12">
        <v>-7.26</v>
      </c>
      <c r="J150" s="12">
        <v>-1.71</v>
      </c>
      <c r="K150" s="41" t="s">
        <v>732</v>
      </c>
      <c r="L150" s="9" t="str">
        <f t="shared" si="27"/>
        <v>Yes</v>
      </c>
    </row>
    <row r="151" spans="1:12" x14ac:dyDescent="0.25">
      <c r="A151" s="42" t="s">
        <v>479</v>
      </c>
      <c r="B151" s="33" t="s">
        <v>217</v>
      </c>
      <c r="C151" s="8">
        <v>56.780915509000003</v>
      </c>
      <c r="D151" s="11" t="str">
        <f t="shared" si="24"/>
        <v>N/A</v>
      </c>
      <c r="E151" s="8">
        <v>52.042679448000001</v>
      </c>
      <c r="F151" s="11" t="str">
        <f t="shared" si="25"/>
        <v>N/A</v>
      </c>
      <c r="G151" s="8">
        <v>51.066758430999997</v>
      </c>
      <c r="H151" s="11" t="str">
        <f t="shared" si="26"/>
        <v>N/A</v>
      </c>
      <c r="I151" s="12">
        <v>-8.34</v>
      </c>
      <c r="J151" s="12">
        <v>-1.88</v>
      </c>
      <c r="K151" s="41" t="s">
        <v>732</v>
      </c>
      <c r="L151" s="9" t="str">
        <f t="shared" si="27"/>
        <v>Yes</v>
      </c>
    </row>
    <row r="152" spans="1:12" x14ac:dyDescent="0.25">
      <c r="A152" s="42" t="s">
        <v>480</v>
      </c>
      <c r="B152" s="33" t="s">
        <v>217</v>
      </c>
      <c r="C152" s="8">
        <v>52.764121600999999</v>
      </c>
      <c r="D152" s="11" t="str">
        <f t="shared" si="24"/>
        <v>N/A</v>
      </c>
      <c r="E152" s="8">
        <v>50.049475559000001</v>
      </c>
      <c r="F152" s="11" t="str">
        <f t="shared" si="25"/>
        <v>N/A</v>
      </c>
      <c r="G152" s="8">
        <v>49.595453669999998</v>
      </c>
      <c r="H152" s="11" t="str">
        <f t="shared" si="26"/>
        <v>N/A</v>
      </c>
      <c r="I152" s="12">
        <v>-5.14</v>
      </c>
      <c r="J152" s="12">
        <v>-0.90700000000000003</v>
      </c>
      <c r="K152" s="41" t="s">
        <v>732</v>
      </c>
      <c r="L152" s="9" t="str">
        <f t="shared" si="27"/>
        <v>Yes</v>
      </c>
    </row>
    <row r="153" spans="1:12" x14ac:dyDescent="0.25">
      <c r="A153" s="42" t="s">
        <v>117</v>
      </c>
      <c r="B153" s="33" t="s">
        <v>217</v>
      </c>
      <c r="C153" s="8">
        <v>88.192361888999997</v>
      </c>
      <c r="D153" s="11" t="str">
        <f t="shared" si="24"/>
        <v>N/A</v>
      </c>
      <c r="E153" s="8">
        <v>87.659344615999998</v>
      </c>
      <c r="F153" s="11" t="str">
        <f t="shared" si="25"/>
        <v>N/A</v>
      </c>
      <c r="G153" s="8">
        <v>87.805401537999998</v>
      </c>
      <c r="H153" s="11" t="str">
        <f t="shared" si="26"/>
        <v>N/A</v>
      </c>
      <c r="I153" s="12">
        <v>-0.60399999999999998</v>
      </c>
      <c r="J153" s="12">
        <v>0.1666</v>
      </c>
      <c r="K153" s="41" t="s">
        <v>732</v>
      </c>
      <c r="L153" s="9" t="str">
        <f t="shared" si="27"/>
        <v>Yes</v>
      </c>
    </row>
    <row r="154" spans="1:12" x14ac:dyDescent="0.25">
      <c r="A154" s="42" t="s">
        <v>481</v>
      </c>
      <c r="B154" s="33" t="s">
        <v>217</v>
      </c>
      <c r="C154" s="8">
        <v>88.988840811000003</v>
      </c>
      <c r="D154" s="11" t="str">
        <f t="shared" si="24"/>
        <v>N/A</v>
      </c>
      <c r="E154" s="8">
        <v>88.725322378000001</v>
      </c>
      <c r="F154" s="11" t="str">
        <f t="shared" si="25"/>
        <v>N/A</v>
      </c>
      <c r="G154" s="8">
        <v>88.976829547999998</v>
      </c>
      <c r="H154" s="11" t="str">
        <f t="shared" si="26"/>
        <v>N/A</v>
      </c>
      <c r="I154" s="12">
        <v>-0.29599999999999999</v>
      </c>
      <c r="J154" s="12">
        <v>0.28349999999999997</v>
      </c>
      <c r="K154" s="41" t="s">
        <v>732</v>
      </c>
      <c r="L154" s="9" t="str">
        <f t="shared" si="27"/>
        <v>Yes</v>
      </c>
    </row>
    <row r="155" spans="1:12" x14ac:dyDescent="0.25">
      <c r="A155" s="42" t="s">
        <v>482</v>
      </c>
      <c r="B155" s="33" t="s">
        <v>217</v>
      </c>
      <c r="C155" s="8">
        <v>86.866659978000001</v>
      </c>
      <c r="D155" s="11" t="str">
        <f t="shared" si="24"/>
        <v>N/A</v>
      </c>
      <c r="E155" s="8">
        <v>85.919255887999995</v>
      </c>
      <c r="F155" s="11" t="str">
        <f t="shared" si="25"/>
        <v>N/A</v>
      </c>
      <c r="G155" s="8">
        <v>86.139472162999994</v>
      </c>
      <c r="H155" s="11" t="str">
        <f t="shared" si="26"/>
        <v>N/A</v>
      </c>
      <c r="I155" s="12">
        <v>-1.0900000000000001</v>
      </c>
      <c r="J155" s="12">
        <v>0.25629999999999997</v>
      </c>
      <c r="K155" s="41" t="s">
        <v>732</v>
      </c>
      <c r="L155" s="9" t="str">
        <f t="shared" si="27"/>
        <v>Yes</v>
      </c>
    </row>
    <row r="156" spans="1:12" x14ac:dyDescent="0.25">
      <c r="A156" s="42" t="s">
        <v>1481</v>
      </c>
      <c r="B156" s="33" t="s">
        <v>217</v>
      </c>
      <c r="C156" s="34">
        <v>3.5312169311999999</v>
      </c>
      <c r="D156" s="11" t="str">
        <f t="shared" si="24"/>
        <v>N/A</v>
      </c>
      <c r="E156" s="34">
        <v>1.3883403855000001</v>
      </c>
      <c r="F156" s="11" t="str">
        <f t="shared" si="25"/>
        <v>N/A</v>
      </c>
      <c r="G156" s="34">
        <v>0.89525423729999998</v>
      </c>
      <c r="H156" s="11" t="str">
        <f t="shared" si="26"/>
        <v>N/A</v>
      </c>
      <c r="I156" s="12">
        <v>-60.7</v>
      </c>
      <c r="J156" s="12">
        <v>-35.5</v>
      </c>
      <c r="K156" s="41" t="s">
        <v>732</v>
      </c>
      <c r="L156" s="9" t="str">
        <f t="shared" si="27"/>
        <v>No</v>
      </c>
    </row>
    <row r="157" spans="1:12" x14ac:dyDescent="0.25">
      <c r="A157" s="42" t="s">
        <v>1482</v>
      </c>
      <c r="B157" s="33" t="s">
        <v>217</v>
      </c>
      <c r="C157" s="34">
        <v>3.2495948135999999</v>
      </c>
      <c r="D157" s="11" t="str">
        <f t="shared" si="24"/>
        <v>N/A</v>
      </c>
      <c r="E157" s="34">
        <v>1.111923921</v>
      </c>
      <c r="F157" s="11" t="str">
        <f t="shared" si="25"/>
        <v>N/A</v>
      </c>
      <c r="G157" s="34">
        <v>0.8603174603</v>
      </c>
      <c r="H157" s="11" t="str">
        <f t="shared" si="26"/>
        <v>N/A</v>
      </c>
      <c r="I157" s="12">
        <v>-65.8</v>
      </c>
      <c r="J157" s="12">
        <v>-22.6</v>
      </c>
      <c r="K157" s="41" t="s">
        <v>732</v>
      </c>
      <c r="L157" s="9" t="str">
        <f t="shared" si="27"/>
        <v>Yes</v>
      </c>
    </row>
    <row r="158" spans="1:12" x14ac:dyDescent="0.25">
      <c r="A158" s="42" t="s">
        <v>1483</v>
      </c>
      <c r="B158" s="33" t="s">
        <v>217</v>
      </c>
      <c r="C158" s="34">
        <v>4.0093457943999997</v>
      </c>
      <c r="D158" s="11" t="str">
        <f t="shared" si="24"/>
        <v>N/A</v>
      </c>
      <c r="E158" s="34">
        <v>1.8546666667</v>
      </c>
      <c r="F158" s="11" t="str">
        <f t="shared" si="25"/>
        <v>N/A</v>
      </c>
      <c r="G158" s="34">
        <v>0.90553435110000002</v>
      </c>
      <c r="H158" s="11" t="str">
        <f t="shared" si="26"/>
        <v>N/A</v>
      </c>
      <c r="I158" s="12">
        <v>-53.7</v>
      </c>
      <c r="J158" s="12">
        <v>-51.2</v>
      </c>
      <c r="K158" s="41" t="s">
        <v>732</v>
      </c>
      <c r="L158" s="9" t="str">
        <f t="shared" si="27"/>
        <v>No</v>
      </c>
    </row>
    <row r="159" spans="1:12" x14ac:dyDescent="0.25">
      <c r="A159" s="42" t="s">
        <v>1484</v>
      </c>
      <c r="B159" s="33" t="s">
        <v>217</v>
      </c>
      <c r="C159" s="34">
        <v>204.93574580999999</v>
      </c>
      <c r="D159" s="11" t="str">
        <f t="shared" si="24"/>
        <v>N/A</v>
      </c>
      <c r="E159" s="34">
        <v>208.79026967999999</v>
      </c>
      <c r="F159" s="11" t="str">
        <f t="shared" si="25"/>
        <v>N/A</v>
      </c>
      <c r="G159" s="34">
        <v>191.36965617999999</v>
      </c>
      <c r="H159" s="11" t="str">
        <f t="shared" si="26"/>
        <v>N/A</v>
      </c>
      <c r="I159" s="12">
        <v>1.881</v>
      </c>
      <c r="J159" s="12">
        <v>-8.34</v>
      </c>
      <c r="K159" s="41" t="s">
        <v>732</v>
      </c>
      <c r="L159" s="9" t="str">
        <f t="shared" si="27"/>
        <v>Yes</v>
      </c>
    </row>
    <row r="160" spans="1:12" x14ac:dyDescent="0.25">
      <c r="A160" s="42" t="s">
        <v>1485</v>
      </c>
      <c r="B160" s="33" t="s">
        <v>217</v>
      </c>
      <c r="C160" s="34">
        <v>204.94151581</v>
      </c>
      <c r="D160" s="11" t="str">
        <f t="shared" si="24"/>
        <v>N/A</v>
      </c>
      <c r="E160" s="34">
        <v>210.96975972999999</v>
      </c>
      <c r="F160" s="11" t="str">
        <f t="shared" si="25"/>
        <v>N/A</v>
      </c>
      <c r="G160" s="34">
        <v>196.04151888000001</v>
      </c>
      <c r="H160" s="11" t="str">
        <f t="shared" si="26"/>
        <v>N/A</v>
      </c>
      <c r="I160" s="12">
        <v>2.9409999999999998</v>
      </c>
      <c r="J160" s="12">
        <v>-7.08</v>
      </c>
      <c r="K160" s="41" t="s">
        <v>732</v>
      </c>
      <c r="L160" s="9" t="str">
        <f t="shared" si="27"/>
        <v>Yes</v>
      </c>
    </row>
    <row r="161" spans="1:12" x14ac:dyDescent="0.25">
      <c r="A161" s="42" t="s">
        <v>1486</v>
      </c>
      <c r="B161" s="33" t="s">
        <v>217</v>
      </c>
      <c r="C161" s="34">
        <v>204.89028213</v>
      </c>
      <c r="D161" s="11" t="str">
        <f t="shared" si="24"/>
        <v>N/A</v>
      </c>
      <c r="E161" s="34">
        <v>192.84696969999999</v>
      </c>
      <c r="F161" s="11" t="str">
        <f t="shared" si="25"/>
        <v>N/A</v>
      </c>
      <c r="G161" s="34">
        <v>159.5625</v>
      </c>
      <c r="H161" s="11" t="str">
        <f t="shared" si="26"/>
        <v>N/A</v>
      </c>
      <c r="I161" s="12">
        <v>-5.88</v>
      </c>
      <c r="J161" s="12">
        <v>-17.3</v>
      </c>
      <c r="K161" s="41" t="s">
        <v>732</v>
      </c>
      <c r="L161" s="9" t="str">
        <f t="shared" si="27"/>
        <v>Yes</v>
      </c>
    </row>
    <row r="162" spans="1:12" x14ac:dyDescent="0.25">
      <c r="A162" s="42" t="s">
        <v>1619</v>
      </c>
      <c r="B162" s="33" t="s">
        <v>217</v>
      </c>
      <c r="C162" s="34">
        <v>0</v>
      </c>
      <c r="D162" s="11" t="str">
        <f t="shared" ref="D162:D172" si="28">IF($B162="N/A","N/A",IF(C162&gt;10,"No",IF(C162&lt;-10,"No","Yes")))</f>
        <v>N/A</v>
      </c>
      <c r="E162" s="34">
        <v>11</v>
      </c>
      <c r="F162" s="11" t="str">
        <f t="shared" ref="F162:F172" si="29">IF($B162="N/A","N/A",IF(E162&gt;10,"No",IF(E162&lt;-10,"No","Yes")))</f>
        <v>N/A</v>
      </c>
      <c r="G162" s="34">
        <v>11</v>
      </c>
      <c r="H162" s="11" t="str">
        <f t="shared" ref="H162:H172" si="30">IF($B162="N/A","N/A",IF(G162&gt;10,"No",IF(G162&lt;-10,"No","Yes")))</f>
        <v>N/A</v>
      </c>
      <c r="I162" s="12" t="s">
        <v>1742</v>
      </c>
      <c r="J162" s="12">
        <v>0</v>
      </c>
      <c r="K162" s="14" t="s">
        <v>217</v>
      </c>
      <c r="L162" s="9" t="str">
        <f t="shared" ref="L162:L172" si="31">IF(J162="Div by 0", "N/A", IF(K162="N/A","N/A", IF(J162&gt;VALUE(MID(K162,1,2)), "No", IF(J162&lt;-1*VALUE(MID(K162,1,2)), "No", "Yes"))))</f>
        <v>N/A</v>
      </c>
    </row>
    <row r="163" spans="1:12" x14ac:dyDescent="0.25">
      <c r="A163" s="42" t="s">
        <v>126</v>
      </c>
      <c r="B163" s="33" t="s">
        <v>217</v>
      </c>
      <c r="C163" s="34">
        <v>0</v>
      </c>
      <c r="D163" s="11" t="str">
        <f t="shared" si="28"/>
        <v>N/A</v>
      </c>
      <c r="E163" s="34">
        <v>11</v>
      </c>
      <c r="F163" s="11" t="str">
        <f t="shared" si="29"/>
        <v>N/A</v>
      </c>
      <c r="G163" s="34">
        <v>11</v>
      </c>
      <c r="H163" s="11" t="str">
        <f t="shared" si="30"/>
        <v>N/A</v>
      </c>
      <c r="I163" s="12" t="s">
        <v>1742</v>
      </c>
      <c r="J163" s="12">
        <v>0</v>
      </c>
      <c r="K163" s="14" t="s">
        <v>217</v>
      </c>
      <c r="L163" s="9" t="str">
        <f t="shared" si="31"/>
        <v>N/A</v>
      </c>
    </row>
    <row r="164" spans="1:12" ht="25" x14ac:dyDescent="0.25">
      <c r="A164" s="42" t="s">
        <v>1620</v>
      </c>
      <c r="B164" s="33" t="s">
        <v>217</v>
      </c>
      <c r="C164" s="34">
        <v>0</v>
      </c>
      <c r="D164" s="11" t="str">
        <f t="shared" si="28"/>
        <v>N/A</v>
      </c>
      <c r="E164" s="34">
        <v>0</v>
      </c>
      <c r="F164" s="11" t="str">
        <f t="shared" si="29"/>
        <v>N/A</v>
      </c>
      <c r="G164" s="34">
        <v>0</v>
      </c>
      <c r="H164" s="11" t="str">
        <f t="shared" si="30"/>
        <v>N/A</v>
      </c>
      <c r="I164" s="12" t="s">
        <v>1742</v>
      </c>
      <c r="J164" s="12" t="s">
        <v>1742</v>
      </c>
      <c r="K164" s="14" t="s">
        <v>217</v>
      </c>
      <c r="L164" s="9" t="str">
        <f t="shared" si="31"/>
        <v>N/A</v>
      </c>
    </row>
    <row r="165" spans="1:12" ht="25" x14ac:dyDescent="0.25">
      <c r="A165" s="42" t="s">
        <v>1487</v>
      </c>
      <c r="B165" s="33" t="s">
        <v>217</v>
      </c>
      <c r="C165" s="34">
        <v>24</v>
      </c>
      <c r="D165" s="11" t="str">
        <f t="shared" si="28"/>
        <v>N/A</v>
      </c>
      <c r="E165" s="34">
        <v>11</v>
      </c>
      <c r="F165" s="11" t="str">
        <f t="shared" si="29"/>
        <v>N/A</v>
      </c>
      <c r="G165" s="34">
        <v>0</v>
      </c>
      <c r="H165" s="11" t="str">
        <f t="shared" si="30"/>
        <v>N/A</v>
      </c>
      <c r="I165" s="12">
        <v>-66.7</v>
      </c>
      <c r="J165" s="12">
        <v>-100</v>
      </c>
      <c r="K165" s="14" t="s">
        <v>217</v>
      </c>
      <c r="L165" s="9" t="str">
        <f t="shared" si="31"/>
        <v>N/A</v>
      </c>
    </row>
    <row r="166" spans="1:12" x14ac:dyDescent="0.25">
      <c r="A166" s="42" t="s">
        <v>1621</v>
      </c>
      <c r="B166" s="33" t="s">
        <v>217</v>
      </c>
      <c r="C166" s="34">
        <v>11</v>
      </c>
      <c r="D166" s="11" t="str">
        <f t="shared" si="28"/>
        <v>N/A</v>
      </c>
      <c r="E166" s="34">
        <v>11</v>
      </c>
      <c r="F166" s="11" t="str">
        <f t="shared" si="29"/>
        <v>N/A</v>
      </c>
      <c r="G166" s="34">
        <v>11</v>
      </c>
      <c r="H166" s="11" t="str">
        <f t="shared" si="30"/>
        <v>N/A</v>
      </c>
      <c r="I166" s="12">
        <v>100</v>
      </c>
      <c r="J166" s="12">
        <v>0</v>
      </c>
      <c r="K166" s="14" t="s">
        <v>217</v>
      </c>
      <c r="L166" s="9" t="str">
        <f t="shared" si="31"/>
        <v>N/A</v>
      </c>
    </row>
    <row r="167" spans="1:12" x14ac:dyDescent="0.25">
      <c r="A167" s="42" t="s">
        <v>1622</v>
      </c>
      <c r="B167" s="33" t="s">
        <v>217</v>
      </c>
      <c r="C167" s="34">
        <v>0</v>
      </c>
      <c r="D167" s="11" t="str">
        <f t="shared" si="28"/>
        <v>N/A</v>
      </c>
      <c r="E167" s="34">
        <v>11</v>
      </c>
      <c r="F167" s="11" t="str">
        <f t="shared" si="29"/>
        <v>N/A</v>
      </c>
      <c r="G167" s="34">
        <v>11</v>
      </c>
      <c r="H167" s="11" t="str">
        <f t="shared" si="30"/>
        <v>N/A</v>
      </c>
      <c r="I167" s="12" t="s">
        <v>1742</v>
      </c>
      <c r="J167" s="12">
        <v>0</v>
      </c>
      <c r="K167" s="14" t="s">
        <v>217</v>
      </c>
      <c r="L167" s="9" t="str">
        <f t="shared" si="31"/>
        <v>N/A</v>
      </c>
    </row>
    <row r="168" spans="1:12" x14ac:dyDescent="0.25">
      <c r="A168" s="42" t="s">
        <v>125</v>
      </c>
      <c r="B168" s="33" t="s">
        <v>217</v>
      </c>
      <c r="C168" s="43">
        <v>367263</v>
      </c>
      <c r="D168" s="11" t="str">
        <f t="shared" si="28"/>
        <v>N/A</v>
      </c>
      <c r="E168" s="43">
        <v>1817480</v>
      </c>
      <c r="F168" s="11" t="str">
        <f t="shared" si="29"/>
        <v>N/A</v>
      </c>
      <c r="G168" s="43">
        <v>1244395</v>
      </c>
      <c r="H168" s="11" t="str">
        <f t="shared" si="30"/>
        <v>N/A</v>
      </c>
      <c r="I168" s="12">
        <v>394.9</v>
      </c>
      <c r="J168" s="12">
        <v>-31.5</v>
      </c>
      <c r="K168" s="14" t="s">
        <v>217</v>
      </c>
      <c r="L168" s="9" t="str">
        <f t="shared" si="31"/>
        <v>N/A</v>
      </c>
    </row>
    <row r="169" spans="1:12" x14ac:dyDescent="0.25">
      <c r="A169" s="42" t="s">
        <v>1623</v>
      </c>
      <c r="B169" s="33" t="s">
        <v>217</v>
      </c>
      <c r="C169" s="43">
        <v>125749</v>
      </c>
      <c r="D169" s="11" t="str">
        <f t="shared" si="28"/>
        <v>N/A</v>
      </c>
      <c r="E169" s="43">
        <v>191590</v>
      </c>
      <c r="F169" s="11" t="str">
        <f t="shared" si="29"/>
        <v>N/A</v>
      </c>
      <c r="G169" s="43">
        <v>191818</v>
      </c>
      <c r="H169" s="11" t="str">
        <f t="shared" si="30"/>
        <v>N/A</v>
      </c>
      <c r="I169" s="12">
        <v>52.36</v>
      </c>
      <c r="J169" s="12">
        <v>0.11899999999999999</v>
      </c>
      <c r="K169" s="14" t="s">
        <v>217</v>
      </c>
      <c r="L169" s="9" t="str">
        <f t="shared" si="31"/>
        <v>N/A</v>
      </c>
    </row>
    <row r="170" spans="1:12" x14ac:dyDescent="0.25">
      <c r="A170" s="42" t="s">
        <v>1380</v>
      </c>
      <c r="B170" s="33" t="s">
        <v>217</v>
      </c>
      <c r="C170" s="43">
        <v>366003</v>
      </c>
      <c r="D170" s="11" t="str">
        <f t="shared" si="28"/>
        <v>N/A</v>
      </c>
      <c r="E170" s="43">
        <v>289916</v>
      </c>
      <c r="F170" s="11" t="str">
        <f t="shared" si="29"/>
        <v>N/A</v>
      </c>
      <c r="G170" s="43">
        <v>172547</v>
      </c>
      <c r="H170" s="11" t="str">
        <f t="shared" si="30"/>
        <v>N/A</v>
      </c>
      <c r="I170" s="12">
        <v>-20.8</v>
      </c>
      <c r="J170" s="12">
        <v>-40.5</v>
      </c>
      <c r="K170" s="14" t="s">
        <v>217</v>
      </c>
      <c r="L170" s="9" t="str">
        <f t="shared" si="31"/>
        <v>N/A</v>
      </c>
    </row>
    <row r="171" spans="1:12" x14ac:dyDescent="0.25">
      <c r="A171" s="42" t="s">
        <v>1617</v>
      </c>
      <c r="B171" s="33" t="s">
        <v>217</v>
      </c>
      <c r="C171" s="43">
        <v>347935</v>
      </c>
      <c r="D171" s="11" t="str">
        <f t="shared" si="28"/>
        <v>N/A</v>
      </c>
      <c r="E171" s="43">
        <v>1811409</v>
      </c>
      <c r="F171" s="11" t="str">
        <f t="shared" si="29"/>
        <v>N/A</v>
      </c>
      <c r="G171" s="43">
        <v>1228894</v>
      </c>
      <c r="H171" s="11" t="str">
        <f t="shared" si="30"/>
        <v>N/A</v>
      </c>
      <c r="I171" s="12">
        <v>420.6</v>
      </c>
      <c r="J171" s="12">
        <v>-32.200000000000003</v>
      </c>
      <c r="K171" s="14" t="s">
        <v>217</v>
      </c>
      <c r="L171" s="9" t="str">
        <f t="shared" si="31"/>
        <v>N/A</v>
      </c>
    </row>
    <row r="172" spans="1:12" x14ac:dyDescent="0.25">
      <c r="A172" s="42" t="s">
        <v>1618</v>
      </c>
      <c r="B172" s="33" t="s">
        <v>217</v>
      </c>
      <c r="C172" s="43">
        <v>170362</v>
      </c>
      <c r="D172" s="11" t="str">
        <f t="shared" si="28"/>
        <v>N/A</v>
      </c>
      <c r="E172" s="43">
        <v>238147</v>
      </c>
      <c r="F172" s="11" t="str">
        <f t="shared" si="29"/>
        <v>N/A</v>
      </c>
      <c r="G172" s="43">
        <v>223650</v>
      </c>
      <c r="H172" s="11" t="str">
        <f t="shared" si="30"/>
        <v>N/A</v>
      </c>
      <c r="I172" s="12">
        <v>39.79</v>
      </c>
      <c r="J172" s="12">
        <v>-6.09</v>
      </c>
      <c r="K172" s="14" t="s">
        <v>217</v>
      </c>
      <c r="L172" s="9" t="str">
        <f t="shared" si="31"/>
        <v>N/A</v>
      </c>
    </row>
    <row r="173" spans="1:12" ht="25" x14ac:dyDescent="0.25">
      <c r="A173" s="42" t="s">
        <v>1381</v>
      </c>
      <c r="B173" s="33" t="s">
        <v>217</v>
      </c>
      <c r="C173" s="43">
        <v>25995</v>
      </c>
      <c r="D173" s="11" t="str">
        <f t="shared" ref="D173:D187" si="32">IF($B173="N/A","N/A",IF(C173&gt;10,"No",IF(C173&lt;-10,"No","Yes")))</f>
        <v>N/A</v>
      </c>
      <c r="E173" s="43">
        <v>37479</v>
      </c>
      <c r="F173" s="11" t="str">
        <f t="shared" ref="F173:F187" si="33">IF($B173="N/A","N/A",IF(E173&gt;10,"No",IF(E173&lt;-10,"No","Yes")))</f>
        <v>N/A</v>
      </c>
      <c r="G173" s="43">
        <v>49331</v>
      </c>
      <c r="H173" s="11" t="str">
        <f t="shared" ref="H173:H187" si="34">IF($B173="N/A","N/A",IF(G173&gt;10,"No",IF(G173&lt;-10,"No","Yes")))</f>
        <v>N/A</v>
      </c>
      <c r="I173" s="12">
        <v>44.18</v>
      </c>
      <c r="J173" s="12">
        <v>31.62</v>
      </c>
      <c r="K173" s="41" t="s">
        <v>732</v>
      </c>
      <c r="L173" s="9" t="str">
        <f t="shared" ref="L173:L187" si="35">IF(J173="Div by 0", "N/A", IF(K173="N/A","N/A", IF(J173&gt;VALUE(MID(K173,1,2)), "No", IF(J173&lt;-1*VALUE(MID(K173,1,2)), "No", "Yes"))))</f>
        <v>No</v>
      </c>
    </row>
    <row r="174" spans="1:12" x14ac:dyDescent="0.25">
      <c r="A174" s="42" t="s">
        <v>649</v>
      </c>
      <c r="B174" s="33" t="s">
        <v>217</v>
      </c>
      <c r="C174" s="34">
        <v>154</v>
      </c>
      <c r="D174" s="11" t="str">
        <f t="shared" si="32"/>
        <v>N/A</v>
      </c>
      <c r="E174" s="34">
        <v>199</v>
      </c>
      <c r="F174" s="11" t="str">
        <f t="shared" si="33"/>
        <v>N/A</v>
      </c>
      <c r="G174" s="34">
        <v>209</v>
      </c>
      <c r="H174" s="11" t="str">
        <f t="shared" si="34"/>
        <v>N/A</v>
      </c>
      <c r="I174" s="12">
        <v>29.22</v>
      </c>
      <c r="J174" s="12">
        <v>5.0250000000000004</v>
      </c>
      <c r="K174" s="41" t="s">
        <v>732</v>
      </c>
      <c r="L174" s="9" t="str">
        <f t="shared" si="35"/>
        <v>Yes</v>
      </c>
    </row>
    <row r="175" spans="1:12" x14ac:dyDescent="0.25">
      <c r="A175" s="42" t="s">
        <v>1382</v>
      </c>
      <c r="B175" s="33" t="s">
        <v>217</v>
      </c>
      <c r="C175" s="43">
        <v>168.7987013</v>
      </c>
      <c r="D175" s="11" t="str">
        <f t="shared" si="32"/>
        <v>N/A</v>
      </c>
      <c r="E175" s="43">
        <v>188.33668342000001</v>
      </c>
      <c r="F175" s="11" t="str">
        <f t="shared" si="33"/>
        <v>N/A</v>
      </c>
      <c r="G175" s="43">
        <v>236.03349281999999</v>
      </c>
      <c r="H175" s="11" t="str">
        <f t="shared" si="34"/>
        <v>N/A</v>
      </c>
      <c r="I175" s="12">
        <v>11.57</v>
      </c>
      <c r="J175" s="12">
        <v>25.33</v>
      </c>
      <c r="K175" s="41" t="s">
        <v>732</v>
      </c>
      <c r="L175" s="9" t="str">
        <f t="shared" si="35"/>
        <v>Yes</v>
      </c>
    </row>
    <row r="176" spans="1:12" ht="25" x14ac:dyDescent="0.25">
      <c r="A176" s="42" t="s">
        <v>1383</v>
      </c>
      <c r="B176" s="33" t="s">
        <v>217</v>
      </c>
      <c r="C176" s="43">
        <v>291978</v>
      </c>
      <c r="D176" s="11" t="str">
        <f t="shared" si="32"/>
        <v>N/A</v>
      </c>
      <c r="E176" s="43">
        <v>233244</v>
      </c>
      <c r="F176" s="11" t="str">
        <f t="shared" si="33"/>
        <v>N/A</v>
      </c>
      <c r="G176" s="43">
        <v>312070</v>
      </c>
      <c r="H176" s="11" t="str">
        <f t="shared" si="34"/>
        <v>N/A</v>
      </c>
      <c r="I176" s="12">
        <v>-20.100000000000001</v>
      </c>
      <c r="J176" s="12">
        <v>33.799999999999997</v>
      </c>
      <c r="K176" s="41" t="s">
        <v>732</v>
      </c>
      <c r="L176" s="9" t="str">
        <f t="shared" si="35"/>
        <v>No</v>
      </c>
    </row>
    <row r="177" spans="1:12" x14ac:dyDescent="0.25">
      <c r="A177" s="42" t="s">
        <v>516</v>
      </c>
      <c r="B177" s="33" t="s">
        <v>217</v>
      </c>
      <c r="C177" s="34">
        <v>1198</v>
      </c>
      <c r="D177" s="11" t="str">
        <f t="shared" si="32"/>
        <v>N/A</v>
      </c>
      <c r="E177" s="34">
        <v>1115</v>
      </c>
      <c r="F177" s="11" t="str">
        <f t="shared" si="33"/>
        <v>N/A</v>
      </c>
      <c r="G177" s="34">
        <v>1140</v>
      </c>
      <c r="H177" s="11" t="str">
        <f t="shared" si="34"/>
        <v>N/A</v>
      </c>
      <c r="I177" s="12">
        <v>-6.93</v>
      </c>
      <c r="J177" s="12">
        <v>2.242</v>
      </c>
      <c r="K177" s="41" t="s">
        <v>732</v>
      </c>
      <c r="L177" s="9" t="str">
        <f t="shared" si="35"/>
        <v>Yes</v>
      </c>
    </row>
    <row r="178" spans="1:12" x14ac:dyDescent="0.25">
      <c r="A178" s="42" t="s">
        <v>1384</v>
      </c>
      <c r="B178" s="33" t="s">
        <v>217</v>
      </c>
      <c r="C178" s="43">
        <v>243.72120200000001</v>
      </c>
      <c r="D178" s="11" t="str">
        <f t="shared" si="32"/>
        <v>N/A</v>
      </c>
      <c r="E178" s="43">
        <v>209.18744394999999</v>
      </c>
      <c r="F178" s="11" t="str">
        <f t="shared" si="33"/>
        <v>N/A</v>
      </c>
      <c r="G178" s="43">
        <v>273.74561404000002</v>
      </c>
      <c r="H178" s="11" t="str">
        <f t="shared" si="34"/>
        <v>N/A</v>
      </c>
      <c r="I178" s="12">
        <v>-14.2</v>
      </c>
      <c r="J178" s="12">
        <v>30.86</v>
      </c>
      <c r="K178" s="41" t="s">
        <v>732</v>
      </c>
      <c r="L178" s="9" t="str">
        <f t="shared" si="35"/>
        <v>No</v>
      </c>
    </row>
    <row r="179" spans="1:12" ht="25" x14ac:dyDescent="0.25">
      <c r="A179" s="42" t="s">
        <v>1385</v>
      </c>
      <c r="B179" s="33" t="s">
        <v>217</v>
      </c>
      <c r="C179" s="43">
        <v>751321</v>
      </c>
      <c r="D179" s="11" t="str">
        <f t="shared" si="32"/>
        <v>N/A</v>
      </c>
      <c r="E179" s="43">
        <v>996385</v>
      </c>
      <c r="F179" s="11" t="str">
        <f t="shared" si="33"/>
        <v>N/A</v>
      </c>
      <c r="G179" s="43">
        <v>1138746</v>
      </c>
      <c r="H179" s="11" t="str">
        <f t="shared" si="34"/>
        <v>N/A</v>
      </c>
      <c r="I179" s="12">
        <v>32.619999999999997</v>
      </c>
      <c r="J179" s="12">
        <v>14.29</v>
      </c>
      <c r="K179" s="41" t="s">
        <v>732</v>
      </c>
      <c r="L179" s="9" t="str">
        <f t="shared" si="35"/>
        <v>Yes</v>
      </c>
    </row>
    <row r="180" spans="1:12" x14ac:dyDescent="0.25">
      <c r="A180" s="42" t="s">
        <v>517</v>
      </c>
      <c r="B180" s="33" t="s">
        <v>217</v>
      </c>
      <c r="C180" s="34">
        <v>1656</v>
      </c>
      <c r="D180" s="11" t="str">
        <f t="shared" si="32"/>
        <v>N/A</v>
      </c>
      <c r="E180" s="34">
        <v>1861</v>
      </c>
      <c r="F180" s="11" t="str">
        <f t="shared" si="33"/>
        <v>N/A</v>
      </c>
      <c r="G180" s="34">
        <v>1780</v>
      </c>
      <c r="H180" s="11" t="str">
        <f t="shared" si="34"/>
        <v>N/A</v>
      </c>
      <c r="I180" s="12">
        <v>12.38</v>
      </c>
      <c r="J180" s="12">
        <v>-4.3499999999999996</v>
      </c>
      <c r="K180" s="41" t="s">
        <v>732</v>
      </c>
      <c r="L180" s="9" t="str">
        <f t="shared" si="35"/>
        <v>Yes</v>
      </c>
    </row>
    <row r="181" spans="1:12" ht="25" x14ac:dyDescent="0.25">
      <c r="A181" s="42" t="s">
        <v>1386</v>
      </c>
      <c r="B181" s="33" t="s">
        <v>217</v>
      </c>
      <c r="C181" s="43">
        <v>453.69625603999998</v>
      </c>
      <c r="D181" s="11" t="str">
        <f t="shared" si="32"/>
        <v>N/A</v>
      </c>
      <c r="E181" s="43">
        <v>535.40300912999999</v>
      </c>
      <c r="F181" s="11" t="str">
        <f t="shared" si="33"/>
        <v>N/A</v>
      </c>
      <c r="G181" s="43">
        <v>639.74494382</v>
      </c>
      <c r="H181" s="11" t="str">
        <f t="shared" si="34"/>
        <v>N/A</v>
      </c>
      <c r="I181" s="12">
        <v>18.010000000000002</v>
      </c>
      <c r="J181" s="12">
        <v>19.489999999999998</v>
      </c>
      <c r="K181" s="41" t="s">
        <v>732</v>
      </c>
      <c r="L181" s="9" t="str">
        <f t="shared" si="35"/>
        <v>Yes</v>
      </c>
    </row>
    <row r="182" spans="1:12" ht="25" x14ac:dyDescent="0.25">
      <c r="A182" s="42" t="s">
        <v>1387</v>
      </c>
      <c r="B182" s="33" t="s">
        <v>217</v>
      </c>
      <c r="C182" s="43">
        <v>215070</v>
      </c>
      <c r="D182" s="11" t="str">
        <f t="shared" si="32"/>
        <v>N/A</v>
      </c>
      <c r="E182" s="43">
        <v>309841</v>
      </c>
      <c r="F182" s="11" t="str">
        <f t="shared" si="33"/>
        <v>N/A</v>
      </c>
      <c r="G182" s="43">
        <v>326643</v>
      </c>
      <c r="H182" s="11" t="str">
        <f t="shared" si="34"/>
        <v>N/A</v>
      </c>
      <c r="I182" s="12">
        <v>44.07</v>
      </c>
      <c r="J182" s="12">
        <v>5.423</v>
      </c>
      <c r="K182" s="41" t="s">
        <v>732</v>
      </c>
      <c r="L182" s="9" t="str">
        <f t="shared" si="35"/>
        <v>Yes</v>
      </c>
    </row>
    <row r="183" spans="1:12" x14ac:dyDescent="0.25">
      <c r="A183" s="42" t="s">
        <v>518</v>
      </c>
      <c r="B183" s="33" t="s">
        <v>217</v>
      </c>
      <c r="C183" s="34">
        <v>168</v>
      </c>
      <c r="D183" s="11" t="str">
        <f t="shared" si="32"/>
        <v>N/A</v>
      </c>
      <c r="E183" s="34">
        <v>172</v>
      </c>
      <c r="F183" s="11" t="str">
        <f t="shared" si="33"/>
        <v>N/A</v>
      </c>
      <c r="G183" s="34">
        <v>183</v>
      </c>
      <c r="H183" s="11" t="str">
        <f t="shared" si="34"/>
        <v>N/A</v>
      </c>
      <c r="I183" s="12">
        <v>2.3809999999999998</v>
      </c>
      <c r="J183" s="12">
        <v>6.3949999999999996</v>
      </c>
      <c r="K183" s="41" t="s">
        <v>732</v>
      </c>
      <c r="L183" s="9" t="str">
        <f t="shared" si="35"/>
        <v>Yes</v>
      </c>
    </row>
    <row r="184" spans="1:12" x14ac:dyDescent="0.25">
      <c r="A184" s="42" t="s">
        <v>1388</v>
      </c>
      <c r="B184" s="33" t="s">
        <v>217</v>
      </c>
      <c r="C184" s="43">
        <v>1280.1785714</v>
      </c>
      <c r="D184" s="11" t="str">
        <f t="shared" si="32"/>
        <v>N/A</v>
      </c>
      <c r="E184" s="43">
        <v>1801.4011628000001</v>
      </c>
      <c r="F184" s="11" t="str">
        <f t="shared" si="33"/>
        <v>N/A</v>
      </c>
      <c r="G184" s="43">
        <v>1784.9344262</v>
      </c>
      <c r="H184" s="11" t="str">
        <f t="shared" si="34"/>
        <v>N/A</v>
      </c>
      <c r="I184" s="12">
        <v>40.71</v>
      </c>
      <c r="J184" s="12">
        <v>-0.91400000000000003</v>
      </c>
      <c r="K184" s="41" t="s">
        <v>732</v>
      </c>
      <c r="L184" s="9" t="str">
        <f t="shared" si="35"/>
        <v>Yes</v>
      </c>
    </row>
    <row r="185" spans="1:12" ht="25" x14ac:dyDescent="0.25">
      <c r="A185" s="42" t="s">
        <v>1389</v>
      </c>
      <c r="B185" s="33" t="s">
        <v>217</v>
      </c>
      <c r="C185" s="43">
        <v>136784259</v>
      </c>
      <c r="D185" s="11" t="str">
        <f t="shared" si="32"/>
        <v>N/A</v>
      </c>
      <c r="E185" s="43">
        <v>158592522</v>
      </c>
      <c r="F185" s="11" t="str">
        <f t="shared" si="33"/>
        <v>N/A</v>
      </c>
      <c r="G185" s="43">
        <v>126690599</v>
      </c>
      <c r="H185" s="11" t="str">
        <f t="shared" si="34"/>
        <v>N/A</v>
      </c>
      <c r="I185" s="12">
        <v>15.94</v>
      </c>
      <c r="J185" s="12">
        <v>-20.100000000000001</v>
      </c>
      <c r="K185" s="41" t="s">
        <v>732</v>
      </c>
      <c r="L185" s="9" t="str">
        <f t="shared" si="35"/>
        <v>Yes</v>
      </c>
    </row>
    <row r="186" spans="1:12" ht="25" x14ac:dyDescent="0.25">
      <c r="A186" s="42" t="s">
        <v>519</v>
      </c>
      <c r="B186" s="33" t="s">
        <v>217</v>
      </c>
      <c r="C186" s="34">
        <v>12835</v>
      </c>
      <c r="D186" s="11" t="str">
        <f t="shared" si="32"/>
        <v>N/A</v>
      </c>
      <c r="E186" s="34">
        <v>12484</v>
      </c>
      <c r="F186" s="11" t="str">
        <f t="shared" si="33"/>
        <v>N/A</v>
      </c>
      <c r="G186" s="34">
        <v>12092</v>
      </c>
      <c r="H186" s="11" t="str">
        <f t="shared" si="34"/>
        <v>N/A</v>
      </c>
      <c r="I186" s="12">
        <v>-2.73</v>
      </c>
      <c r="J186" s="12">
        <v>-3.14</v>
      </c>
      <c r="K186" s="41" t="s">
        <v>732</v>
      </c>
      <c r="L186" s="9" t="str">
        <f t="shared" si="35"/>
        <v>Yes</v>
      </c>
    </row>
    <row r="187" spans="1:12" ht="25" x14ac:dyDescent="0.25">
      <c r="A187" s="42" t="s">
        <v>1390</v>
      </c>
      <c r="B187" s="33" t="s">
        <v>217</v>
      </c>
      <c r="C187" s="43">
        <v>10657.129645999999</v>
      </c>
      <c r="D187" s="11" t="str">
        <f t="shared" si="32"/>
        <v>N/A</v>
      </c>
      <c r="E187" s="43">
        <v>12703.662447999999</v>
      </c>
      <c r="F187" s="11" t="str">
        <f t="shared" si="33"/>
        <v>N/A</v>
      </c>
      <c r="G187" s="43">
        <v>10477.224528999999</v>
      </c>
      <c r="H187" s="11" t="str">
        <f t="shared" si="34"/>
        <v>N/A</v>
      </c>
      <c r="I187" s="12">
        <v>19.2</v>
      </c>
      <c r="J187" s="12">
        <v>-17.5</v>
      </c>
      <c r="K187" s="41" t="s">
        <v>732</v>
      </c>
      <c r="L187" s="9" t="str">
        <f t="shared" si="35"/>
        <v>Yes</v>
      </c>
    </row>
    <row r="188" spans="1:12" x14ac:dyDescent="0.25">
      <c r="A188" s="4" t="s">
        <v>1391</v>
      </c>
      <c r="B188" s="33" t="s">
        <v>217</v>
      </c>
      <c r="C188" s="43">
        <v>137942682</v>
      </c>
      <c r="D188" s="11" t="str">
        <f t="shared" ref="D188:D203" si="36">IF($B188="N/A","N/A",IF(C188&gt;10,"No",IF(C188&lt;-10,"No","Yes")))</f>
        <v>N/A</v>
      </c>
      <c r="E188" s="43">
        <v>159165107</v>
      </c>
      <c r="F188" s="11" t="str">
        <f t="shared" ref="F188:F203" si="37">IF($B188="N/A","N/A",IF(E188&gt;10,"No",IF(E188&lt;-10,"No","Yes")))</f>
        <v>N/A</v>
      </c>
      <c r="G188" s="43">
        <v>133474670</v>
      </c>
      <c r="H188" s="11" t="str">
        <f t="shared" ref="H188:H203" si="38">IF($B188="N/A","N/A",IF(G188&gt;10,"No",IF(G188&lt;-10,"No","Yes")))</f>
        <v>N/A</v>
      </c>
      <c r="I188" s="12">
        <v>15.38</v>
      </c>
      <c r="J188" s="12">
        <v>-16.100000000000001</v>
      </c>
      <c r="K188" s="41" t="s">
        <v>732</v>
      </c>
      <c r="L188" s="9" t="str">
        <f t="shared" ref="L188:L203" si="39">IF(J188="Div by 0", "N/A", IF(K188="N/A","N/A", IF(J188&gt;VALUE(MID(K188,1,2)), "No", IF(J188&lt;-1*VALUE(MID(K188,1,2)), "No", "Yes"))))</f>
        <v>Yes</v>
      </c>
    </row>
    <row r="189" spans="1:12" x14ac:dyDescent="0.25">
      <c r="A189" s="4" t="s">
        <v>1488</v>
      </c>
      <c r="B189" s="33" t="s">
        <v>217</v>
      </c>
      <c r="C189" s="34">
        <v>12946</v>
      </c>
      <c r="D189" s="11" t="str">
        <f t="shared" si="36"/>
        <v>N/A</v>
      </c>
      <c r="E189" s="34">
        <v>12780</v>
      </c>
      <c r="F189" s="11" t="str">
        <f t="shared" si="37"/>
        <v>N/A</v>
      </c>
      <c r="G189" s="34">
        <v>12515</v>
      </c>
      <c r="H189" s="11" t="str">
        <f t="shared" si="38"/>
        <v>N/A</v>
      </c>
      <c r="I189" s="12">
        <v>-1.28</v>
      </c>
      <c r="J189" s="12">
        <v>-2.0699999999999998</v>
      </c>
      <c r="K189" s="41" t="s">
        <v>732</v>
      </c>
      <c r="L189" s="9" t="str">
        <f t="shared" si="39"/>
        <v>Yes</v>
      </c>
    </row>
    <row r="190" spans="1:12" x14ac:dyDescent="0.25">
      <c r="A190" s="4" t="s">
        <v>1489</v>
      </c>
      <c r="B190" s="33" t="s">
        <v>217</v>
      </c>
      <c r="C190" s="43">
        <v>10655.235747999999</v>
      </c>
      <c r="D190" s="11" t="str">
        <f t="shared" si="36"/>
        <v>N/A</v>
      </c>
      <c r="E190" s="43">
        <v>12454.233725</v>
      </c>
      <c r="F190" s="11" t="str">
        <f t="shared" si="37"/>
        <v>N/A</v>
      </c>
      <c r="G190" s="43">
        <v>10665.17539</v>
      </c>
      <c r="H190" s="11" t="str">
        <f t="shared" si="38"/>
        <v>N/A</v>
      </c>
      <c r="I190" s="12">
        <v>16.88</v>
      </c>
      <c r="J190" s="12">
        <v>-14.4</v>
      </c>
      <c r="K190" s="41" t="s">
        <v>732</v>
      </c>
      <c r="L190" s="9" t="str">
        <f t="shared" si="39"/>
        <v>Yes</v>
      </c>
    </row>
    <row r="191" spans="1:12" x14ac:dyDescent="0.25">
      <c r="A191" s="4" t="s">
        <v>1490</v>
      </c>
      <c r="B191" s="33" t="s">
        <v>217</v>
      </c>
      <c r="C191" s="43">
        <v>9934.5301710999993</v>
      </c>
      <c r="D191" s="11" t="str">
        <f t="shared" si="36"/>
        <v>N/A</v>
      </c>
      <c r="E191" s="43">
        <v>11947.578264</v>
      </c>
      <c r="F191" s="11" t="str">
        <f t="shared" si="37"/>
        <v>N/A</v>
      </c>
      <c r="G191" s="43">
        <v>10372.245779999999</v>
      </c>
      <c r="H191" s="11" t="str">
        <f t="shared" si="38"/>
        <v>N/A</v>
      </c>
      <c r="I191" s="12">
        <v>20.260000000000002</v>
      </c>
      <c r="J191" s="12">
        <v>-13.2</v>
      </c>
      <c r="K191" s="41" t="s">
        <v>732</v>
      </c>
      <c r="L191" s="9" t="str">
        <f t="shared" si="39"/>
        <v>Yes</v>
      </c>
    </row>
    <row r="192" spans="1:12" x14ac:dyDescent="0.25">
      <c r="A192" s="4" t="s">
        <v>1491</v>
      </c>
      <c r="B192" s="33" t="s">
        <v>217</v>
      </c>
      <c r="C192" s="43">
        <v>12871.262959</v>
      </c>
      <c r="D192" s="11" t="str">
        <f t="shared" si="36"/>
        <v>N/A</v>
      </c>
      <c r="E192" s="43">
        <v>14172.411321</v>
      </c>
      <c r="F192" s="11" t="str">
        <f t="shared" si="37"/>
        <v>N/A</v>
      </c>
      <c r="G192" s="43">
        <v>11636.313208</v>
      </c>
      <c r="H192" s="11" t="str">
        <f t="shared" si="38"/>
        <v>N/A</v>
      </c>
      <c r="I192" s="12">
        <v>10.11</v>
      </c>
      <c r="J192" s="12">
        <v>-17.899999999999999</v>
      </c>
      <c r="K192" s="41" t="s">
        <v>732</v>
      </c>
      <c r="L192" s="9" t="str">
        <f t="shared" si="39"/>
        <v>Yes</v>
      </c>
    </row>
    <row r="193" spans="1:12" x14ac:dyDescent="0.25">
      <c r="A193" s="42" t="s">
        <v>1492</v>
      </c>
      <c r="B193" s="33" t="s">
        <v>217</v>
      </c>
      <c r="C193" s="9">
        <v>46.775300790999999</v>
      </c>
      <c r="D193" s="11" t="str">
        <f t="shared" si="36"/>
        <v>N/A</v>
      </c>
      <c r="E193" s="9">
        <v>46.020885847999999</v>
      </c>
      <c r="F193" s="11" t="str">
        <f t="shared" si="37"/>
        <v>N/A</v>
      </c>
      <c r="G193" s="9">
        <v>44.768377749999999</v>
      </c>
      <c r="H193" s="11" t="str">
        <f t="shared" si="38"/>
        <v>N/A</v>
      </c>
      <c r="I193" s="12">
        <v>-1.61</v>
      </c>
      <c r="J193" s="12">
        <v>-2.72</v>
      </c>
      <c r="K193" s="41" t="s">
        <v>732</v>
      </c>
      <c r="L193" s="9" t="str">
        <f t="shared" si="39"/>
        <v>Yes</v>
      </c>
    </row>
    <row r="194" spans="1:12" x14ac:dyDescent="0.25">
      <c r="A194" s="42" t="s">
        <v>1493</v>
      </c>
      <c r="B194" s="33" t="s">
        <v>217</v>
      </c>
      <c r="C194" s="9">
        <v>55.573901161000002</v>
      </c>
      <c r="D194" s="11" t="str">
        <f t="shared" si="36"/>
        <v>N/A</v>
      </c>
      <c r="E194" s="9">
        <v>56.282095173000002</v>
      </c>
      <c r="F194" s="11" t="str">
        <f t="shared" si="37"/>
        <v>N/A</v>
      </c>
      <c r="G194" s="9">
        <v>55.047029135000002</v>
      </c>
      <c r="H194" s="11" t="str">
        <f t="shared" si="38"/>
        <v>N/A</v>
      </c>
      <c r="I194" s="12">
        <v>1.274</v>
      </c>
      <c r="J194" s="12">
        <v>-2.19</v>
      </c>
      <c r="K194" s="41" t="s">
        <v>732</v>
      </c>
      <c r="L194" s="9" t="str">
        <f t="shared" si="39"/>
        <v>Yes</v>
      </c>
    </row>
    <row r="195" spans="1:12" x14ac:dyDescent="0.25">
      <c r="A195" s="42" t="s">
        <v>1494</v>
      </c>
      <c r="B195" s="33" t="s">
        <v>217</v>
      </c>
      <c r="C195" s="9">
        <v>31.935386776000001</v>
      </c>
      <c r="D195" s="11" t="str">
        <f t="shared" si="36"/>
        <v>N/A</v>
      </c>
      <c r="E195" s="9">
        <v>28.844250939999998</v>
      </c>
      <c r="F195" s="11" t="str">
        <f t="shared" si="37"/>
        <v>N/A</v>
      </c>
      <c r="G195" s="9">
        <v>28.077441726</v>
      </c>
      <c r="H195" s="11" t="str">
        <f t="shared" si="38"/>
        <v>N/A</v>
      </c>
      <c r="I195" s="12">
        <v>-9.68</v>
      </c>
      <c r="J195" s="12">
        <v>-2.66</v>
      </c>
      <c r="K195" s="41" t="s">
        <v>732</v>
      </c>
      <c r="L195" s="9" t="str">
        <f t="shared" si="39"/>
        <v>Yes</v>
      </c>
    </row>
    <row r="196" spans="1:12" x14ac:dyDescent="0.25">
      <c r="A196" s="4" t="s">
        <v>1403</v>
      </c>
      <c r="B196" s="33" t="s">
        <v>217</v>
      </c>
      <c r="C196" s="43">
        <v>136784259</v>
      </c>
      <c r="D196" s="11" t="str">
        <f t="shared" si="36"/>
        <v>N/A</v>
      </c>
      <c r="E196" s="43">
        <v>158592522</v>
      </c>
      <c r="F196" s="11" t="str">
        <f t="shared" si="37"/>
        <v>N/A</v>
      </c>
      <c r="G196" s="43">
        <v>126690599</v>
      </c>
      <c r="H196" s="11" t="str">
        <f t="shared" si="38"/>
        <v>N/A</v>
      </c>
      <c r="I196" s="12">
        <v>15.94</v>
      </c>
      <c r="J196" s="12">
        <v>-20.100000000000001</v>
      </c>
      <c r="K196" s="41" t="s">
        <v>732</v>
      </c>
      <c r="L196" s="9" t="str">
        <f t="shared" si="39"/>
        <v>Yes</v>
      </c>
    </row>
    <row r="197" spans="1:12" x14ac:dyDescent="0.25">
      <c r="A197" s="4" t="s">
        <v>1495</v>
      </c>
      <c r="B197" s="33" t="s">
        <v>217</v>
      </c>
      <c r="C197" s="34">
        <v>12835</v>
      </c>
      <c r="D197" s="11" t="str">
        <f t="shared" si="36"/>
        <v>N/A</v>
      </c>
      <c r="E197" s="34">
        <v>12484</v>
      </c>
      <c r="F197" s="11" t="str">
        <f t="shared" si="37"/>
        <v>N/A</v>
      </c>
      <c r="G197" s="34">
        <v>12092</v>
      </c>
      <c r="H197" s="11" t="str">
        <f t="shared" si="38"/>
        <v>N/A</v>
      </c>
      <c r="I197" s="12">
        <v>-2.73</v>
      </c>
      <c r="J197" s="12">
        <v>-3.14</v>
      </c>
      <c r="K197" s="41" t="s">
        <v>732</v>
      </c>
      <c r="L197" s="9" t="str">
        <f t="shared" si="39"/>
        <v>Yes</v>
      </c>
    </row>
    <row r="198" spans="1:12" ht="25" x14ac:dyDescent="0.25">
      <c r="A198" s="4" t="s">
        <v>1496</v>
      </c>
      <c r="B198" s="33" t="s">
        <v>217</v>
      </c>
      <c r="C198" s="43">
        <v>10657.129645999999</v>
      </c>
      <c r="D198" s="11" t="str">
        <f t="shared" si="36"/>
        <v>N/A</v>
      </c>
      <c r="E198" s="43">
        <v>12703.662447999999</v>
      </c>
      <c r="F198" s="11" t="str">
        <f t="shared" si="37"/>
        <v>N/A</v>
      </c>
      <c r="G198" s="43">
        <v>10477.224528999999</v>
      </c>
      <c r="H198" s="11" t="str">
        <f t="shared" si="38"/>
        <v>N/A</v>
      </c>
      <c r="I198" s="12">
        <v>19.2</v>
      </c>
      <c r="J198" s="12">
        <v>-17.5</v>
      </c>
      <c r="K198" s="41" t="s">
        <v>732</v>
      </c>
      <c r="L198" s="9" t="str">
        <f t="shared" si="39"/>
        <v>Yes</v>
      </c>
    </row>
    <row r="199" spans="1:12" ht="25" x14ac:dyDescent="0.25">
      <c r="A199" s="4" t="s">
        <v>1497</v>
      </c>
      <c r="B199" s="33" t="s">
        <v>217</v>
      </c>
      <c r="C199" s="43">
        <v>9907.5106097999997</v>
      </c>
      <c r="D199" s="11" t="str">
        <f t="shared" si="36"/>
        <v>N/A</v>
      </c>
      <c r="E199" s="43">
        <v>12062.37873</v>
      </c>
      <c r="F199" s="11" t="str">
        <f t="shared" si="37"/>
        <v>N/A</v>
      </c>
      <c r="G199" s="43">
        <v>10013.546097</v>
      </c>
      <c r="H199" s="11" t="str">
        <f t="shared" si="38"/>
        <v>N/A</v>
      </c>
      <c r="I199" s="12">
        <v>21.75</v>
      </c>
      <c r="J199" s="12">
        <v>-17</v>
      </c>
      <c r="K199" s="41" t="s">
        <v>732</v>
      </c>
      <c r="L199" s="9" t="str">
        <f t="shared" si="39"/>
        <v>Yes</v>
      </c>
    </row>
    <row r="200" spans="1:12" ht="25" x14ac:dyDescent="0.25">
      <c r="A200" s="4" t="s">
        <v>1498</v>
      </c>
      <c r="B200" s="33" t="s">
        <v>217</v>
      </c>
      <c r="C200" s="43">
        <v>12991.885759999999</v>
      </c>
      <c r="D200" s="11" t="str">
        <f t="shared" si="36"/>
        <v>N/A</v>
      </c>
      <c r="E200" s="43">
        <v>14996.577965</v>
      </c>
      <c r="F200" s="11" t="str">
        <f t="shared" si="37"/>
        <v>N/A</v>
      </c>
      <c r="G200" s="43">
        <v>12058.193384</v>
      </c>
      <c r="H200" s="11" t="str">
        <f t="shared" si="38"/>
        <v>N/A</v>
      </c>
      <c r="I200" s="12">
        <v>15.43</v>
      </c>
      <c r="J200" s="12">
        <v>-19.600000000000001</v>
      </c>
      <c r="K200" s="41" t="s">
        <v>732</v>
      </c>
      <c r="L200" s="9" t="str">
        <f t="shared" si="39"/>
        <v>Yes</v>
      </c>
    </row>
    <row r="201" spans="1:12" ht="25" x14ac:dyDescent="0.25">
      <c r="A201" s="4" t="s">
        <v>1499</v>
      </c>
      <c r="B201" s="33" t="s">
        <v>217</v>
      </c>
      <c r="C201" s="9">
        <v>46.374245764000001</v>
      </c>
      <c r="D201" s="11" t="str">
        <f t="shared" si="36"/>
        <v>N/A</v>
      </c>
      <c r="E201" s="9">
        <v>44.954987396</v>
      </c>
      <c r="F201" s="11" t="str">
        <f t="shared" si="37"/>
        <v>N/A</v>
      </c>
      <c r="G201" s="9">
        <v>43.255231621999997</v>
      </c>
      <c r="H201" s="11" t="str">
        <f t="shared" si="38"/>
        <v>N/A</v>
      </c>
      <c r="I201" s="12">
        <v>-3.06</v>
      </c>
      <c r="J201" s="12">
        <v>-3.78</v>
      </c>
      <c r="K201" s="41" t="s">
        <v>732</v>
      </c>
      <c r="L201" s="9" t="str">
        <f t="shared" si="39"/>
        <v>Yes</v>
      </c>
    </row>
    <row r="202" spans="1:12" ht="25" x14ac:dyDescent="0.25">
      <c r="A202" s="4" t="s">
        <v>1500</v>
      </c>
      <c r="B202" s="33" t="s">
        <v>217</v>
      </c>
      <c r="C202" s="9">
        <v>55.272147574999998</v>
      </c>
      <c r="D202" s="11" t="str">
        <f t="shared" si="36"/>
        <v>N/A</v>
      </c>
      <c r="E202" s="9">
        <v>55.637338810999999</v>
      </c>
      <c r="F202" s="11" t="str">
        <f t="shared" si="37"/>
        <v>N/A</v>
      </c>
      <c r="G202" s="9">
        <v>53.561596696000002</v>
      </c>
      <c r="H202" s="11" t="str">
        <f t="shared" si="38"/>
        <v>N/A</v>
      </c>
      <c r="I202" s="12">
        <v>0.66069999999999995</v>
      </c>
      <c r="J202" s="12">
        <v>-3.73</v>
      </c>
      <c r="K202" s="41" t="s">
        <v>732</v>
      </c>
      <c r="L202" s="9" t="str">
        <f t="shared" si="39"/>
        <v>Yes</v>
      </c>
    </row>
    <row r="203" spans="1:12" ht="25" x14ac:dyDescent="0.25">
      <c r="A203" s="4" t="s">
        <v>1501</v>
      </c>
      <c r="B203" s="33" t="s">
        <v>217</v>
      </c>
      <c r="C203" s="9">
        <v>31.353466439000002</v>
      </c>
      <c r="D203" s="11" t="str">
        <f t="shared" si="36"/>
        <v>N/A</v>
      </c>
      <c r="E203" s="9">
        <v>27.033445478000001</v>
      </c>
      <c r="F203" s="11" t="str">
        <f t="shared" si="37"/>
        <v>N/A</v>
      </c>
      <c r="G203" s="9">
        <v>26.497784627000001</v>
      </c>
      <c r="H203" s="11" t="str">
        <f t="shared" si="38"/>
        <v>N/A</v>
      </c>
      <c r="I203" s="12">
        <v>-13.8</v>
      </c>
      <c r="J203" s="12">
        <v>-1.98</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97783</v>
      </c>
      <c r="D6" s="11" t="str">
        <f>IF($B6="N/A","N/A",IF(C6&gt;10,"No",IF(C6&lt;-10,"No","Yes")))</f>
        <v>N/A</v>
      </c>
      <c r="E6" s="34">
        <v>90615</v>
      </c>
      <c r="F6" s="11" t="str">
        <f>IF($B6="N/A","N/A",IF(E6&gt;10,"No",IF(E6&lt;-10,"No","Yes")))</f>
        <v>N/A</v>
      </c>
      <c r="G6" s="34">
        <v>86770</v>
      </c>
      <c r="H6" s="11" t="str">
        <f>IF($B6="N/A","N/A",IF(G6&gt;10,"No",IF(G6&lt;-10,"No","Yes")))</f>
        <v>N/A</v>
      </c>
      <c r="I6" s="12">
        <v>-7.33</v>
      </c>
      <c r="J6" s="12">
        <v>-4.24</v>
      </c>
      <c r="K6" s="41" t="s">
        <v>732</v>
      </c>
      <c r="L6" s="9" t="str">
        <f t="shared" ref="L6:L46" si="0">IF(J6="Div by 0", "N/A", IF(K6="N/A","N/A", IF(J6&gt;VALUE(MID(K6,1,2)), "No", IF(J6&lt;-1*VALUE(MID(K6,1,2)), "No", "Yes"))))</f>
        <v>Yes</v>
      </c>
    </row>
    <row r="7" spans="1:12" x14ac:dyDescent="0.25">
      <c r="A7" s="42" t="s">
        <v>10</v>
      </c>
      <c r="B7" s="33" t="s">
        <v>217</v>
      </c>
      <c r="C7" s="34">
        <v>75740</v>
      </c>
      <c r="D7" s="11" t="str">
        <f>IF($B7="N/A","N/A",IF(C7&gt;10,"No",IF(C7&lt;-10,"No","Yes")))</f>
        <v>N/A</v>
      </c>
      <c r="E7" s="34">
        <v>71140</v>
      </c>
      <c r="F7" s="11" t="str">
        <f>IF($B7="N/A","N/A",IF(E7&gt;10,"No",IF(E7&lt;-10,"No","Yes")))</f>
        <v>N/A</v>
      </c>
      <c r="G7" s="34">
        <v>63262</v>
      </c>
      <c r="H7" s="11" t="str">
        <f>IF($B7="N/A","N/A",IF(G7&gt;10,"No",IF(G7&lt;-10,"No","Yes")))</f>
        <v>N/A</v>
      </c>
      <c r="I7" s="12">
        <v>-6.07</v>
      </c>
      <c r="J7" s="12">
        <v>-11.1</v>
      </c>
      <c r="K7" s="41" t="s">
        <v>732</v>
      </c>
      <c r="L7" s="9" t="str">
        <f t="shared" si="0"/>
        <v>Yes</v>
      </c>
    </row>
    <row r="8" spans="1:12" x14ac:dyDescent="0.25">
      <c r="A8" s="42" t="s">
        <v>91</v>
      </c>
      <c r="B8" s="9" t="s">
        <v>301</v>
      </c>
      <c r="C8" s="8">
        <v>77.457226715999994</v>
      </c>
      <c r="D8" s="11" t="str">
        <f>IF($B8="N/A","N/A",IF(C8&gt;90,"No",IF(C8&lt;65,"No","Yes")))</f>
        <v>Yes</v>
      </c>
      <c r="E8" s="8">
        <v>78.507973293999996</v>
      </c>
      <c r="F8" s="11" t="str">
        <f>IF($B8="N/A","N/A",IF(E8&gt;90,"No",IF(E8&lt;65,"No","Yes")))</f>
        <v>Yes</v>
      </c>
      <c r="G8" s="8">
        <v>72.907686988999998</v>
      </c>
      <c r="H8" s="11" t="str">
        <f>IF($B8="N/A","N/A",IF(G8&gt;90,"No",IF(G8&lt;65,"No","Yes")))</f>
        <v>Yes</v>
      </c>
      <c r="I8" s="12">
        <v>1.357</v>
      </c>
      <c r="J8" s="12">
        <v>-7.13</v>
      </c>
      <c r="K8" s="41" t="s">
        <v>732</v>
      </c>
      <c r="L8" s="9" t="str">
        <f t="shared" si="0"/>
        <v>Yes</v>
      </c>
    </row>
    <row r="9" spans="1:12" x14ac:dyDescent="0.25">
      <c r="A9" s="42" t="s">
        <v>92</v>
      </c>
      <c r="B9" s="9" t="s">
        <v>302</v>
      </c>
      <c r="C9" s="8">
        <v>93.909308941000006</v>
      </c>
      <c r="D9" s="11" t="str">
        <f>IF($B9="N/A","N/A",IF(C9&gt;100,"No",IF(C9&lt;90,"No","Yes")))</f>
        <v>Yes</v>
      </c>
      <c r="E9" s="8">
        <v>94.230229555999998</v>
      </c>
      <c r="F9" s="11" t="str">
        <f>IF($B9="N/A","N/A",IF(E9&gt;100,"No",IF(E9&lt;90,"No","Yes")))</f>
        <v>Yes</v>
      </c>
      <c r="G9" s="8">
        <v>93.582283486999998</v>
      </c>
      <c r="H9" s="11" t="str">
        <f>IF($B9="N/A","N/A",IF(G9&gt;100,"No",IF(G9&lt;90,"No","Yes")))</f>
        <v>Yes</v>
      </c>
      <c r="I9" s="12">
        <v>0.3417</v>
      </c>
      <c r="J9" s="12">
        <v>-0.68799999999999994</v>
      </c>
      <c r="K9" s="41" t="s">
        <v>732</v>
      </c>
      <c r="L9" s="9" t="str">
        <f t="shared" si="0"/>
        <v>Yes</v>
      </c>
    </row>
    <row r="10" spans="1:12" x14ac:dyDescent="0.25">
      <c r="A10" s="42" t="s">
        <v>93</v>
      </c>
      <c r="B10" s="9" t="s">
        <v>303</v>
      </c>
      <c r="C10" s="8">
        <v>87.955054316000002</v>
      </c>
      <c r="D10" s="11" t="str">
        <f>IF($B10="N/A","N/A",IF(C10&gt;100,"No",IF(C10&lt;85,"No","Yes")))</f>
        <v>Yes</v>
      </c>
      <c r="E10" s="8">
        <v>87.551418056000003</v>
      </c>
      <c r="F10" s="11" t="str">
        <f>IF($B10="N/A","N/A",IF(E10&gt;100,"No",IF(E10&lt;85,"No","Yes")))</f>
        <v>Yes</v>
      </c>
      <c r="G10" s="8">
        <v>87.840772013999995</v>
      </c>
      <c r="H10" s="11" t="str">
        <f>IF($B10="N/A","N/A",IF(G10&gt;100,"No",IF(G10&lt;85,"No","Yes")))</f>
        <v>Yes</v>
      </c>
      <c r="I10" s="12">
        <v>-0.45900000000000002</v>
      </c>
      <c r="J10" s="12">
        <v>0.33050000000000002</v>
      </c>
      <c r="K10" s="41" t="s">
        <v>732</v>
      </c>
      <c r="L10" s="9" t="str">
        <f t="shared" si="0"/>
        <v>Yes</v>
      </c>
    </row>
    <row r="11" spans="1:12" x14ac:dyDescent="0.25">
      <c r="A11" s="42" t="s">
        <v>94</v>
      </c>
      <c r="B11" s="9" t="s">
        <v>304</v>
      </c>
      <c r="C11" s="8">
        <v>65.860905474000006</v>
      </c>
      <c r="D11" s="11" t="str">
        <f>IF($B11="N/A","N/A",IF(C11&gt;100,"No",IF(C11&lt;80,"No","Yes")))</f>
        <v>No</v>
      </c>
      <c r="E11" s="8">
        <v>68.131154941999995</v>
      </c>
      <c r="F11" s="11" t="str">
        <f>IF($B11="N/A","N/A",IF(E11&gt;100,"No",IF(E11&lt;80,"No","Yes")))</f>
        <v>No</v>
      </c>
      <c r="G11" s="8">
        <v>63.300713219000002</v>
      </c>
      <c r="H11" s="11" t="str">
        <f>IF($B11="N/A","N/A",IF(G11&gt;100,"No",IF(G11&lt;80,"No","Yes")))</f>
        <v>No</v>
      </c>
      <c r="I11" s="12">
        <v>3.4470000000000001</v>
      </c>
      <c r="J11" s="12">
        <v>-7.09</v>
      </c>
      <c r="K11" s="41" t="s">
        <v>732</v>
      </c>
      <c r="L11" s="9" t="str">
        <f t="shared" si="0"/>
        <v>Yes</v>
      </c>
    </row>
    <row r="12" spans="1:12" x14ac:dyDescent="0.25">
      <c r="A12" s="42" t="s">
        <v>95</v>
      </c>
      <c r="B12" s="9" t="s">
        <v>304</v>
      </c>
      <c r="C12" s="8">
        <v>71.988515790999998</v>
      </c>
      <c r="D12" s="11" t="str">
        <f>IF($B12="N/A","N/A",IF(C12&gt;100,"No",IF(C12&lt;80,"No","Yes")))</f>
        <v>No</v>
      </c>
      <c r="E12" s="8">
        <v>70.008412786999997</v>
      </c>
      <c r="F12" s="11" t="str">
        <f>IF($B12="N/A","N/A",IF(E12&gt;100,"No",IF(E12&lt;80,"No","Yes")))</f>
        <v>No</v>
      </c>
      <c r="G12" s="8">
        <v>51.706137699999999</v>
      </c>
      <c r="H12" s="11" t="str">
        <f>IF($B12="N/A","N/A",IF(G12&gt;100,"No",IF(G12&lt;80,"No","Yes")))</f>
        <v>No</v>
      </c>
      <c r="I12" s="12">
        <v>-2.75</v>
      </c>
      <c r="J12" s="12">
        <v>-26.1</v>
      </c>
      <c r="K12" s="41" t="s">
        <v>732</v>
      </c>
      <c r="L12" s="9" t="str">
        <f t="shared" si="0"/>
        <v>Yes</v>
      </c>
    </row>
    <row r="13" spans="1:12" x14ac:dyDescent="0.25">
      <c r="A13" s="3" t="s">
        <v>96</v>
      </c>
      <c r="B13" s="33" t="s">
        <v>217</v>
      </c>
      <c r="C13" s="34">
        <v>67038.7</v>
      </c>
      <c r="D13" s="11" t="str">
        <f t="shared" ref="D13:D44" si="1">IF($B13="N/A","N/A",IF(C13&gt;10,"No",IF(C13&lt;-10,"No","Yes")))</f>
        <v>N/A</v>
      </c>
      <c r="E13" s="34">
        <v>65496.21</v>
      </c>
      <c r="F13" s="11" t="str">
        <f t="shared" ref="F13:F44" si="2">IF($B13="N/A","N/A",IF(E13&gt;10,"No",IF(E13&lt;-10,"No","Yes")))</f>
        <v>N/A</v>
      </c>
      <c r="G13" s="34">
        <v>59849.56</v>
      </c>
      <c r="H13" s="11" t="str">
        <f t="shared" ref="H13:H44" si="3">IF($B13="N/A","N/A",IF(G13&gt;10,"No",IF(G13&lt;-10,"No","Yes")))</f>
        <v>N/A</v>
      </c>
      <c r="I13" s="12">
        <v>-2.2999999999999998</v>
      </c>
      <c r="J13" s="12">
        <v>-8.6199999999999992</v>
      </c>
      <c r="K13" s="41" t="s">
        <v>732</v>
      </c>
      <c r="L13" s="9" t="str">
        <f t="shared" si="0"/>
        <v>Yes</v>
      </c>
    </row>
    <row r="14" spans="1:12" x14ac:dyDescent="0.25">
      <c r="A14" s="3" t="s">
        <v>100</v>
      </c>
      <c r="B14" s="33" t="s">
        <v>217</v>
      </c>
      <c r="C14" s="34">
        <v>17929</v>
      </c>
      <c r="D14" s="11" t="str">
        <f t="shared" si="1"/>
        <v>N/A</v>
      </c>
      <c r="E14" s="34">
        <v>17817</v>
      </c>
      <c r="F14" s="11" t="str">
        <f t="shared" si="2"/>
        <v>N/A</v>
      </c>
      <c r="G14" s="34">
        <v>17701</v>
      </c>
      <c r="H14" s="11" t="str">
        <f t="shared" si="3"/>
        <v>N/A</v>
      </c>
      <c r="I14" s="12">
        <v>-0.625</v>
      </c>
      <c r="J14" s="12">
        <v>-0.65100000000000002</v>
      </c>
      <c r="K14" s="41" t="s">
        <v>732</v>
      </c>
      <c r="L14" s="9" t="str">
        <f t="shared" si="0"/>
        <v>Yes</v>
      </c>
    </row>
    <row r="15" spans="1:12" x14ac:dyDescent="0.25">
      <c r="A15" s="3" t="s">
        <v>983</v>
      </c>
      <c r="B15" s="33" t="s">
        <v>217</v>
      </c>
      <c r="C15" s="34">
        <v>4061</v>
      </c>
      <c r="D15" s="11" t="str">
        <f t="shared" si="1"/>
        <v>N/A</v>
      </c>
      <c r="E15" s="34">
        <v>3945</v>
      </c>
      <c r="F15" s="11" t="str">
        <f t="shared" si="2"/>
        <v>N/A</v>
      </c>
      <c r="G15" s="34">
        <v>3834</v>
      </c>
      <c r="H15" s="11" t="str">
        <f t="shared" si="3"/>
        <v>N/A</v>
      </c>
      <c r="I15" s="12">
        <v>-2.86</v>
      </c>
      <c r="J15" s="12">
        <v>-2.81</v>
      </c>
      <c r="K15" s="41" t="s">
        <v>732</v>
      </c>
      <c r="L15" s="9" t="str">
        <f t="shared" si="0"/>
        <v>Yes</v>
      </c>
    </row>
    <row r="16" spans="1:12" x14ac:dyDescent="0.25">
      <c r="A16" s="3" t="s">
        <v>984</v>
      </c>
      <c r="B16" s="33" t="s">
        <v>217</v>
      </c>
      <c r="C16" s="34">
        <v>0</v>
      </c>
      <c r="D16" s="11" t="str">
        <f t="shared" si="1"/>
        <v>N/A</v>
      </c>
      <c r="E16" s="34">
        <v>0</v>
      </c>
      <c r="F16" s="11" t="str">
        <f t="shared" si="2"/>
        <v>N/A</v>
      </c>
      <c r="G16" s="34">
        <v>0</v>
      </c>
      <c r="H16" s="11" t="str">
        <f t="shared" si="3"/>
        <v>N/A</v>
      </c>
      <c r="I16" s="12" t="s">
        <v>1742</v>
      </c>
      <c r="J16" s="12" t="s">
        <v>1742</v>
      </c>
      <c r="K16" s="41" t="s">
        <v>732</v>
      </c>
      <c r="L16" s="9" t="str">
        <f t="shared" si="0"/>
        <v>N/A</v>
      </c>
    </row>
    <row r="17" spans="1:12" x14ac:dyDescent="0.25">
      <c r="A17" s="3" t="s">
        <v>985</v>
      </c>
      <c r="B17" s="33" t="s">
        <v>217</v>
      </c>
      <c r="C17" s="34">
        <v>313</v>
      </c>
      <c r="D17" s="11" t="str">
        <f t="shared" si="1"/>
        <v>N/A</v>
      </c>
      <c r="E17" s="34">
        <v>240</v>
      </c>
      <c r="F17" s="11" t="str">
        <f t="shared" si="2"/>
        <v>N/A</v>
      </c>
      <c r="G17" s="34">
        <v>312</v>
      </c>
      <c r="H17" s="11" t="str">
        <f t="shared" si="3"/>
        <v>N/A</v>
      </c>
      <c r="I17" s="12">
        <v>-23.3</v>
      </c>
      <c r="J17" s="12">
        <v>30</v>
      </c>
      <c r="K17" s="41" t="s">
        <v>732</v>
      </c>
      <c r="L17" s="9" t="str">
        <f t="shared" si="0"/>
        <v>Yes</v>
      </c>
    </row>
    <row r="18" spans="1:12" x14ac:dyDescent="0.25">
      <c r="A18" s="3" t="s">
        <v>986</v>
      </c>
      <c r="B18" s="33" t="s">
        <v>217</v>
      </c>
      <c r="C18" s="34">
        <v>13555</v>
      </c>
      <c r="D18" s="11" t="str">
        <f t="shared" si="1"/>
        <v>N/A</v>
      </c>
      <c r="E18" s="34">
        <v>13632</v>
      </c>
      <c r="F18" s="11" t="str">
        <f t="shared" si="2"/>
        <v>N/A</v>
      </c>
      <c r="G18" s="34">
        <v>13555</v>
      </c>
      <c r="H18" s="11" t="str">
        <f t="shared" si="3"/>
        <v>N/A</v>
      </c>
      <c r="I18" s="12">
        <v>0.56810000000000005</v>
      </c>
      <c r="J18" s="12">
        <v>-0.56499999999999995</v>
      </c>
      <c r="K18" s="41" t="s">
        <v>732</v>
      </c>
      <c r="L18" s="9" t="str">
        <f t="shared" si="0"/>
        <v>Yes</v>
      </c>
    </row>
    <row r="19" spans="1:12" x14ac:dyDescent="0.25">
      <c r="A19" s="3" t="s">
        <v>987</v>
      </c>
      <c r="B19" s="33" t="s">
        <v>217</v>
      </c>
      <c r="C19" s="34">
        <v>0</v>
      </c>
      <c r="D19" s="11" t="str">
        <f t="shared" si="1"/>
        <v>N/A</v>
      </c>
      <c r="E19" s="34">
        <v>0</v>
      </c>
      <c r="F19" s="11" t="str">
        <f t="shared" si="2"/>
        <v>N/A</v>
      </c>
      <c r="G19" s="34">
        <v>0</v>
      </c>
      <c r="H19" s="11" t="str">
        <f t="shared" si="3"/>
        <v>N/A</v>
      </c>
      <c r="I19" s="12" t="s">
        <v>1742</v>
      </c>
      <c r="J19" s="12" t="s">
        <v>1742</v>
      </c>
      <c r="K19" s="41" t="s">
        <v>732</v>
      </c>
      <c r="L19" s="9" t="str">
        <f t="shared" si="0"/>
        <v>N/A</v>
      </c>
    </row>
    <row r="20" spans="1:12" x14ac:dyDescent="0.25">
      <c r="A20" s="3" t="s">
        <v>101</v>
      </c>
      <c r="B20" s="33" t="s">
        <v>217</v>
      </c>
      <c r="C20" s="34">
        <v>24118</v>
      </c>
      <c r="D20" s="11" t="str">
        <f t="shared" si="1"/>
        <v>N/A</v>
      </c>
      <c r="E20" s="34">
        <v>23095</v>
      </c>
      <c r="F20" s="11" t="str">
        <f t="shared" si="2"/>
        <v>N/A</v>
      </c>
      <c r="G20" s="34">
        <v>20725</v>
      </c>
      <c r="H20" s="11" t="str">
        <f t="shared" si="3"/>
        <v>N/A</v>
      </c>
      <c r="I20" s="12">
        <v>-4.24</v>
      </c>
      <c r="J20" s="12">
        <v>-10.3</v>
      </c>
      <c r="K20" s="41" t="s">
        <v>732</v>
      </c>
      <c r="L20" s="9" t="str">
        <f t="shared" si="0"/>
        <v>Yes</v>
      </c>
    </row>
    <row r="21" spans="1:12" x14ac:dyDescent="0.25">
      <c r="A21" s="3" t="s">
        <v>988</v>
      </c>
      <c r="B21" s="33" t="s">
        <v>217</v>
      </c>
      <c r="C21" s="34">
        <v>13976</v>
      </c>
      <c r="D21" s="11" t="str">
        <f t="shared" si="1"/>
        <v>N/A</v>
      </c>
      <c r="E21" s="34">
        <v>13412</v>
      </c>
      <c r="F21" s="11" t="str">
        <f t="shared" si="2"/>
        <v>N/A</v>
      </c>
      <c r="G21" s="34">
        <v>12054</v>
      </c>
      <c r="H21" s="11" t="str">
        <f t="shared" si="3"/>
        <v>N/A</v>
      </c>
      <c r="I21" s="12">
        <v>-4.04</v>
      </c>
      <c r="J21" s="12">
        <v>-10.1</v>
      </c>
      <c r="K21" s="41" t="s">
        <v>732</v>
      </c>
      <c r="L21" s="9" t="str">
        <f t="shared" si="0"/>
        <v>Yes</v>
      </c>
    </row>
    <row r="22" spans="1:12" x14ac:dyDescent="0.25">
      <c r="A22" s="3" t="s">
        <v>989</v>
      </c>
      <c r="B22" s="33" t="s">
        <v>217</v>
      </c>
      <c r="C22" s="34">
        <v>0</v>
      </c>
      <c r="D22" s="11" t="str">
        <f t="shared" si="1"/>
        <v>N/A</v>
      </c>
      <c r="E22" s="34">
        <v>0</v>
      </c>
      <c r="F22" s="11" t="str">
        <f t="shared" si="2"/>
        <v>N/A</v>
      </c>
      <c r="G22" s="34">
        <v>0</v>
      </c>
      <c r="H22" s="11" t="str">
        <f t="shared" si="3"/>
        <v>N/A</v>
      </c>
      <c r="I22" s="12" t="s">
        <v>1742</v>
      </c>
      <c r="J22" s="12" t="s">
        <v>1742</v>
      </c>
      <c r="K22" s="41" t="s">
        <v>732</v>
      </c>
      <c r="L22" s="9" t="str">
        <f t="shared" si="0"/>
        <v>N/A</v>
      </c>
    </row>
    <row r="23" spans="1:12" x14ac:dyDescent="0.25">
      <c r="A23" s="3" t="s">
        <v>990</v>
      </c>
      <c r="B23" s="33" t="s">
        <v>217</v>
      </c>
      <c r="C23" s="34">
        <v>879</v>
      </c>
      <c r="D23" s="11" t="str">
        <f t="shared" si="1"/>
        <v>N/A</v>
      </c>
      <c r="E23" s="34">
        <v>849</v>
      </c>
      <c r="F23" s="11" t="str">
        <f t="shared" si="2"/>
        <v>N/A</v>
      </c>
      <c r="G23" s="34">
        <v>965</v>
      </c>
      <c r="H23" s="11" t="str">
        <f t="shared" si="3"/>
        <v>N/A</v>
      </c>
      <c r="I23" s="12">
        <v>-3.41</v>
      </c>
      <c r="J23" s="12">
        <v>13.66</v>
      </c>
      <c r="K23" s="41" t="s">
        <v>732</v>
      </c>
      <c r="L23" s="9" t="str">
        <f t="shared" si="0"/>
        <v>Yes</v>
      </c>
    </row>
    <row r="24" spans="1:12" x14ac:dyDescent="0.25">
      <c r="A24" s="3" t="s">
        <v>991</v>
      </c>
      <c r="B24" s="33" t="s">
        <v>217</v>
      </c>
      <c r="C24" s="34">
        <v>9263</v>
      </c>
      <c r="D24" s="11" t="str">
        <f t="shared" si="1"/>
        <v>N/A</v>
      </c>
      <c r="E24" s="34">
        <v>8834</v>
      </c>
      <c r="F24" s="11" t="str">
        <f t="shared" si="2"/>
        <v>N/A</v>
      </c>
      <c r="G24" s="34">
        <v>7706</v>
      </c>
      <c r="H24" s="11" t="str">
        <f t="shared" si="3"/>
        <v>N/A</v>
      </c>
      <c r="I24" s="12">
        <v>-4.63</v>
      </c>
      <c r="J24" s="12">
        <v>-12.8</v>
      </c>
      <c r="K24" s="41" t="s">
        <v>732</v>
      </c>
      <c r="L24" s="9" t="str">
        <f t="shared" si="0"/>
        <v>Yes</v>
      </c>
    </row>
    <row r="25" spans="1:12" x14ac:dyDescent="0.25">
      <c r="A25" s="3" t="s">
        <v>992</v>
      </c>
      <c r="B25" s="33" t="s">
        <v>217</v>
      </c>
      <c r="C25" s="34">
        <v>0</v>
      </c>
      <c r="D25" s="11" t="str">
        <f t="shared" si="1"/>
        <v>N/A</v>
      </c>
      <c r="E25" s="34">
        <v>0</v>
      </c>
      <c r="F25" s="11" t="str">
        <f t="shared" si="2"/>
        <v>N/A</v>
      </c>
      <c r="G25" s="34">
        <v>0</v>
      </c>
      <c r="H25" s="11" t="str">
        <f t="shared" si="3"/>
        <v>N/A</v>
      </c>
      <c r="I25" s="12" t="s">
        <v>1742</v>
      </c>
      <c r="J25" s="12" t="s">
        <v>1742</v>
      </c>
      <c r="K25" s="41" t="s">
        <v>732</v>
      </c>
      <c r="L25" s="9" t="str">
        <f t="shared" si="0"/>
        <v>N/A</v>
      </c>
    </row>
    <row r="26" spans="1:12" x14ac:dyDescent="0.25">
      <c r="A26" s="3" t="s">
        <v>104</v>
      </c>
      <c r="B26" s="33" t="s">
        <v>217</v>
      </c>
      <c r="C26" s="34">
        <v>39714</v>
      </c>
      <c r="D26" s="11" t="str">
        <f t="shared" si="1"/>
        <v>N/A</v>
      </c>
      <c r="E26" s="34">
        <v>35439</v>
      </c>
      <c r="F26" s="11" t="str">
        <f t="shared" si="2"/>
        <v>N/A</v>
      </c>
      <c r="G26" s="34">
        <v>30145</v>
      </c>
      <c r="H26" s="11" t="str">
        <f t="shared" si="3"/>
        <v>N/A</v>
      </c>
      <c r="I26" s="12">
        <v>-10.8</v>
      </c>
      <c r="J26" s="12">
        <v>-14.9</v>
      </c>
      <c r="K26" s="41" t="s">
        <v>732</v>
      </c>
      <c r="L26" s="9" t="str">
        <f t="shared" si="0"/>
        <v>Yes</v>
      </c>
    </row>
    <row r="27" spans="1:12" x14ac:dyDescent="0.25">
      <c r="A27" s="3" t="s">
        <v>993</v>
      </c>
      <c r="B27" s="33" t="s">
        <v>217</v>
      </c>
      <c r="C27" s="34">
        <v>9625</v>
      </c>
      <c r="D27" s="11" t="str">
        <f t="shared" si="1"/>
        <v>N/A</v>
      </c>
      <c r="E27" s="34">
        <v>7804</v>
      </c>
      <c r="F27" s="11" t="str">
        <f t="shared" si="2"/>
        <v>N/A</v>
      </c>
      <c r="G27" s="34">
        <v>6468</v>
      </c>
      <c r="H27" s="11" t="str">
        <f t="shared" si="3"/>
        <v>N/A</v>
      </c>
      <c r="I27" s="12">
        <v>-18.899999999999999</v>
      </c>
      <c r="J27" s="12">
        <v>-17.100000000000001</v>
      </c>
      <c r="K27" s="41" t="s">
        <v>732</v>
      </c>
      <c r="L27" s="9" t="str">
        <f t="shared" si="0"/>
        <v>Yes</v>
      </c>
    </row>
    <row r="28" spans="1:12" x14ac:dyDescent="0.25">
      <c r="A28" s="3" t="s">
        <v>994</v>
      </c>
      <c r="B28" s="33" t="s">
        <v>217</v>
      </c>
      <c r="C28" s="34">
        <v>529</v>
      </c>
      <c r="D28" s="11" t="str">
        <f t="shared" si="1"/>
        <v>N/A</v>
      </c>
      <c r="E28" s="34">
        <v>451</v>
      </c>
      <c r="F28" s="11" t="str">
        <f t="shared" si="2"/>
        <v>N/A</v>
      </c>
      <c r="G28" s="34">
        <v>420</v>
      </c>
      <c r="H28" s="11" t="str">
        <f t="shared" si="3"/>
        <v>N/A</v>
      </c>
      <c r="I28" s="12">
        <v>-14.7</v>
      </c>
      <c r="J28" s="12">
        <v>-6.87</v>
      </c>
      <c r="K28" s="41" t="s">
        <v>732</v>
      </c>
      <c r="L28" s="9" t="str">
        <f t="shared" si="0"/>
        <v>Yes</v>
      </c>
    </row>
    <row r="29" spans="1:12" x14ac:dyDescent="0.25">
      <c r="A29" s="3" t="s">
        <v>995</v>
      </c>
      <c r="B29" s="33" t="s">
        <v>217</v>
      </c>
      <c r="C29" s="34">
        <v>0</v>
      </c>
      <c r="D29" s="11" t="str">
        <f t="shared" si="1"/>
        <v>N/A</v>
      </c>
      <c r="E29" s="34">
        <v>0</v>
      </c>
      <c r="F29" s="11" t="str">
        <f t="shared" si="2"/>
        <v>N/A</v>
      </c>
      <c r="G29" s="101">
        <v>0</v>
      </c>
      <c r="H29" s="11" t="str">
        <f t="shared" si="3"/>
        <v>N/A</v>
      </c>
      <c r="I29" s="12" t="s">
        <v>1742</v>
      </c>
      <c r="J29" s="12" t="s">
        <v>1742</v>
      </c>
      <c r="K29" s="41" t="s">
        <v>732</v>
      </c>
      <c r="L29" s="9" t="str">
        <f t="shared" si="0"/>
        <v>N/A</v>
      </c>
    </row>
    <row r="30" spans="1:12" x14ac:dyDescent="0.25">
      <c r="A30" s="3" t="s">
        <v>996</v>
      </c>
      <c r="B30" s="33" t="s">
        <v>217</v>
      </c>
      <c r="C30" s="34">
        <v>19667</v>
      </c>
      <c r="D30" s="11" t="str">
        <f t="shared" si="1"/>
        <v>N/A</v>
      </c>
      <c r="E30" s="34">
        <v>18220</v>
      </c>
      <c r="F30" s="11" t="str">
        <f t="shared" si="2"/>
        <v>N/A</v>
      </c>
      <c r="G30" s="34">
        <v>16111</v>
      </c>
      <c r="H30" s="11" t="str">
        <f t="shared" si="3"/>
        <v>N/A</v>
      </c>
      <c r="I30" s="12">
        <v>-7.36</v>
      </c>
      <c r="J30" s="12">
        <v>-11.6</v>
      </c>
      <c r="K30" s="41" t="s">
        <v>732</v>
      </c>
      <c r="L30" s="9" t="str">
        <f t="shared" si="0"/>
        <v>Yes</v>
      </c>
    </row>
    <row r="31" spans="1:12" x14ac:dyDescent="0.25">
      <c r="A31" s="3" t="s">
        <v>997</v>
      </c>
      <c r="B31" s="33" t="s">
        <v>217</v>
      </c>
      <c r="C31" s="34">
        <v>3150</v>
      </c>
      <c r="D31" s="11" t="str">
        <f t="shared" si="1"/>
        <v>N/A</v>
      </c>
      <c r="E31" s="34">
        <v>2455</v>
      </c>
      <c r="F31" s="11" t="str">
        <f t="shared" si="2"/>
        <v>N/A</v>
      </c>
      <c r="G31" s="34">
        <v>2021</v>
      </c>
      <c r="H31" s="11" t="str">
        <f t="shared" si="3"/>
        <v>N/A</v>
      </c>
      <c r="I31" s="12">
        <v>-22.1</v>
      </c>
      <c r="J31" s="12">
        <v>-17.7</v>
      </c>
      <c r="K31" s="41" t="s">
        <v>732</v>
      </c>
      <c r="L31" s="9" t="str">
        <f t="shared" si="0"/>
        <v>Yes</v>
      </c>
    </row>
    <row r="32" spans="1:12" x14ac:dyDescent="0.25">
      <c r="A32" s="3" t="s">
        <v>998</v>
      </c>
      <c r="B32" s="33" t="s">
        <v>217</v>
      </c>
      <c r="C32" s="34">
        <v>6743</v>
      </c>
      <c r="D32" s="11" t="str">
        <f t="shared" si="1"/>
        <v>N/A</v>
      </c>
      <c r="E32" s="34">
        <v>6509</v>
      </c>
      <c r="F32" s="11" t="str">
        <f t="shared" si="2"/>
        <v>N/A</v>
      </c>
      <c r="G32" s="34">
        <v>5125</v>
      </c>
      <c r="H32" s="11" t="str">
        <f t="shared" si="3"/>
        <v>N/A</v>
      </c>
      <c r="I32" s="12">
        <v>-3.47</v>
      </c>
      <c r="J32" s="12">
        <v>-21.3</v>
      </c>
      <c r="K32" s="41" t="s">
        <v>732</v>
      </c>
      <c r="L32" s="9" t="str">
        <f t="shared" si="0"/>
        <v>Yes</v>
      </c>
    </row>
    <row r="33" spans="1:12" x14ac:dyDescent="0.25">
      <c r="A33" s="3" t="s">
        <v>999</v>
      </c>
      <c r="B33" s="33" t="s">
        <v>217</v>
      </c>
      <c r="C33" s="34">
        <v>0</v>
      </c>
      <c r="D33" s="11" t="str">
        <f t="shared" si="1"/>
        <v>N/A</v>
      </c>
      <c r="E33" s="34">
        <v>0</v>
      </c>
      <c r="F33" s="11" t="str">
        <f t="shared" si="2"/>
        <v>N/A</v>
      </c>
      <c r="G33" s="34">
        <v>0</v>
      </c>
      <c r="H33" s="11" t="str">
        <f t="shared" si="3"/>
        <v>N/A</v>
      </c>
      <c r="I33" s="12" t="s">
        <v>1742</v>
      </c>
      <c r="J33" s="12" t="s">
        <v>1742</v>
      </c>
      <c r="K33" s="41" t="s">
        <v>732</v>
      </c>
      <c r="L33" s="9" t="str">
        <f t="shared" si="0"/>
        <v>N/A</v>
      </c>
    </row>
    <row r="34" spans="1:12" x14ac:dyDescent="0.25">
      <c r="A34" s="3" t="s">
        <v>105</v>
      </c>
      <c r="B34" s="33" t="s">
        <v>217</v>
      </c>
      <c r="C34" s="34">
        <v>16022</v>
      </c>
      <c r="D34" s="11" t="str">
        <f t="shared" si="1"/>
        <v>N/A</v>
      </c>
      <c r="E34" s="34">
        <v>14264</v>
      </c>
      <c r="F34" s="11" t="str">
        <f t="shared" si="2"/>
        <v>N/A</v>
      </c>
      <c r="G34" s="34">
        <v>18199</v>
      </c>
      <c r="H34" s="11" t="str">
        <f t="shared" si="3"/>
        <v>N/A</v>
      </c>
      <c r="I34" s="12">
        <v>-11</v>
      </c>
      <c r="J34" s="12">
        <v>27.59</v>
      </c>
      <c r="K34" s="41" t="s">
        <v>732</v>
      </c>
      <c r="L34" s="9" t="str">
        <f t="shared" si="0"/>
        <v>Yes</v>
      </c>
    </row>
    <row r="35" spans="1:12" x14ac:dyDescent="0.25">
      <c r="A35" s="3" t="s">
        <v>1000</v>
      </c>
      <c r="B35" s="33" t="s">
        <v>217</v>
      </c>
      <c r="C35" s="34">
        <v>4960</v>
      </c>
      <c r="D35" s="11" t="str">
        <f t="shared" si="1"/>
        <v>N/A</v>
      </c>
      <c r="E35" s="34">
        <v>4157</v>
      </c>
      <c r="F35" s="11" t="str">
        <f t="shared" si="2"/>
        <v>N/A</v>
      </c>
      <c r="G35" s="34">
        <v>3386</v>
      </c>
      <c r="H35" s="11" t="str">
        <f t="shared" si="3"/>
        <v>N/A</v>
      </c>
      <c r="I35" s="12">
        <v>-16.2</v>
      </c>
      <c r="J35" s="12">
        <v>-18.5</v>
      </c>
      <c r="K35" s="41" t="s">
        <v>732</v>
      </c>
      <c r="L35" s="9" t="str">
        <f t="shared" si="0"/>
        <v>Yes</v>
      </c>
    </row>
    <row r="36" spans="1:12" x14ac:dyDescent="0.25">
      <c r="A36" s="3" t="s">
        <v>1001</v>
      </c>
      <c r="B36" s="33" t="s">
        <v>217</v>
      </c>
      <c r="C36" s="34">
        <v>587</v>
      </c>
      <c r="D36" s="11" t="str">
        <f t="shared" si="1"/>
        <v>N/A</v>
      </c>
      <c r="E36" s="34">
        <v>580</v>
      </c>
      <c r="F36" s="11" t="str">
        <f t="shared" si="2"/>
        <v>N/A</v>
      </c>
      <c r="G36" s="34">
        <v>534</v>
      </c>
      <c r="H36" s="11" t="str">
        <f t="shared" si="3"/>
        <v>N/A</v>
      </c>
      <c r="I36" s="12">
        <v>-1.19</v>
      </c>
      <c r="J36" s="12">
        <v>-7.93</v>
      </c>
      <c r="K36" s="41" t="s">
        <v>732</v>
      </c>
      <c r="L36" s="9" t="str">
        <f t="shared" si="0"/>
        <v>Yes</v>
      </c>
    </row>
    <row r="37" spans="1:12" x14ac:dyDescent="0.25">
      <c r="A37" s="3" t="s">
        <v>1002</v>
      </c>
      <c r="B37" s="33" t="s">
        <v>217</v>
      </c>
      <c r="C37" s="34">
        <v>0</v>
      </c>
      <c r="D37" s="11" t="str">
        <f t="shared" si="1"/>
        <v>N/A</v>
      </c>
      <c r="E37" s="34">
        <v>0</v>
      </c>
      <c r="F37" s="11" t="str">
        <f t="shared" si="2"/>
        <v>N/A</v>
      </c>
      <c r="G37" s="34">
        <v>0</v>
      </c>
      <c r="H37" s="11" t="str">
        <f t="shared" si="3"/>
        <v>N/A</v>
      </c>
      <c r="I37" s="12" t="s">
        <v>1742</v>
      </c>
      <c r="J37" s="12" t="s">
        <v>1742</v>
      </c>
      <c r="K37" s="41" t="s">
        <v>732</v>
      </c>
      <c r="L37" s="9" t="str">
        <f t="shared" si="0"/>
        <v>N/A</v>
      </c>
    </row>
    <row r="38" spans="1:12" x14ac:dyDescent="0.25">
      <c r="A38" s="3" t="s">
        <v>1003</v>
      </c>
      <c r="B38" s="33" t="s">
        <v>217</v>
      </c>
      <c r="C38" s="34">
        <v>3830</v>
      </c>
      <c r="D38" s="11" t="str">
        <f t="shared" si="1"/>
        <v>N/A</v>
      </c>
      <c r="E38" s="34">
        <v>3884</v>
      </c>
      <c r="F38" s="11" t="str">
        <f t="shared" si="2"/>
        <v>N/A</v>
      </c>
      <c r="G38" s="34">
        <v>3323</v>
      </c>
      <c r="H38" s="11" t="str">
        <f t="shared" si="3"/>
        <v>N/A</v>
      </c>
      <c r="I38" s="12">
        <v>1.41</v>
      </c>
      <c r="J38" s="12">
        <v>-14.4</v>
      </c>
      <c r="K38" s="41" t="s">
        <v>732</v>
      </c>
      <c r="L38" s="9" t="str">
        <f t="shared" si="0"/>
        <v>Yes</v>
      </c>
    </row>
    <row r="39" spans="1:12" x14ac:dyDescent="0.25">
      <c r="A39" s="3" t="s">
        <v>1004</v>
      </c>
      <c r="B39" s="33" t="s">
        <v>217</v>
      </c>
      <c r="C39" s="34">
        <v>1457</v>
      </c>
      <c r="D39" s="11" t="str">
        <f t="shared" si="1"/>
        <v>N/A</v>
      </c>
      <c r="E39" s="34">
        <v>1263</v>
      </c>
      <c r="F39" s="11" t="str">
        <f t="shared" si="2"/>
        <v>N/A</v>
      </c>
      <c r="G39" s="34">
        <v>1012</v>
      </c>
      <c r="H39" s="11" t="str">
        <f t="shared" si="3"/>
        <v>N/A</v>
      </c>
      <c r="I39" s="12">
        <v>-13.3</v>
      </c>
      <c r="J39" s="12">
        <v>-19.899999999999999</v>
      </c>
      <c r="K39" s="41" t="s">
        <v>732</v>
      </c>
      <c r="L39" s="9" t="str">
        <f t="shared" si="0"/>
        <v>Yes</v>
      </c>
    </row>
    <row r="40" spans="1:12" x14ac:dyDescent="0.25">
      <c r="A40" s="3" t="s">
        <v>1005</v>
      </c>
      <c r="B40" s="33" t="s">
        <v>217</v>
      </c>
      <c r="C40" s="34">
        <v>5188</v>
      </c>
      <c r="D40" s="11" t="str">
        <f t="shared" si="1"/>
        <v>N/A</v>
      </c>
      <c r="E40" s="34">
        <v>4380</v>
      </c>
      <c r="F40" s="11" t="str">
        <f t="shared" si="2"/>
        <v>N/A</v>
      </c>
      <c r="G40" s="34">
        <v>9944</v>
      </c>
      <c r="H40" s="11" t="str">
        <f t="shared" si="3"/>
        <v>N/A</v>
      </c>
      <c r="I40" s="12">
        <v>-15.6</v>
      </c>
      <c r="J40" s="12">
        <v>127</v>
      </c>
      <c r="K40" s="41" t="s">
        <v>732</v>
      </c>
      <c r="L40" s="9" t="str">
        <f t="shared" si="0"/>
        <v>No</v>
      </c>
    </row>
    <row r="41" spans="1:12" x14ac:dyDescent="0.25">
      <c r="A41" s="42" t="s">
        <v>84</v>
      </c>
      <c r="B41" s="33" t="s">
        <v>217</v>
      </c>
      <c r="C41" s="43">
        <v>700717262</v>
      </c>
      <c r="D41" s="11" t="str">
        <f t="shared" si="1"/>
        <v>N/A</v>
      </c>
      <c r="E41" s="43">
        <v>736987609</v>
      </c>
      <c r="F41" s="11" t="str">
        <f t="shared" si="2"/>
        <v>N/A</v>
      </c>
      <c r="G41" s="43">
        <v>650462677</v>
      </c>
      <c r="H41" s="11" t="str">
        <f t="shared" si="3"/>
        <v>N/A</v>
      </c>
      <c r="I41" s="12">
        <v>5.1760000000000002</v>
      </c>
      <c r="J41" s="12">
        <v>-11.7</v>
      </c>
      <c r="K41" s="41" t="s">
        <v>732</v>
      </c>
      <c r="L41" s="9" t="str">
        <f t="shared" si="0"/>
        <v>Yes</v>
      </c>
    </row>
    <row r="42" spans="1:12" x14ac:dyDescent="0.25">
      <c r="A42" s="42" t="s">
        <v>1502</v>
      </c>
      <c r="B42" s="33" t="s">
        <v>217</v>
      </c>
      <c r="C42" s="43">
        <v>7166.0438113</v>
      </c>
      <c r="D42" s="11" t="str">
        <f t="shared" si="1"/>
        <v>N/A</v>
      </c>
      <c r="E42" s="43">
        <v>8133.1745185999998</v>
      </c>
      <c r="F42" s="11" t="str">
        <f t="shared" si="2"/>
        <v>N/A</v>
      </c>
      <c r="G42" s="43">
        <v>7496.4005647000004</v>
      </c>
      <c r="H42" s="11" t="str">
        <f t="shared" si="3"/>
        <v>N/A</v>
      </c>
      <c r="I42" s="12">
        <v>13.5</v>
      </c>
      <c r="J42" s="12">
        <v>-7.83</v>
      </c>
      <c r="K42" s="41" t="s">
        <v>732</v>
      </c>
      <c r="L42" s="9" t="str">
        <f t="shared" si="0"/>
        <v>Yes</v>
      </c>
    </row>
    <row r="43" spans="1:12" x14ac:dyDescent="0.25">
      <c r="A43" s="42" t="s">
        <v>1503</v>
      </c>
      <c r="B43" s="33" t="s">
        <v>217</v>
      </c>
      <c r="C43" s="43">
        <v>9251.6142328999995</v>
      </c>
      <c r="D43" s="11" t="str">
        <f t="shared" si="1"/>
        <v>N/A</v>
      </c>
      <c r="E43" s="43">
        <v>10359.679631999999</v>
      </c>
      <c r="F43" s="11" t="str">
        <f t="shared" si="2"/>
        <v>N/A</v>
      </c>
      <c r="G43" s="43">
        <v>10282.04415</v>
      </c>
      <c r="H43" s="11" t="str">
        <f t="shared" si="3"/>
        <v>N/A</v>
      </c>
      <c r="I43" s="12">
        <v>11.98</v>
      </c>
      <c r="J43" s="12">
        <v>-0.749</v>
      </c>
      <c r="K43" s="41" t="s">
        <v>732</v>
      </c>
      <c r="L43" s="9" t="str">
        <f t="shared" si="0"/>
        <v>Yes</v>
      </c>
    </row>
    <row r="44" spans="1:12" x14ac:dyDescent="0.25">
      <c r="A44" s="4" t="s">
        <v>107</v>
      </c>
      <c r="B44" s="33" t="s">
        <v>217</v>
      </c>
      <c r="C44" s="43">
        <v>49975926</v>
      </c>
      <c r="D44" s="11" t="str">
        <f t="shared" si="1"/>
        <v>N/A</v>
      </c>
      <c r="E44" s="43">
        <v>52537565</v>
      </c>
      <c r="F44" s="11" t="str">
        <f t="shared" si="2"/>
        <v>N/A</v>
      </c>
      <c r="G44" s="43">
        <v>45739901</v>
      </c>
      <c r="H44" s="11" t="str">
        <f t="shared" si="3"/>
        <v>N/A</v>
      </c>
      <c r="I44" s="12">
        <v>5.1260000000000003</v>
      </c>
      <c r="J44" s="12">
        <v>-12.9</v>
      </c>
      <c r="K44" s="41" t="s">
        <v>732</v>
      </c>
      <c r="L44" s="9" t="str">
        <f t="shared" si="0"/>
        <v>Yes</v>
      </c>
    </row>
    <row r="45" spans="1:12" x14ac:dyDescent="0.25">
      <c r="A45" s="42" t="s">
        <v>162</v>
      </c>
      <c r="B45" s="41" t="s">
        <v>221</v>
      </c>
      <c r="C45" s="1">
        <v>848</v>
      </c>
      <c r="D45" s="11" t="str">
        <f>IF($B45="N/A","N/A",IF(C45&gt;0,"No",IF(C45&lt;0,"No","Yes")))</f>
        <v>No</v>
      </c>
      <c r="E45" s="1">
        <v>2132</v>
      </c>
      <c r="F45" s="11" t="str">
        <f>IF($B45="N/A","N/A",IF(E45&gt;0,"No",IF(E45&lt;0,"No","Yes")))</f>
        <v>No</v>
      </c>
      <c r="G45" s="1">
        <v>2460</v>
      </c>
      <c r="H45" s="11" t="str">
        <f>IF($B45="N/A","N/A",IF(G45&gt;0,"No",IF(G45&lt;0,"No","Yes")))</f>
        <v>No</v>
      </c>
      <c r="I45" s="12">
        <v>151.4</v>
      </c>
      <c r="J45" s="12">
        <v>15.38</v>
      </c>
      <c r="K45" s="41" t="s">
        <v>732</v>
      </c>
      <c r="L45" s="9" t="str">
        <f t="shared" si="0"/>
        <v>Yes</v>
      </c>
    </row>
    <row r="46" spans="1:12" x14ac:dyDescent="0.25">
      <c r="A46" s="42" t="s">
        <v>160</v>
      </c>
      <c r="B46" s="33" t="s">
        <v>217</v>
      </c>
      <c r="C46" s="43">
        <v>233091</v>
      </c>
      <c r="D46" s="11" t="str">
        <f t="shared" ref="D46:D47" si="4">IF($B46="N/A","N/A",IF(C46&gt;10,"No",IF(C46&lt;-10,"No","Yes")))</f>
        <v>N/A</v>
      </c>
      <c r="E46" s="43">
        <v>1078717</v>
      </c>
      <c r="F46" s="11" t="str">
        <f t="shared" ref="F46:F47" si="5">IF($B46="N/A","N/A",IF(E46&gt;10,"No",IF(E46&lt;-10,"No","Yes")))</f>
        <v>N/A</v>
      </c>
      <c r="G46" s="43">
        <v>948021</v>
      </c>
      <c r="H46" s="11" t="str">
        <f t="shared" ref="H46:H47" si="6">IF($B46="N/A","N/A",IF(G46&gt;10,"No",IF(G46&lt;-10,"No","Yes")))</f>
        <v>N/A</v>
      </c>
      <c r="I46" s="12">
        <v>362.8</v>
      </c>
      <c r="J46" s="12">
        <v>-12.1</v>
      </c>
      <c r="K46" s="41" t="s">
        <v>732</v>
      </c>
      <c r="L46" s="9" t="str">
        <f t="shared" si="0"/>
        <v>Yes</v>
      </c>
    </row>
    <row r="47" spans="1:12" x14ac:dyDescent="0.25">
      <c r="A47" s="42" t="s">
        <v>1289</v>
      </c>
      <c r="B47" s="33" t="s">
        <v>217</v>
      </c>
      <c r="C47" s="43">
        <v>274.87146225999999</v>
      </c>
      <c r="D47" s="11" t="str">
        <f t="shared" si="4"/>
        <v>N/A</v>
      </c>
      <c r="E47" s="43">
        <v>505.96482176000001</v>
      </c>
      <c r="F47" s="11" t="str">
        <f t="shared" si="5"/>
        <v>N/A</v>
      </c>
      <c r="G47" s="43">
        <v>385.37439024000003</v>
      </c>
      <c r="H47" s="11" t="str">
        <f t="shared" si="6"/>
        <v>N/A</v>
      </c>
      <c r="I47" s="12">
        <v>84.07</v>
      </c>
      <c r="J47" s="12">
        <v>-23.8</v>
      </c>
      <c r="K47" s="41" t="s">
        <v>732</v>
      </c>
      <c r="L47" s="9" t="str">
        <f>IF(J47="Div by 0", "N/A", IF(OR(J47="N/A",K47="N/A"),"N/A", IF(J47&gt;VALUE(MID(K47,1,2)), "No", IF(J47&lt;-1*VALUE(MID(K47,1,2)), "No", "Yes"))))</f>
        <v>Yes</v>
      </c>
    </row>
    <row r="48" spans="1:12" x14ac:dyDescent="0.25">
      <c r="A48" s="42" t="s">
        <v>1504</v>
      </c>
      <c r="B48" s="33" t="s">
        <v>217</v>
      </c>
      <c r="C48" s="43">
        <v>16680.217747999999</v>
      </c>
      <c r="D48" s="11" t="str">
        <f t="shared" ref="D48:D74" si="7">IF($B48="N/A","N/A",IF(C48&gt;10,"No",IF(C48&lt;-10,"No","Yes")))</f>
        <v>N/A</v>
      </c>
      <c r="E48" s="43">
        <v>18478.594712999999</v>
      </c>
      <c r="F48" s="11" t="str">
        <f t="shared" ref="F48:F74" si="8">IF($B48="N/A","N/A",IF(E48&gt;10,"No",IF(E48&lt;-10,"No","Yes")))</f>
        <v>N/A</v>
      </c>
      <c r="G48" s="43">
        <v>17502.548331000002</v>
      </c>
      <c r="H48" s="11" t="str">
        <f t="shared" ref="H48:H74" si="9">IF($B48="N/A","N/A",IF(G48&gt;10,"No",IF(G48&lt;-10,"No","Yes")))</f>
        <v>N/A</v>
      </c>
      <c r="I48" s="12">
        <v>10.78</v>
      </c>
      <c r="J48" s="12">
        <v>-5.28</v>
      </c>
      <c r="K48" s="41" t="s">
        <v>732</v>
      </c>
      <c r="L48" s="9" t="str">
        <f t="shared" ref="L48:L74" si="10">IF(J48="Div by 0", "N/A", IF(K48="N/A","N/A", IF(J48&gt;VALUE(MID(K48,1,2)), "No", IF(J48&lt;-1*VALUE(MID(K48,1,2)), "No", "Yes"))))</f>
        <v>Yes</v>
      </c>
    </row>
    <row r="49" spans="1:12" x14ac:dyDescent="0.25">
      <c r="A49" s="42" t="s">
        <v>1505</v>
      </c>
      <c r="B49" s="33" t="s">
        <v>217</v>
      </c>
      <c r="C49" s="43">
        <v>7774.0935730000001</v>
      </c>
      <c r="D49" s="11" t="str">
        <f t="shared" si="7"/>
        <v>N/A</v>
      </c>
      <c r="E49" s="43">
        <v>8547.5569075000003</v>
      </c>
      <c r="F49" s="11" t="str">
        <f t="shared" si="8"/>
        <v>N/A</v>
      </c>
      <c r="G49" s="43">
        <v>8290.7929055999994</v>
      </c>
      <c r="H49" s="11" t="str">
        <f t="shared" si="9"/>
        <v>N/A</v>
      </c>
      <c r="I49" s="12">
        <v>9.9489999999999998</v>
      </c>
      <c r="J49" s="12">
        <v>-3</v>
      </c>
      <c r="K49" s="41" t="s">
        <v>732</v>
      </c>
      <c r="L49" s="9" t="str">
        <f t="shared" si="10"/>
        <v>Yes</v>
      </c>
    </row>
    <row r="50" spans="1:12" x14ac:dyDescent="0.25">
      <c r="A50" s="42" t="s">
        <v>1506</v>
      </c>
      <c r="B50" s="33" t="s">
        <v>217</v>
      </c>
      <c r="C50" s="43" t="s">
        <v>1742</v>
      </c>
      <c r="D50" s="11" t="str">
        <f t="shared" si="7"/>
        <v>N/A</v>
      </c>
      <c r="E50" s="43" t="s">
        <v>1742</v>
      </c>
      <c r="F50" s="11" t="str">
        <f t="shared" si="8"/>
        <v>N/A</v>
      </c>
      <c r="G50" s="43" t="s">
        <v>1742</v>
      </c>
      <c r="H50" s="11" t="str">
        <f t="shared" si="9"/>
        <v>N/A</v>
      </c>
      <c r="I50" s="12" t="s">
        <v>1742</v>
      </c>
      <c r="J50" s="12" t="s">
        <v>1742</v>
      </c>
      <c r="K50" s="41" t="s">
        <v>732</v>
      </c>
      <c r="L50" s="9" t="str">
        <f t="shared" si="10"/>
        <v>N/A</v>
      </c>
    </row>
    <row r="51" spans="1:12" x14ac:dyDescent="0.25">
      <c r="A51" s="42" t="s">
        <v>1507</v>
      </c>
      <c r="B51" s="33" t="s">
        <v>217</v>
      </c>
      <c r="C51" s="43">
        <v>1984.5750799</v>
      </c>
      <c r="D51" s="11" t="str">
        <f t="shared" si="7"/>
        <v>N/A</v>
      </c>
      <c r="E51" s="43">
        <v>2397.4958333</v>
      </c>
      <c r="F51" s="11" t="str">
        <f t="shared" si="8"/>
        <v>N/A</v>
      </c>
      <c r="G51" s="43">
        <v>3091.3173077000001</v>
      </c>
      <c r="H51" s="11" t="str">
        <f t="shared" si="9"/>
        <v>N/A</v>
      </c>
      <c r="I51" s="12">
        <v>20.81</v>
      </c>
      <c r="J51" s="12">
        <v>28.94</v>
      </c>
      <c r="K51" s="41" t="s">
        <v>732</v>
      </c>
      <c r="L51" s="9" t="str">
        <f t="shared" si="10"/>
        <v>Yes</v>
      </c>
    </row>
    <row r="52" spans="1:12" x14ac:dyDescent="0.25">
      <c r="A52" s="42" t="s">
        <v>1508</v>
      </c>
      <c r="B52" s="33" t="s">
        <v>217</v>
      </c>
      <c r="C52" s="43">
        <v>19687.780007000001</v>
      </c>
      <c r="D52" s="11" t="str">
        <f t="shared" si="7"/>
        <v>N/A</v>
      </c>
      <c r="E52" s="43">
        <v>21635.681558</v>
      </c>
      <c r="F52" s="11" t="str">
        <f t="shared" si="8"/>
        <v>N/A</v>
      </c>
      <c r="G52" s="43">
        <v>20439.779933999998</v>
      </c>
      <c r="H52" s="11" t="str">
        <f t="shared" si="9"/>
        <v>N/A</v>
      </c>
      <c r="I52" s="12">
        <v>9.8940000000000001</v>
      </c>
      <c r="J52" s="12">
        <v>-5.53</v>
      </c>
      <c r="K52" s="41" t="s">
        <v>732</v>
      </c>
      <c r="L52" s="9" t="str">
        <f t="shared" si="10"/>
        <v>Yes</v>
      </c>
    </row>
    <row r="53" spans="1:12" x14ac:dyDescent="0.25">
      <c r="A53" s="42" t="s">
        <v>1509</v>
      </c>
      <c r="B53" s="33" t="s">
        <v>217</v>
      </c>
      <c r="C53" s="43" t="s">
        <v>1742</v>
      </c>
      <c r="D53" s="11" t="str">
        <f t="shared" si="7"/>
        <v>N/A</v>
      </c>
      <c r="E53" s="43" t="s">
        <v>1742</v>
      </c>
      <c r="F53" s="11" t="str">
        <f t="shared" si="8"/>
        <v>N/A</v>
      </c>
      <c r="G53" s="43" t="s">
        <v>1742</v>
      </c>
      <c r="H53" s="11" t="str">
        <f t="shared" si="9"/>
        <v>N/A</v>
      </c>
      <c r="I53" s="12" t="s">
        <v>1742</v>
      </c>
      <c r="J53" s="12" t="s">
        <v>1742</v>
      </c>
      <c r="K53" s="41" t="s">
        <v>732</v>
      </c>
      <c r="L53" s="9" t="str">
        <f t="shared" si="10"/>
        <v>N/A</v>
      </c>
    </row>
    <row r="54" spans="1:12" x14ac:dyDescent="0.25">
      <c r="A54" s="42" t="s">
        <v>1510</v>
      </c>
      <c r="B54" s="33" t="s">
        <v>217</v>
      </c>
      <c r="C54" s="43">
        <v>12413.082511000001</v>
      </c>
      <c r="D54" s="11" t="str">
        <f t="shared" si="7"/>
        <v>N/A</v>
      </c>
      <c r="E54" s="43">
        <v>13634.764798</v>
      </c>
      <c r="F54" s="11" t="str">
        <f t="shared" si="8"/>
        <v>N/A</v>
      </c>
      <c r="G54" s="43">
        <v>13070.994885</v>
      </c>
      <c r="H54" s="11" t="str">
        <f t="shared" si="9"/>
        <v>N/A</v>
      </c>
      <c r="I54" s="12">
        <v>9.8420000000000005</v>
      </c>
      <c r="J54" s="12">
        <v>-4.13</v>
      </c>
      <c r="K54" s="41" t="s">
        <v>732</v>
      </c>
      <c r="L54" s="9" t="str">
        <f t="shared" si="10"/>
        <v>Yes</v>
      </c>
    </row>
    <row r="55" spans="1:12" x14ac:dyDescent="0.25">
      <c r="A55" s="42" t="s">
        <v>1511</v>
      </c>
      <c r="B55" s="33" t="s">
        <v>217</v>
      </c>
      <c r="C55" s="43">
        <v>11544.755867</v>
      </c>
      <c r="D55" s="11" t="str">
        <f t="shared" si="7"/>
        <v>N/A</v>
      </c>
      <c r="E55" s="43">
        <v>12139.642932000001</v>
      </c>
      <c r="F55" s="11" t="str">
        <f t="shared" si="8"/>
        <v>N/A</v>
      </c>
      <c r="G55" s="43">
        <v>11554.693546</v>
      </c>
      <c r="H55" s="11" t="str">
        <f t="shared" si="9"/>
        <v>N/A</v>
      </c>
      <c r="I55" s="12">
        <v>5.1529999999999996</v>
      </c>
      <c r="J55" s="12">
        <v>-4.82</v>
      </c>
      <c r="K55" s="41" t="s">
        <v>732</v>
      </c>
      <c r="L55" s="9" t="str">
        <f t="shared" si="10"/>
        <v>Yes</v>
      </c>
    </row>
    <row r="56" spans="1:12" x14ac:dyDescent="0.25">
      <c r="A56" s="42" t="s">
        <v>1512</v>
      </c>
      <c r="B56" s="33" t="s">
        <v>217</v>
      </c>
      <c r="C56" s="43" t="s">
        <v>1742</v>
      </c>
      <c r="D56" s="11" t="str">
        <f t="shared" si="7"/>
        <v>N/A</v>
      </c>
      <c r="E56" s="43" t="s">
        <v>1742</v>
      </c>
      <c r="F56" s="11" t="str">
        <f t="shared" si="8"/>
        <v>N/A</v>
      </c>
      <c r="G56" s="43" t="s">
        <v>1742</v>
      </c>
      <c r="H56" s="11" t="str">
        <f t="shared" si="9"/>
        <v>N/A</v>
      </c>
      <c r="I56" s="12" t="s">
        <v>1742</v>
      </c>
      <c r="J56" s="12" t="s">
        <v>1742</v>
      </c>
      <c r="K56" s="41" t="s">
        <v>732</v>
      </c>
      <c r="L56" s="9" t="str">
        <f t="shared" si="10"/>
        <v>N/A</v>
      </c>
    </row>
    <row r="57" spans="1:12" x14ac:dyDescent="0.25">
      <c r="A57" s="42" t="s">
        <v>1513</v>
      </c>
      <c r="B57" s="33" t="s">
        <v>217</v>
      </c>
      <c r="C57" s="43">
        <v>10623.488055</v>
      </c>
      <c r="D57" s="11" t="str">
        <f t="shared" si="7"/>
        <v>N/A</v>
      </c>
      <c r="E57" s="43">
        <v>12756.952885999999</v>
      </c>
      <c r="F57" s="11" t="str">
        <f t="shared" si="8"/>
        <v>N/A</v>
      </c>
      <c r="G57" s="43">
        <v>12796.763730999999</v>
      </c>
      <c r="H57" s="11" t="str">
        <f t="shared" si="9"/>
        <v>N/A</v>
      </c>
      <c r="I57" s="12">
        <v>20.079999999999998</v>
      </c>
      <c r="J57" s="12">
        <v>0.31209999999999999</v>
      </c>
      <c r="K57" s="41" t="s">
        <v>732</v>
      </c>
      <c r="L57" s="9" t="str">
        <f t="shared" si="10"/>
        <v>Yes</v>
      </c>
    </row>
    <row r="58" spans="1:12" x14ac:dyDescent="0.25">
      <c r="A58" s="42" t="s">
        <v>1514</v>
      </c>
      <c r="B58" s="33" t="s">
        <v>217</v>
      </c>
      <c r="C58" s="43">
        <v>13893.033573999999</v>
      </c>
      <c r="D58" s="11" t="str">
        <f t="shared" si="7"/>
        <v>N/A</v>
      </c>
      <c r="E58" s="43">
        <v>15989.059203000001</v>
      </c>
      <c r="F58" s="11" t="str">
        <f t="shared" si="8"/>
        <v>N/A</v>
      </c>
      <c r="G58" s="43">
        <v>15477.188684000001</v>
      </c>
      <c r="H58" s="11" t="str">
        <f t="shared" si="9"/>
        <v>N/A</v>
      </c>
      <c r="I58" s="12">
        <v>15.09</v>
      </c>
      <c r="J58" s="12">
        <v>-3.2</v>
      </c>
      <c r="K58" s="41" t="s">
        <v>732</v>
      </c>
      <c r="L58" s="9" t="str">
        <f t="shared" si="10"/>
        <v>Yes</v>
      </c>
    </row>
    <row r="59" spans="1:12" x14ac:dyDescent="0.25">
      <c r="A59" s="42" t="s">
        <v>1515</v>
      </c>
      <c r="B59" s="33" t="s">
        <v>217</v>
      </c>
      <c r="C59" s="43" t="s">
        <v>1742</v>
      </c>
      <c r="D59" s="11" t="str">
        <f t="shared" si="7"/>
        <v>N/A</v>
      </c>
      <c r="E59" s="43" t="s">
        <v>1742</v>
      </c>
      <c r="F59" s="11" t="str">
        <f t="shared" si="8"/>
        <v>N/A</v>
      </c>
      <c r="G59" s="43" t="s">
        <v>1742</v>
      </c>
      <c r="H59" s="11" t="str">
        <f t="shared" si="9"/>
        <v>N/A</v>
      </c>
      <c r="I59" s="12" t="s">
        <v>1742</v>
      </c>
      <c r="J59" s="12" t="s">
        <v>1742</v>
      </c>
      <c r="K59" s="41" t="s">
        <v>732</v>
      </c>
      <c r="L59" s="9" t="str">
        <f t="shared" si="10"/>
        <v>N/A</v>
      </c>
    </row>
    <row r="60" spans="1:12" x14ac:dyDescent="0.25">
      <c r="A60" s="42" t="s">
        <v>1516</v>
      </c>
      <c r="B60" s="33" t="s">
        <v>217</v>
      </c>
      <c r="C60" s="43">
        <v>1384.2127713</v>
      </c>
      <c r="D60" s="11" t="str">
        <f t="shared" si="7"/>
        <v>N/A</v>
      </c>
      <c r="E60" s="43">
        <v>1305.9932842000001</v>
      </c>
      <c r="F60" s="11" t="str">
        <f t="shared" si="8"/>
        <v>N/A</v>
      </c>
      <c r="G60" s="43">
        <v>1140.7043291</v>
      </c>
      <c r="H60" s="11" t="str">
        <f t="shared" si="9"/>
        <v>N/A</v>
      </c>
      <c r="I60" s="12">
        <v>-5.65</v>
      </c>
      <c r="J60" s="12">
        <v>-12.7</v>
      </c>
      <c r="K60" s="41" t="s">
        <v>732</v>
      </c>
      <c r="L60" s="9" t="str">
        <f t="shared" si="10"/>
        <v>Yes</v>
      </c>
    </row>
    <row r="61" spans="1:12" x14ac:dyDescent="0.25">
      <c r="A61" s="42" t="s">
        <v>1517</v>
      </c>
      <c r="B61" s="33" t="s">
        <v>217</v>
      </c>
      <c r="C61" s="43">
        <v>993.84342857000001</v>
      </c>
      <c r="D61" s="11" t="str">
        <f t="shared" si="7"/>
        <v>N/A</v>
      </c>
      <c r="E61" s="43">
        <v>1250.7261661</v>
      </c>
      <c r="F61" s="11" t="str">
        <f t="shared" si="8"/>
        <v>N/A</v>
      </c>
      <c r="G61" s="43">
        <v>1186.7812306999999</v>
      </c>
      <c r="H61" s="11" t="str">
        <f t="shared" si="9"/>
        <v>N/A</v>
      </c>
      <c r="I61" s="12">
        <v>25.85</v>
      </c>
      <c r="J61" s="12">
        <v>-5.1100000000000003</v>
      </c>
      <c r="K61" s="41" t="s">
        <v>732</v>
      </c>
      <c r="L61" s="9" t="str">
        <f t="shared" si="10"/>
        <v>Yes</v>
      </c>
    </row>
    <row r="62" spans="1:12" x14ac:dyDescent="0.25">
      <c r="A62" s="42" t="s">
        <v>1518</v>
      </c>
      <c r="B62" s="33" t="s">
        <v>217</v>
      </c>
      <c r="C62" s="43">
        <v>1382.1625709</v>
      </c>
      <c r="D62" s="11" t="str">
        <f t="shared" si="7"/>
        <v>N/A</v>
      </c>
      <c r="E62" s="43">
        <v>2707.4190687</v>
      </c>
      <c r="F62" s="11" t="str">
        <f t="shared" si="8"/>
        <v>N/A</v>
      </c>
      <c r="G62" s="43">
        <v>3157.2952381</v>
      </c>
      <c r="H62" s="11" t="str">
        <f t="shared" si="9"/>
        <v>N/A</v>
      </c>
      <c r="I62" s="12">
        <v>95.88</v>
      </c>
      <c r="J62" s="12">
        <v>16.62</v>
      </c>
      <c r="K62" s="41" t="s">
        <v>732</v>
      </c>
      <c r="L62" s="9" t="str">
        <f t="shared" si="10"/>
        <v>Yes</v>
      </c>
    </row>
    <row r="63" spans="1:12" ht="25" x14ac:dyDescent="0.25">
      <c r="A63" s="42" t="s">
        <v>1519</v>
      </c>
      <c r="B63" s="33" t="s">
        <v>217</v>
      </c>
      <c r="C63" s="43" t="s">
        <v>1742</v>
      </c>
      <c r="D63" s="11" t="str">
        <f t="shared" si="7"/>
        <v>N/A</v>
      </c>
      <c r="E63" s="43" t="s">
        <v>1742</v>
      </c>
      <c r="F63" s="11" t="str">
        <f t="shared" si="8"/>
        <v>N/A</v>
      </c>
      <c r="G63" s="43" t="s">
        <v>1742</v>
      </c>
      <c r="H63" s="11" t="str">
        <f t="shared" si="9"/>
        <v>N/A</v>
      </c>
      <c r="I63" s="12" t="s">
        <v>1742</v>
      </c>
      <c r="J63" s="12" t="s">
        <v>1742</v>
      </c>
      <c r="K63" s="41" t="s">
        <v>732</v>
      </c>
      <c r="L63" s="9" t="str">
        <f t="shared" si="10"/>
        <v>N/A</v>
      </c>
    </row>
    <row r="64" spans="1:12" x14ac:dyDescent="0.25">
      <c r="A64" s="42" t="s">
        <v>1520</v>
      </c>
      <c r="B64" s="33" t="s">
        <v>217</v>
      </c>
      <c r="C64" s="43">
        <v>1005.7761733</v>
      </c>
      <c r="D64" s="11" t="str">
        <f t="shared" si="7"/>
        <v>N/A</v>
      </c>
      <c r="E64" s="43">
        <v>1076.1752469999999</v>
      </c>
      <c r="F64" s="11" t="str">
        <f t="shared" si="8"/>
        <v>N/A</v>
      </c>
      <c r="G64" s="43">
        <v>977.63540437999995</v>
      </c>
      <c r="H64" s="11" t="str">
        <f t="shared" si="9"/>
        <v>N/A</v>
      </c>
      <c r="I64" s="12">
        <v>6.9989999999999997</v>
      </c>
      <c r="J64" s="12">
        <v>-9.16</v>
      </c>
      <c r="K64" s="41" t="s">
        <v>732</v>
      </c>
      <c r="L64" s="9" t="str">
        <f t="shared" si="10"/>
        <v>Yes</v>
      </c>
    </row>
    <row r="65" spans="1:12" x14ac:dyDescent="0.25">
      <c r="A65" s="42" t="s">
        <v>1521</v>
      </c>
      <c r="B65" s="33" t="s">
        <v>217</v>
      </c>
      <c r="C65" s="43">
        <v>2062.2104761999999</v>
      </c>
      <c r="D65" s="11" t="str">
        <f t="shared" si="7"/>
        <v>N/A</v>
      </c>
      <c r="E65" s="43">
        <v>1660.0032587000001</v>
      </c>
      <c r="F65" s="11" t="str">
        <f t="shared" si="8"/>
        <v>N/A</v>
      </c>
      <c r="G65" s="43">
        <v>1519.0890648</v>
      </c>
      <c r="H65" s="11" t="str">
        <f t="shared" si="9"/>
        <v>N/A</v>
      </c>
      <c r="I65" s="12">
        <v>-19.5</v>
      </c>
      <c r="J65" s="12">
        <v>-8.49</v>
      </c>
      <c r="K65" s="41" t="s">
        <v>732</v>
      </c>
      <c r="L65" s="9" t="str">
        <f t="shared" si="10"/>
        <v>Yes</v>
      </c>
    </row>
    <row r="66" spans="1:12" x14ac:dyDescent="0.25">
      <c r="A66" s="42" t="s">
        <v>1522</v>
      </c>
      <c r="B66" s="33" t="s">
        <v>217</v>
      </c>
      <c r="C66" s="43">
        <v>2728.6305799000002</v>
      </c>
      <c r="D66" s="11" t="str">
        <f t="shared" si="7"/>
        <v>N/A</v>
      </c>
      <c r="E66" s="43">
        <v>1784.9380857000001</v>
      </c>
      <c r="F66" s="11" t="str">
        <f t="shared" si="8"/>
        <v>N/A</v>
      </c>
      <c r="G66" s="43">
        <v>1280.7032194999999</v>
      </c>
      <c r="H66" s="11" t="str">
        <f t="shared" si="9"/>
        <v>N/A</v>
      </c>
      <c r="I66" s="12">
        <v>-34.6</v>
      </c>
      <c r="J66" s="12">
        <v>-28.2</v>
      </c>
      <c r="K66" s="41" t="s">
        <v>732</v>
      </c>
      <c r="L66" s="9" t="str">
        <f t="shared" si="10"/>
        <v>Yes</v>
      </c>
    </row>
    <row r="67" spans="1:12" x14ac:dyDescent="0.25">
      <c r="A67" s="42" t="s">
        <v>1523</v>
      </c>
      <c r="B67" s="33" t="s">
        <v>217</v>
      </c>
      <c r="C67" s="43" t="s">
        <v>1742</v>
      </c>
      <c r="D67" s="11" t="str">
        <f t="shared" si="7"/>
        <v>N/A</v>
      </c>
      <c r="E67" s="43" t="s">
        <v>1742</v>
      </c>
      <c r="F67" s="11" t="str">
        <f t="shared" si="8"/>
        <v>N/A</v>
      </c>
      <c r="G67" s="43" t="s">
        <v>1742</v>
      </c>
      <c r="H67" s="11" t="str">
        <f t="shared" si="9"/>
        <v>N/A</v>
      </c>
      <c r="I67" s="12" t="s">
        <v>1742</v>
      </c>
      <c r="J67" s="12" t="s">
        <v>1742</v>
      </c>
      <c r="K67" s="41" t="s">
        <v>732</v>
      </c>
      <c r="L67" s="9" t="str">
        <f t="shared" si="10"/>
        <v>N/A</v>
      </c>
    </row>
    <row r="68" spans="1:12" x14ac:dyDescent="0.25">
      <c r="A68" s="42" t="s">
        <v>1524</v>
      </c>
      <c r="B68" s="33" t="s">
        <v>217</v>
      </c>
      <c r="C68" s="43">
        <v>2952.5831981000001</v>
      </c>
      <c r="D68" s="11" t="str">
        <f t="shared" si="7"/>
        <v>N/A</v>
      </c>
      <c r="E68" s="43">
        <v>3265.3181436</v>
      </c>
      <c r="F68" s="11" t="str">
        <f t="shared" si="8"/>
        <v>N/A</v>
      </c>
      <c r="G68" s="43">
        <v>1943.3577668999999</v>
      </c>
      <c r="H68" s="11" t="str">
        <f t="shared" si="9"/>
        <v>N/A</v>
      </c>
      <c r="I68" s="12">
        <v>10.59</v>
      </c>
      <c r="J68" s="12">
        <v>-40.5</v>
      </c>
      <c r="K68" s="41" t="s">
        <v>732</v>
      </c>
      <c r="L68" s="9" t="str">
        <f t="shared" si="10"/>
        <v>No</v>
      </c>
    </row>
    <row r="69" spans="1:12" x14ac:dyDescent="0.25">
      <c r="A69" s="42" t="s">
        <v>1525</v>
      </c>
      <c r="B69" s="33" t="s">
        <v>217</v>
      </c>
      <c r="C69" s="43">
        <v>3061.1943547999999</v>
      </c>
      <c r="D69" s="11" t="str">
        <f t="shared" si="7"/>
        <v>N/A</v>
      </c>
      <c r="E69" s="43">
        <v>3412.0914121000001</v>
      </c>
      <c r="F69" s="11" t="str">
        <f t="shared" si="8"/>
        <v>N/A</v>
      </c>
      <c r="G69" s="43">
        <v>2853.9819846</v>
      </c>
      <c r="H69" s="11" t="str">
        <f t="shared" si="9"/>
        <v>N/A</v>
      </c>
      <c r="I69" s="12">
        <v>11.46</v>
      </c>
      <c r="J69" s="12">
        <v>-16.399999999999999</v>
      </c>
      <c r="K69" s="41" t="s">
        <v>732</v>
      </c>
      <c r="L69" s="9" t="str">
        <f t="shared" si="10"/>
        <v>Yes</v>
      </c>
    </row>
    <row r="70" spans="1:12" x14ac:dyDescent="0.25">
      <c r="A70" s="42" t="s">
        <v>1526</v>
      </c>
      <c r="B70" s="33" t="s">
        <v>217</v>
      </c>
      <c r="C70" s="43">
        <v>2028.8603066000001</v>
      </c>
      <c r="D70" s="11" t="str">
        <f t="shared" si="7"/>
        <v>N/A</v>
      </c>
      <c r="E70" s="43">
        <v>2380.1948275999998</v>
      </c>
      <c r="F70" s="11" t="str">
        <f t="shared" si="8"/>
        <v>N/A</v>
      </c>
      <c r="G70" s="43">
        <v>2151.8333333</v>
      </c>
      <c r="H70" s="11" t="str">
        <f t="shared" si="9"/>
        <v>N/A</v>
      </c>
      <c r="I70" s="12">
        <v>17.32</v>
      </c>
      <c r="J70" s="12">
        <v>-9.59</v>
      </c>
      <c r="K70" s="41" t="s">
        <v>732</v>
      </c>
      <c r="L70" s="9" t="str">
        <f t="shared" si="10"/>
        <v>Yes</v>
      </c>
    </row>
    <row r="71" spans="1:12" ht="25" x14ac:dyDescent="0.25">
      <c r="A71" s="42" t="s">
        <v>1527</v>
      </c>
      <c r="B71" s="33" t="s">
        <v>217</v>
      </c>
      <c r="C71" s="43" t="s">
        <v>1742</v>
      </c>
      <c r="D71" s="11" t="str">
        <f t="shared" si="7"/>
        <v>N/A</v>
      </c>
      <c r="E71" s="43" t="s">
        <v>1742</v>
      </c>
      <c r="F71" s="11" t="str">
        <f t="shared" si="8"/>
        <v>N/A</v>
      </c>
      <c r="G71" s="43" t="s">
        <v>1742</v>
      </c>
      <c r="H71" s="11" t="str">
        <f t="shared" si="9"/>
        <v>N/A</v>
      </c>
      <c r="I71" s="12" t="s">
        <v>1742</v>
      </c>
      <c r="J71" s="12" t="s">
        <v>1742</v>
      </c>
      <c r="K71" s="41" t="s">
        <v>732</v>
      </c>
      <c r="L71" s="9" t="str">
        <f t="shared" si="10"/>
        <v>N/A</v>
      </c>
    </row>
    <row r="72" spans="1:12" x14ac:dyDescent="0.25">
      <c r="A72" s="42" t="s">
        <v>1528</v>
      </c>
      <c r="B72" s="33" t="s">
        <v>217</v>
      </c>
      <c r="C72" s="43">
        <v>2325.1198433</v>
      </c>
      <c r="D72" s="11" t="str">
        <f t="shared" si="7"/>
        <v>N/A</v>
      </c>
      <c r="E72" s="43">
        <v>2587.2716271999998</v>
      </c>
      <c r="F72" s="11" t="str">
        <f t="shared" si="8"/>
        <v>N/A</v>
      </c>
      <c r="G72" s="43">
        <v>1814.2494733999999</v>
      </c>
      <c r="H72" s="11" t="str">
        <f t="shared" si="9"/>
        <v>N/A</v>
      </c>
      <c r="I72" s="12">
        <v>11.27</v>
      </c>
      <c r="J72" s="12">
        <v>-29.9</v>
      </c>
      <c r="K72" s="41" t="s">
        <v>732</v>
      </c>
      <c r="L72" s="9" t="str">
        <f t="shared" si="10"/>
        <v>Yes</v>
      </c>
    </row>
    <row r="73" spans="1:12" x14ac:dyDescent="0.25">
      <c r="A73" s="42" t="s">
        <v>1529</v>
      </c>
      <c r="B73" s="33" t="s">
        <v>217</v>
      </c>
      <c r="C73" s="43">
        <v>2622.5758408000002</v>
      </c>
      <c r="D73" s="11" t="str">
        <f t="shared" si="7"/>
        <v>N/A</v>
      </c>
      <c r="E73" s="43">
        <v>2567.9065716999999</v>
      </c>
      <c r="F73" s="11" t="str">
        <f t="shared" si="8"/>
        <v>N/A</v>
      </c>
      <c r="G73" s="43">
        <v>2676.229249</v>
      </c>
      <c r="H73" s="11" t="str">
        <f t="shared" si="9"/>
        <v>N/A</v>
      </c>
      <c r="I73" s="12">
        <v>-2.08</v>
      </c>
      <c r="J73" s="12">
        <v>4.218</v>
      </c>
      <c r="K73" s="41" t="s">
        <v>732</v>
      </c>
      <c r="L73" s="9" t="str">
        <f t="shared" si="10"/>
        <v>Yes</v>
      </c>
    </row>
    <row r="74" spans="1:12" x14ac:dyDescent="0.25">
      <c r="A74" s="42" t="s">
        <v>1530</v>
      </c>
      <c r="B74" s="33" t="s">
        <v>217</v>
      </c>
      <c r="C74" s="43">
        <v>3509.1597918000002</v>
      </c>
      <c r="D74" s="11" t="str">
        <f t="shared" si="7"/>
        <v>N/A</v>
      </c>
      <c r="E74" s="43">
        <v>4045.5917807999999</v>
      </c>
      <c r="F74" s="11" t="str">
        <f t="shared" si="8"/>
        <v>N/A</v>
      </c>
      <c r="G74" s="43">
        <v>1590.6487328999999</v>
      </c>
      <c r="H74" s="11" t="str">
        <f t="shared" si="9"/>
        <v>N/A</v>
      </c>
      <c r="I74" s="12">
        <v>15.29</v>
      </c>
      <c r="J74" s="12">
        <v>-60.7</v>
      </c>
      <c r="K74" s="41" t="s">
        <v>732</v>
      </c>
      <c r="L74" s="9" t="str">
        <f t="shared" si="10"/>
        <v>No</v>
      </c>
    </row>
    <row r="75" spans="1:12" x14ac:dyDescent="0.25">
      <c r="A75" s="42" t="s">
        <v>1612</v>
      </c>
      <c r="B75" s="33" t="s">
        <v>217</v>
      </c>
      <c r="C75" s="43">
        <v>79652844</v>
      </c>
      <c r="D75" s="11" t="str">
        <f t="shared" ref="D75:D144" si="11">IF($B75="N/A","N/A",IF(C75&gt;10,"No",IF(C75&lt;-10,"No","Yes")))</f>
        <v>N/A</v>
      </c>
      <c r="E75" s="43">
        <v>88135309</v>
      </c>
      <c r="F75" s="11" t="str">
        <f t="shared" ref="F75:F144" si="12">IF($B75="N/A","N/A",IF(E75&gt;10,"No",IF(E75&lt;-10,"No","Yes")))</f>
        <v>N/A</v>
      </c>
      <c r="G75" s="43">
        <v>70775519</v>
      </c>
      <c r="H75" s="11" t="str">
        <f t="shared" ref="H75:H144" si="13">IF($B75="N/A","N/A",IF(G75&gt;10,"No",IF(G75&lt;-10,"No","Yes")))</f>
        <v>N/A</v>
      </c>
      <c r="I75" s="12">
        <v>10.65</v>
      </c>
      <c r="J75" s="12">
        <v>-19.7</v>
      </c>
      <c r="K75" s="41" t="s">
        <v>732</v>
      </c>
      <c r="L75" s="9" t="str">
        <f t="shared" ref="L75:L135" si="14">IF(J75="Div by 0", "N/A", IF(K75="N/A","N/A", IF(J75&gt;VALUE(MID(K75,1,2)), "No", IF(J75&lt;-1*VALUE(MID(K75,1,2)), "No", "Yes"))))</f>
        <v>Yes</v>
      </c>
    </row>
    <row r="76" spans="1:12" x14ac:dyDescent="0.25">
      <c r="A76" s="42" t="s">
        <v>598</v>
      </c>
      <c r="B76" s="33" t="s">
        <v>217</v>
      </c>
      <c r="C76" s="34">
        <v>7146</v>
      </c>
      <c r="D76" s="11" t="str">
        <f t="shared" si="11"/>
        <v>N/A</v>
      </c>
      <c r="E76" s="34">
        <v>8342</v>
      </c>
      <c r="F76" s="11" t="str">
        <f t="shared" si="12"/>
        <v>N/A</v>
      </c>
      <c r="G76" s="34">
        <v>7395</v>
      </c>
      <c r="H76" s="11" t="str">
        <f t="shared" si="13"/>
        <v>N/A</v>
      </c>
      <c r="I76" s="12">
        <v>16.739999999999998</v>
      </c>
      <c r="J76" s="12">
        <v>-11.4</v>
      </c>
      <c r="K76" s="41" t="s">
        <v>732</v>
      </c>
      <c r="L76" s="9" t="str">
        <f t="shared" si="14"/>
        <v>Yes</v>
      </c>
    </row>
    <row r="77" spans="1:12" x14ac:dyDescent="0.25">
      <c r="A77" s="42" t="s">
        <v>1439</v>
      </c>
      <c r="B77" s="33" t="s">
        <v>217</v>
      </c>
      <c r="C77" s="43">
        <v>11146.493703</v>
      </c>
      <c r="D77" s="11" t="str">
        <f t="shared" si="11"/>
        <v>N/A</v>
      </c>
      <c r="E77" s="43">
        <v>10565.249221</v>
      </c>
      <c r="F77" s="11" t="str">
        <f t="shared" si="12"/>
        <v>N/A</v>
      </c>
      <c r="G77" s="43">
        <v>9570.7260310999991</v>
      </c>
      <c r="H77" s="11" t="str">
        <f t="shared" si="13"/>
        <v>N/A</v>
      </c>
      <c r="I77" s="12">
        <v>-5.21</v>
      </c>
      <c r="J77" s="12">
        <v>-9.41</v>
      </c>
      <c r="K77" s="41" t="s">
        <v>732</v>
      </c>
      <c r="L77" s="9" t="str">
        <f t="shared" si="14"/>
        <v>Yes</v>
      </c>
    </row>
    <row r="78" spans="1:12" x14ac:dyDescent="0.25">
      <c r="A78" s="42" t="s">
        <v>1440</v>
      </c>
      <c r="B78" s="33" t="s">
        <v>217</v>
      </c>
      <c r="C78" s="34">
        <v>6.7208228380000001</v>
      </c>
      <c r="D78" s="11" t="str">
        <f t="shared" si="11"/>
        <v>N/A</v>
      </c>
      <c r="E78" s="34">
        <v>5.5134260369000003</v>
      </c>
      <c r="F78" s="11" t="str">
        <f t="shared" si="12"/>
        <v>N/A</v>
      </c>
      <c r="G78" s="34">
        <v>4.8002704530000004</v>
      </c>
      <c r="H78" s="11" t="str">
        <f t="shared" si="13"/>
        <v>N/A</v>
      </c>
      <c r="I78" s="12">
        <v>-18</v>
      </c>
      <c r="J78" s="12">
        <v>-12.9</v>
      </c>
      <c r="K78" s="41" t="s">
        <v>732</v>
      </c>
      <c r="L78" s="9" t="str">
        <f t="shared" si="14"/>
        <v>Yes</v>
      </c>
    </row>
    <row r="79" spans="1:12" x14ac:dyDescent="0.25">
      <c r="A79" s="42" t="s">
        <v>599</v>
      </c>
      <c r="B79" s="33" t="s">
        <v>217</v>
      </c>
      <c r="C79" s="43">
        <v>2826959</v>
      </c>
      <c r="D79" s="11" t="str">
        <f t="shared" si="11"/>
        <v>N/A</v>
      </c>
      <c r="E79" s="43">
        <v>918025</v>
      </c>
      <c r="F79" s="11" t="str">
        <f t="shared" si="12"/>
        <v>N/A</v>
      </c>
      <c r="G79" s="43">
        <v>761227</v>
      </c>
      <c r="H79" s="11" t="str">
        <f t="shared" si="13"/>
        <v>N/A</v>
      </c>
      <c r="I79" s="12">
        <v>-67.5</v>
      </c>
      <c r="J79" s="12">
        <v>-17.100000000000001</v>
      </c>
      <c r="K79" s="41" t="s">
        <v>732</v>
      </c>
      <c r="L79" s="9" t="str">
        <f t="shared" si="14"/>
        <v>Yes</v>
      </c>
    </row>
    <row r="80" spans="1:12" x14ac:dyDescent="0.25">
      <c r="A80" s="42" t="s">
        <v>600</v>
      </c>
      <c r="B80" s="33" t="s">
        <v>217</v>
      </c>
      <c r="C80" s="34">
        <v>55</v>
      </c>
      <c r="D80" s="11" t="str">
        <f t="shared" si="11"/>
        <v>N/A</v>
      </c>
      <c r="E80" s="34">
        <v>11</v>
      </c>
      <c r="F80" s="11" t="str">
        <f t="shared" si="12"/>
        <v>N/A</v>
      </c>
      <c r="G80" s="34">
        <v>12</v>
      </c>
      <c r="H80" s="11" t="str">
        <f t="shared" si="13"/>
        <v>N/A</v>
      </c>
      <c r="I80" s="12">
        <v>-81.8</v>
      </c>
      <c r="J80" s="12">
        <v>20</v>
      </c>
      <c r="K80" s="41" t="s">
        <v>732</v>
      </c>
      <c r="L80" s="9" t="str">
        <f t="shared" si="14"/>
        <v>Yes</v>
      </c>
    </row>
    <row r="81" spans="1:12" x14ac:dyDescent="0.25">
      <c r="A81" s="42" t="s">
        <v>1441</v>
      </c>
      <c r="B81" s="33" t="s">
        <v>217</v>
      </c>
      <c r="C81" s="43">
        <v>51399.254545000003</v>
      </c>
      <c r="D81" s="11" t="str">
        <f t="shared" si="11"/>
        <v>N/A</v>
      </c>
      <c r="E81" s="43">
        <v>91802.5</v>
      </c>
      <c r="F81" s="11" t="str">
        <f t="shared" si="12"/>
        <v>N/A</v>
      </c>
      <c r="G81" s="43">
        <v>63435.583333000002</v>
      </c>
      <c r="H81" s="11" t="str">
        <f t="shared" si="13"/>
        <v>N/A</v>
      </c>
      <c r="I81" s="12">
        <v>78.61</v>
      </c>
      <c r="J81" s="12">
        <v>-30.9</v>
      </c>
      <c r="K81" s="41" t="s">
        <v>732</v>
      </c>
      <c r="L81" s="9" t="str">
        <f t="shared" si="14"/>
        <v>No</v>
      </c>
    </row>
    <row r="82" spans="1:12" ht="25" x14ac:dyDescent="0.25">
      <c r="A82" s="42" t="s">
        <v>601</v>
      </c>
      <c r="B82" s="33" t="s">
        <v>217</v>
      </c>
      <c r="C82" s="43">
        <v>3463649</v>
      </c>
      <c r="D82" s="11" t="str">
        <f t="shared" si="11"/>
        <v>N/A</v>
      </c>
      <c r="E82" s="43">
        <v>1594375</v>
      </c>
      <c r="F82" s="11" t="str">
        <f t="shared" si="12"/>
        <v>N/A</v>
      </c>
      <c r="G82" s="43">
        <v>1918338</v>
      </c>
      <c r="H82" s="11" t="str">
        <f t="shared" si="13"/>
        <v>N/A</v>
      </c>
      <c r="I82" s="12">
        <v>-54</v>
      </c>
      <c r="J82" s="12">
        <v>20.32</v>
      </c>
      <c r="K82" s="41" t="s">
        <v>732</v>
      </c>
      <c r="L82" s="9" t="str">
        <f t="shared" si="14"/>
        <v>Yes</v>
      </c>
    </row>
    <row r="83" spans="1:12" x14ac:dyDescent="0.25">
      <c r="A83" s="42" t="s">
        <v>602</v>
      </c>
      <c r="B83" s="33" t="s">
        <v>217</v>
      </c>
      <c r="C83" s="34">
        <v>126</v>
      </c>
      <c r="D83" s="11" t="str">
        <f t="shared" si="11"/>
        <v>N/A</v>
      </c>
      <c r="E83" s="34">
        <v>92</v>
      </c>
      <c r="F83" s="11" t="str">
        <f t="shared" si="12"/>
        <v>N/A</v>
      </c>
      <c r="G83" s="34">
        <v>90</v>
      </c>
      <c r="H83" s="11" t="str">
        <f t="shared" si="13"/>
        <v>N/A</v>
      </c>
      <c r="I83" s="12">
        <v>-27</v>
      </c>
      <c r="J83" s="12">
        <v>-2.17</v>
      </c>
      <c r="K83" s="41" t="s">
        <v>732</v>
      </c>
      <c r="L83" s="9" t="str">
        <f t="shared" si="14"/>
        <v>Yes</v>
      </c>
    </row>
    <row r="84" spans="1:12" ht="25" x14ac:dyDescent="0.25">
      <c r="A84" s="4" t="s">
        <v>1442</v>
      </c>
      <c r="B84" s="33" t="s">
        <v>217</v>
      </c>
      <c r="C84" s="43">
        <v>27489.277778</v>
      </c>
      <c r="D84" s="11" t="str">
        <f t="shared" si="11"/>
        <v>N/A</v>
      </c>
      <c r="E84" s="43">
        <v>17330.163043</v>
      </c>
      <c r="F84" s="11" t="str">
        <f t="shared" si="12"/>
        <v>N/A</v>
      </c>
      <c r="G84" s="43">
        <v>21314.866666999998</v>
      </c>
      <c r="H84" s="11" t="str">
        <f t="shared" si="13"/>
        <v>N/A</v>
      </c>
      <c r="I84" s="12">
        <v>-37</v>
      </c>
      <c r="J84" s="12">
        <v>22.99</v>
      </c>
      <c r="K84" s="41" t="s">
        <v>732</v>
      </c>
      <c r="L84" s="9" t="str">
        <f t="shared" si="14"/>
        <v>Yes</v>
      </c>
    </row>
    <row r="85" spans="1:12" x14ac:dyDescent="0.25">
      <c r="A85" s="4" t="s">
        <v>603</v>
      </c>
      <c r="B85" s="33" t="s">
        <v>217</v>
      </c>
      <c r="C85" s="43">
        <v>8986319</v>
      </c>
      <c r="D85" s="11" t="str">
        <f t="shared" si="11"/>
        <v>N/A</v>
      </c>
      <c r="E85" s="43">
        <v>3055178</v>
      </c>
      <c r="F85" s="11" t="str">
        <f t="shared" si="12"/>
        <v>N/A</v>
      </c>
      <c r="G85" s="43">
        <v>0</v>
      </c>
      <c r="H85" s="11" t="str">
        <f t="shared" si="13"/>
        <v>N/A</v>
      </c>
      <c r="I85" s="12">
        <v>-66</v>
      </c>
      <c r="J85" s="12">
        <v>-100</v>
      </c>
      <c r="K85" s="41" t="s">
        <v>732</v>
      </c>
      <c r="L85" s="9" t="str">
        <f t="shared" si="14"/>
        <v>No</v>
      </c>
    </row>
    <row r="86" spans="1:12" x14ac:dyDescent="0.25">
      <c r="A86" s="4" t="s">
        <v>604</v>
      </c>
      <c r="B86" s="33" t="s">
        <v>217</v>
      </c>
      <c r="C86" s="34">
        <v>38</v>
      </c>
      <c r="D86" s="11" t="str">
        <f t="shared" si="11"/>
        <v>N/A</v>
      </c>
      <c r="E86" s="34">
        <v>17</v>
      </c>
      <c r="F86" s="11" t="str">
        <f t="shared" si="12"/>
        <v>N/A</v>
      </c>
      <c r="G86" s="34">
        <v>0</v>
      </c>
      <c r="H86" s="11" t="str">
        <f t="shared" si="13"/>
        <v>N/A</v>
      </c>
      <c r="I86" s="12">
        <v>-55.3</v>
      </c>
      <c r="J86" s="12">
        <v>-100</v>
      </c>
      <c r="K86" s="41" t="s">
        <v>732</v>
      </c>
      <c r="L86" s="9" t="str">
        <f t="shared" si="14"/>
        <v>No</v>
      </c>
    </row>
    <row r="87" spans="1:12" x14ac:dyDescent="0.25">
      <c r="A87" s="4" t="s">
        <v>1443</v>
      </c>
      <c r="B87" s="33" t="s">
        <v>217</v>
      </c>
      <c r="C87" s="43">
        <v>236482.07895</v>
      </c>
      <c r="D87" s="11" t="str">
        <f t="shared" si="11"/>
        <v>N/A</v>
      </c>
      <c r="E87" s="43">
        <v>179716.35294000001</v>
      </c>
      <c r="F87" s="11" t="str">
        <f t="shared" si="12"/>
        <v>N/A</v>
      </c>
      <c r="G87" s="43" t="s">
        <v>1742</v>
      </c>
      <c r="H87" s="11" t="str">
        <f t="shared" si="13"/>
        <v>N/A</v>
      </c>
      <c r="I87" s="12">
        <v>-24</v>
      </c>
      <c r="J87" s="12" t="s">
        <v>1742</v>
      </c>
      <c r="K87" s="41" t="s">
        <v>732</v>
      </c>
      <c r="L87" s="9" t="str">
        <f t="shared" si="14"/>
        <v>N/A</v>
      </c>
    </row>
    <row r="88" spans="1:12" x14ac:dyDescent="0.25">
      <c r="A88" s="42" t="s">
        <v>605</v>
      </c>
      <c r="B88" s="33" t="s">
        <v>217</v>
      </c>
      <c r="C88" s="43">
        <v>213236789</v>
      </c>
      <c r="D88" s="11" t="str">
        <f t="shared" si="11"/>
        <v>N/A</v>
      </c>
      <c r="E88" s="43">
        <v>223118953</v>
      </c>
      <c r="F88" s="11" t="str">
        <f t="shared" si="12"/>
        <v>N/A</v>
      </c>
      <c r="G88" s="43">
        <v>212372689</v>
      </c>
      <c r="H88" s="11" t="str">
        <f t="shared" si="13"/>
        <v>N/A</v>
      </c>
      <c r="I88" s="12">
        <v>4.6340000000000003</v>
      </c>
      <c r="J88" s="12">
        <v>-4.82</v>
      </c>
      <c r="K88" s="41" t="s">
        <v>732</v>
      </c>
      <c r="L88" s="9" t="str">
        <f t="shared" si="14"/>
        <v>Yes</v>
      </c>
    </row>
    <row r="89" spans="1:12" x14ac:dyDescent="0.25">
      <c r="A89" s="44" t="s">
        <v>606</v>
      </c>
      <c r="B89" s="34" t="s">
        <v>217</v>
      </c>
      <c r="C89" s="34">
        <v>6139</v>
      </c>
      <c r="D89" s="11" t="str">
        <f t="shared" si="11"/>
        <v>N/A</v>
      </c>
      <c r="E89" s="34">
        <v>5985</v>
      </c>
      <c r="F89" s="11" t="str">
        <f t="shared" si="12"/>
        <v>N/A</v>
      </c>
      <c r="G89" s="34">
        <v>5892</v>
      </c>
      <c r="H89" s="11" t="str">
        <f t="shared" si="13"/>
        <v>N/A</v>
      </c>
      <c r="I89" s="12">
        <v>-2.5099999999999998</v>
      </c>
      <c r="J89" s="12">
        <v>-1.55</v>
      </c>
      <c r="K89" s="1" t="s">
        <v>732</v>
      </c>
      <c r="L89" s="9" t="str">
        <f t="shared" si="14"/>
        <v>Yes</v>
      </c>
    </row>
    <row r="90" spans="1:12" x14ac:dyDescent="0.25">
      <c r="A90" s="42" t="s">
        <v>1444</v>
      </c>
      <c r="B90" s="33" t="s">
        <v>217</v>
      </c>
      <c r="C90" s="43">
        <v>34734.775859000001</v>
      </c>
      <c r="D90" s="11" t="str">
        <f t="shared" si="11"/>
        <v>N/A</v>
      </c>
      <c r="E90" s="43">
        <v>37279.691395000002</v>
      </c>
      <c r="F90" s="11" t="str">
        <f t="shared" si="12"/>
        <v>N/A</v>
      </c>
      <c r="G90" s="43">
        <v>36044.244569000002</v>
      </c>
      <c r="H90" s="11" t="str">
        <f t="shared" si="13"/>
        <v>N/A</v>
      </c>
      <c r="I90" s="12">
        <v>7.327</v>
      </c>
      <c r="J90" s="12">
        <v>-3.31</v>
      </c>
      <c r="K90" s="41" t="s">
        <v>732</v>
      </c>
      <c r="L90" s="9" t="str">
        <f t="shared" si="14"/>
        <v>Yes</v>
      </c>
    </row>
    <row r="91" spans="1:12" x14ac:dyDescent="0.25">
      <c r="A91" s="42" t="s">
        <v>607</v>
      </c>
      <c r="B91" s="33" t="s">
        <v>217</v>
      </c>
      <c r="C91" s="43">
        <v>27769048</v>
      </c>
      <c r="D91" s="11" t="str">
        <f t="shared" si="11"/>
        <v>N/A</v>
      </c>
      <c r="E91" s="43">
        <v>22665323</v>
      </c>
      <c r="F91" s="11" t="str">
        <f t="shared" si="12"/>
        <v>N/A</v>
      </c>
      <c r="G91" s="43">
        <v>20503509</v>
      </c>
      <c r="H91" s="11" t="str">
        <f t="shared" si="13"/>
        <v>N/A</v>
      </c>
      <c r="I91" s="12">
        <v>-18.399999999999999</v>
      </c>
      <c r="J91" s="12">
        <v>-9.5399999999999991</v>
      </c>
      <c r="K91" s="41" t="s">
        <v>732</v>
      </c>
      <c r="L91" s="9" t="str">
        <f t="shared" si="14"/>
        <v>Yes</v>
      </c>
    </row>
    <row r="92" spans="1:12" x14ac:dyDescent="0.25">
      <c r="A92" s="42" t="s">
        <v>608</v>
      </c>
      <c r="B92" s="33" t="s">
        <v>217</v>
      </c>
      <c r="C92" s="34">
        <v>44746</v>
      </c>
      <c r="D92" s="11" t="str">
        <f t="shared" si="11"/>
        <v>N/A</v>
      </c>
      <c r="E92" s="34">
        <v>35295</v>
      </c>
      <c r="F92" s="11" t="str">
        <f t="shared" si="12"/>
        <v>N/A</v>
      </c>
      <c r="G92" s="34">
        <v>32071</v>
      </c>
      <c r="H92" s="11" t="str">
        <f t="shared" si="13"/>
        <v>N/A</v>
      </c>
      <c r="I92" s="12">
        <v>-21.1</v>
      </c>
      <c r="J92" s="12">
        <v>-9.1300000000000008</v>
      </c>
      <c r="K92" s="41" t="s">
        <v>732</v>
      </c>
      <c r="L92" s="9" t="str">
        <f t="shared" si="14"/>
        <v>Yes</v>
      </c>
    </row>
    <row r="93" spans="1:12" x14ac:dyDescent="0.25">
      <c r="A93" s="42" t="s">
        <v>1445</v>
      </c>
      <c r="B93" s="33" t="s">
        <v>217</v>
      </c>
      <c r="C93" s="43">
        <v>620.59285746</v>
      </c>
      <c r="D93" s="11" t="str">
        <f t="shared" si="11"/>
        <v>N/A</v>
      </c>
      <c r="E93" s="43">
        <v>642.16809746000001</v>
      </c>
      <c r="F93" s="11" t="str">
        <f t="shared" si="12"/>
        <v>N/A</v>
      </c>
      <c r="G93" s="43">
        <v>639.31617348999998</v>
      </c>
      <c r="H93" s="11" t="str">
        <f t="shared" si="13"/>
        <v>N/A</v>
      </c>
      <c r="I93" s="12">
        <v>3.4769999999999999</v>
      </c>
      <c r="J93" s="12">
        <v>-0.44400000000000001</v>
      </c>
      <c r="K93" s="41" t="s">
        <v>732</v>
      </c>
      <c r="L93" s="9" t="str">
        <f t="shared" si="14"/>
        <v>Yes</v>
      </c>
    </row>
    <row r="94" spans="1:12" x14ac:dyDescent="0.25">
      <c r="A94" s="42" t="s">
        <v>609</v>
      </c>
      <c r="B94" s="33" t="s">
        <v>217</v>
      </c>
      <c r="C94" s="43">
        <v>257672</v>
      </c>
      <c r="D94" s="11" t="str">
        <f t="shared" si="11"/>
        <v>N/A</v>
      </c>
      <c r="E94" s="43">
        <v>394338</v>
      </c>
      <c r="F94" s="11" t="str">
        <f t="shared" si="12"/>
        <v>N/A</v>
      </c>
      <c r="G94" s="43">
        <v>239954</v>
      </c>
      <c r="H94" s="11" t="str">
        <f t="shared" si="13"/>
        <v>N/A</v>
      </c>
      <c r="I94" s="12">
        <v>53.04</v>
      </c>
      <c r="J94" s="12">
        <v>-39.200000000000003</v>
      </c>
      <c r="K94" s="41" t="s">
        <v>732</v>
      </c>
      <c r="L94" s="9" t="str">
        <f t="shared" si="14"/>
        <v>No</v>
      </c>
    </row>
    <row r="95" spans="1:12" x14ac:dyDescent="0.25">
      <c r="A95" s="42" t="s">
        <v>610</v>
      </c>
      <c r="B95" s="33" t="s">
        <v>217</v>
      </c>
      <c r="C95" s="34">
        <v>1094</v>
      </c>
      <c r="D95" s="11" t="str">
        <f t="shared" si="11"/>
        <v>N/A</v>
      </c>
      <c r="E95" s="34">
        <v>1259</v>
      </c>
      <c r="F95" s="11" t="str">
        <f t="shared" si="12"/>
        <v>N/A</v>
      </c>
      <c r="G95" s="34">
        <v>615</v>
      </c>
      <c r="H95" s="11" t="str">
        <f t="shared" si="13"/>
        <v>N/A</v>
      </c>
      <c r="I95" s="12">
        <v>15.08</v>
      </c>
      <c r="J95" s="12">
        <v>-51.2</v>
      </c>
      <c r="K95" s="41" t="s">
        <v>732</v>
      </c>
      <c r="L95" s="9" t="str">
        <f t="shared" si="14"/>
        <v>No</v>
      </c>
    </row>
    <row r="96" spans="1:12" x14ac:dyDescent="0.25">
      <c r="A96" s="42" t="s">
        <v>1446</v>
      </c>
      <c r="B96" s="33" t="s">
        <v>217</v>
      </c>
      <c r="C96" s="43">
        <v>235.53199269000001</v>
      </c>
      <c r="D96" s="11" t="str">
        <f t="shared" si="11"/>
        <v>N/A</v>
      </c>
      <c r="E96" s="43">
        <v>313.21525020000001</v>
      </c>
      <c r="F96" s="11" t="str">
        <f t="shared" si="12"/>
        <v>N/A</v>
      </c>
      <c r="G96" s="43">
        <v>390.16910568999998</v>
      </c>
      <c r="H96" s="11" t="str">
        <f t="shared" si="13"/>
        <v>N/A</v>
      </c>
      <c r="I96" s="12">
        <v>32.979999999999997</v>
      </c>
      <c r="J96" s="12">
        <v>24.57</v>
      </c>
      <c r="K96" s="41" t="s">
        <v>732</v>
      </c>
      <c r="L96" s="9" t="str">
        <f t="shared" si="14"/>
        <v>Yes</v>
      </c>
    </row>
    <row r="97" spans="1:12" ht="25" x14ac:dyDescent="0.25">
      <c r="A97" s="42" t="s">
        <v>611</v>
      </c>
      <c r="B97" s="33" t="s">
        <v>217</v>
      </c>
      <c r="C97" s="43">
        <v>5044911</v>
      </c>
      <c r="D97" s="11" t="str">
        <f t="shared" si="11"/>
        <v>N/A</v>
      </c>
      <c r="E97" s="43">
        <v>5913494</v>
      </c>
      <c r="F97" s="11" t="str">
        <f t="shared" si="12"/>
        <v>N/A</v>
      </c>
      <c r="G97" s="43">
        <v>4968367</v>
      </c>
      <c r="H97" s="11" t="str">
        <f t="shared" si="13"/>
        <v>N/A</v>
      </c>
      <c r="I97" s="12">
        <v>17.22</v>
      </c>
      <c r="J97" s="12">
        <v>-16</v>
      </c>
      <c r="K97" s="41" t="s">
        <v>732</v>
      </c>
      <c r="L97" s="9" t="str">
        <f t="shared" si="14"/>
        <v>Yes</v>
      </c>
    </row>
    <row r="98" spans="1:12" x14ac:dyDescent="0.25">
      <c r="A98" s="42" t="s">
        <v>612</v>
      </c>
      <c r="B98" s="33" t="s">
        <v>217</v>
      </c>
      <c r="C98" s="34">
        <v>12167</v>
      </c>
      <c r="D98" s="11" t="str">
        <f t="shared" si="11"/>
        <v>N/A</v>
      </c>
      <c r="E98" s="34">
        <v>13958</v>
      </c>
      <c r="F98" s="11" t="str">
        <f t="shared" si="12"/>
        <v>N/A</v>
      </c>
      <c r="G98" s="34">
        <v>9388</v>
      </c>
      <c r="H98" s="11" t="str">
        <f t="shared" si="13"/>
        <v>N/A</v>
      </c>
      <c r="I98" s="12">
        <v>14.72</v>
      </c>
      <c r="J98" s="12">
        <v>-32.700000000000003</v>
      </c>
      <c r="K98" s="41" t="s">
        <v>732</v>
      </c>
      <c r="L98" s="9" t="str">
        <f t="shared" si="14"/>
        <v>No</v>
      </c>
    </row>
    <row r="99" spans="1:12" ht="25" x14ac:dyDescent="0.25">
      <c r="A99" s="42" t="s">
        <v>1447</v>
      </c>
      <c r="B99" s="33" t="s">
        <v>217</v>
      </c>
      <c r="C99" s="43">
        <v>414.63885921000002</v>
      </c>
      <c r="D99" s="11" t="str">
        <f t="shared" si="11"/>
        <v>N/A</v>
      </c>
      <c r="E99" s="43">
        <v>423.66341883000001</v>
      </c>
      <c r="F99" s="11" t="str">
        <f t="shared" si="12"/>
        <v>N/A</v>
      </c>
      <c r="G99" s="43">
        <v>529.2252876</v>
      </c>
      <c r="H99" s="11" t="str">
        <f t="shared" si="13"/>
        <v>N/A</v>
      </c>
      <c r="I99" s="12">
        <v>2.1760000000000002</v>
      </c>
      <c r="J99" s="12">
        <v>24.92</v>
      </c>
      <c r="K99" s="41" t="s">
        <v>732</v>
      </c>
      <c r="L99" s="9" t="str">
        <f t="shared" si="14"/>
        <v>Yes</v>
      </c>
    </row>
    <row r="100" spans="1:12" ht="25" x14ac:dyDescent="0.25">
      <c r="A100" s="42" t="s">
        <v>613</v>
      </c>
      <c r="B100" s="33" t="s">
        <v>217</v>
      </c>
      <c r="C100" s="43">
        <v>34126306</v>
      </c>
      <c r="D100" s="11" t="str">
        <f t="shared" si="11"/>
        <v>N/A</v>
      </c>
      <c r="E100" s="43">
        <v>40378239</v>
      </c>
      <c r="F100" s="11" t="str">
        <f t="shared" si="12"/>
        <v>N/A</v>
      </c>
      <c r="G100" s="43">
        <v>33985936</v>
      </c>
      <c r="H100" s="11" t="str">
        <f t="shared" si="13"/>
        <v>N/A</v>
      </c>
      <c r="I100" s="12">
        <v>18.32</v>
      </c>
      <c r="J100" s="12">
        <v>-15.8</v>
      </c>
      <c r="K100" s="41" t="s">
        <v>732</v>
      </c>
      <c r="L100" s="9" t="str">
        <f t="shared" si="14"/>
        <v>Yes</v>
      </c>
    </row>
    <row r="101" spans="1:12" x14ac:dyDescent="0.25">
      <c r="A101" s="42" t="s">
        <v>614</v>
      </c>
      <c r="B101" s="33" t="s">
        <v>217</v>
      </c>
      <c r="C101" s="34">
        <v>30223</v>
      </c>
      <c r="D101" s="11" t="str">
        <f t="shared" si="11"/>
        <v>N/A</v>
      </c>
      <c r="E101" s="34">
        <v>31952</v>
      </c>
      <c r="F101" s="11" t="str">
        <f t="shared" si="12"/>
        <v>N/A</v>
      </c>
      <c r="G101" s="34">
        <v>26177</v>
      </c>
      <c r="H101" s="11" t="str">
        <f t="shared" si="13"/>
        <v>N/A</v>
      </c>
      <c r="I101" s="12">
        <v>5.7210000000000001</v>
      </c>
      <c r="J101" s="12">
        <v>-18.100000000000001</v>
      </c>
      <c r="K101" s="41" t="s">
        <v>732</v>
      </c>
      <c r="L101" s="9" t="str">
        <f t="shared" si="14"/>
        <v>Yes</v>
      </c>
    </row>
    <row r="102" spans="1:12" x14ac:dyDescent="0.25">
      <c r="A102" s="42" t="s">
        <v>1448</v>
      </c>
      <c r="B102" s="33" t="s">
        <v>217</v>
      </c>
      <c r="C102" s="43">
        <v>1129.1501836</v>
      </c>
      <c r="D102" s="11" t="str">
        <f t="shared" si="11"/>
        <v>N/A</v>
      </c>
      <c r="E102" s="43">
        <v>1263.7155421</v>
      </c>
      <c r="F102" s="11" t="str">
        <f t="shared" si="12"/>
        <v>N/A</v>
      </c>
      <c r="G102" s="43">
        <v>1298.3128701000001</v>
      </c>
      <c r="H102" s="11" t="str">
        <f t="shared" si="13"/>
        <v>N/A</v>
      </c>
      <c r="I102" s="12">
        <v>11.92</v>
      </c>
      <c r="J102" s="12">
        <v>2.738</v>
      </c>
      <c r="K102" s="41" t="s">
        <v>732</v>
      </c>
      <c r="L102" s="9" t="str">
        <f t="shared" si="14"/>
        <v>Yes</v>
      </c>
    </row>
    <row r="103" spans="1:12" x14ac:dyDescent="0.25">
      <c r="A103" s="42" t="s">
        <v>615</v>
      </c>
      <c r="B103" s="33" t="s">
        <v>217</v>
      </c>
      <c r="C103" s="43">
        <v>10558253</v>
      </c>
      <c r="D103" s="11" t="str">
        <f t="shared" si="11"/>
        <v>N/A</v>
      </c>
      <c r="E103" s="43">
        <v>11798412</v>
      </c>
      <c r="F103" s="11" t="str">
        <f t="shared" si="12"/>
        <v>N/A</v>
      </c>
      <c r="G103" s="43">
        <v>10227743</v>
      </c>
      <c r="H103" s="11" t="str">
        <f t="shared" si="13"/>
        <v>N/A</v>
      </c>
      <c r="I103" s="12">
        <v>11.75</v>
      </c>
      <c r="J103" s="12">
        <v>-13.3</v>
      </c>
      <c r="K103" s="41" t="s">
        <v>732</v>
      </c>
      <c r="L103" s="9" t="str">
        <f t="shared" si="14"/>
        <v>Yes</v>
      </c>
    </row>
    <row r="104" spans="1:12" x14ac:dyDescent="0.25">
      <c r="A104" s="42" t="s">
        <v>616</v>
      </c>
      <c r="B104" s="33" t="s">
        <v>217</v>
      </c>
      <c r="C104" s="34">
        <v>17651</v>
      </c>
      <c r="D104" s="11" t="str">
        <f t="shared" si="11"/>
        <v>N/A</v>
      </c>
      <c r="E104" s="34">
        <v>19836</v>
      </c>
      <c r="F104" s="11" t="str">
        <f t="shared" si="12"/>
        <v>N/A</v>
      </c>
      <c r="G104" s="34">
        <v>16762</v>
      </c>
      <c r="H104" s="11" t="str">
        <f t="shared" si="13"/>
        <v>N/A</v>
      </c>
      <c r="I104" s="12">
        <v>12.38</v>
      </c>
      <c r="J104" s="12">
        <v>-15.5</v>
      </c>
      <c r="K104" s="41" t="s">
        <v>732</v>
      </c>
      <c r="L104" s="9" t="str">
        <f t="shared" si="14"/>
        <v>Yes</v>
      </c>
    </row>
    <row r="105" spans="1:12" x14ac:dyDescent="0.25">
      <c r="A105" s="42" t="s">
        <v>1449</v>
      </c>
      <c r="B105" s="33" t="s">
        <v>217</v>
      </c>
      <c r="C105" s="43">
        <v>598.16741261000004</v>
      </c>
      <c r="D105" s="11" t="str">
        <f t="shared" si="11"/>
        <v>N/A</v>
      </c>
      <c r="E105" s="43">
        <v>594.79794313000002</v>
      </c>
      <c r="F105" s="11" t="str">
        <f t="shared" si="12"/>
        <v>N/A</v>
      </c>
      <c r="G105" s="43">
        <v>610.17438253</v>
      </c>
      <c r="H105" s="11" t="str">
        <f t="shared" si="13"/>
        <v>N/A</v>
      </c>
      <c r="I105" s="12">
        <v>-0.56299999999999994</v>
      </c>
      <c r="J105" s="12">
        <v>2.585</v>
      </c>
      <c r="K105" s="41" t="s">
        <v>732</v>
      </c>
      <c r="L105" s="9" t="str">
        <f t="shared" si="14"/>
        <v>Yes</v>
      </c>
    </row>
    <row r="106" spans="1:12" ht="25" x14ac:dyDescent="0.25">
      <c r="A106" s="42" t="s">
        <v>617</v>
      </c>
      <c r="B106" s="33" t="s">
        <v>217</v>
      </c>
      <c r="C106" s="43">
        <v>852174</v>
      </c>
      <c r="D106" s="11" t="str">
        <f t="shared" si="11"/>
        <v>N/A</v>
      </c>
      <c r="E106" s="43">
        <v>746080</v>
      </c>
      <c r="F106" s="11" t="str">
        <f t="shared" si="12"/>
        <v>N/A</v>
      </c>
      <c r="G106" s="43">
        <v>443976</v>
      </c>
      <c r="H106" s="11" t="str">
        <f t="shared" si="13"/>
        <v>N/A</v>
      </c>
      <c r="I106" s="12">
        <v>-12.4</v>
      </c>
      <c r="J106" s="12">
        <v>-40.5</v>
      </c>
      <c r="K106" s="41" t="s">
        <v>732</v>
      </c>
      <c r="L106" s="9" t="str">
        <f t="shared" si="14"/>
        <v>No</v>
      </c>
    </row>
    <row r="107" spans="1:12" x14ac:dyDescent="0.25">
      <c r="A107" s="42" t="s">
        <v>618</v>
      </c>
      <c r="B107" s="33" t="s">
        <v>217</v>
      </c>
      <c r="C107" s="34">
        <v>426</v>
      </c>
      <c r="D107" s="11" t="str">
        <f t="shared" si="11"/>
        <v>N/A</v>
      </c>
      <c r="E107" s="34">
        <v>342</v>
      </c>
      <c r="F107" s="11" t="str">
        <f t="shared" si="12"/>
        <v>N/A</v>
      </c>
      <c r="G107" s="34">
        <v>298</v>
      </c>
      <c r="H107" s="11" t="str">
        <f t="shared" si="13"/>
        <v>N/A</v>
      </c>
      <c r="I107" s="12">
        <v>-19.7</v>
      </c>
      <c r="J107" s="12">
        <v>-12.9</v>
      </c>
      <c r="K107" s="41" t="s">
        <v>732</v>
      </c>
      <c r="L107" s="9" t="str">
        <f t="shared" si="14"/>
        <v>Yes</v>
      </c>
    </row>
    <row r="108" spans="1:12" x14ac:dyDescent="0.25">
      <c r="A108" s="42" t="s">
        <v>1450</v>
      </c>
      <c r="B108" s="33" t="s">
        <v>217</v>
      </c>
      <c r="C108" s="43">
        <v>2000.4084507</v>
      </c>
      <c r="D108" s="11" t="str">
        <f t="shared" si="11"/>
        <v>N/A</v>
      </c>
      <c r="E108" s="43">
        <v>2181.5204678</v>
      </c>
      <c r="F108" s="11" t="str">
        <f t="shared" si="12"/>
        <v>N/A</v>
      </c>
      <c r="G108" s="43">
        <v>1489.852349</v>
      </c>
      <c r="H108" s="11" t="str">
        <f t="shared" si="13"/>
        <v>N/A</v>
      </c>
      <c r="I108" s="12">
        <v>9.0540000000000003</v>
      </c>
      <c r="J108" s="12">
        <v>-31.7</v>
      </c>
      <c r="K108" s="41" t="s">
        <v>732</v>
      </c>
      <c r="L108" s="9" t="str">
        <f t="shared" si="14"/>
        <v>No</v>
      </c>
    </row>
    <row r="109" spans="1:12" x14ac:dyDescent="0.25">
      <c r="A109" s="42" t="s">
        <v>619</v>
      </c>
      <c r="B109" s="33" t="s">
        <v>217</v>
      </c>
      <c r="C109" s="43">
        <v>17740025</v>
      </c>
      <c r="D109" s="11" t="str">
        <f t="shared" si="11"/>
        <v>N/A</v>
      </c>
      <c r="E109" s="43">
        <v>20555708</v>
      </c>
      <c r="F109" s="11" t="str">
        <f t="shared" si="12"/>
        <v>N/A</v>
      </c>
      <c r="G109" s="43">
        <v>18394860</v>
      </c>
      <c r="H109" s="11" t="str">
        <f t="shared" si="13"/>
        <v>N/A</v>
      </c>
      <c r="I109" s="12">
        <v>15.87</v>
      </c>
      <c r="J109" s="12">
        <v>-10.5</v>
      </c>
      <c r="K109" s="41" t="s">
        <v>732</v>
      </c>
      <c r="L109" s="9" t="str">
        <f t="shared" si="14"/>
        <v>Yes</v>
      </c>
    </row>
    <row r="110" spans="1:12" x14ac:dyDescent="0.25">
      <c r="A110" s="42" t="s">
        <v>620</v>
      </c>
      <c r="B110" s="33" t="s">
        <v>217</v>
      </c>
      <c r="C110" s="34">
        <v>35146</v>
      </c>
      <c r="D110" s="11" t="str">
        <f t="shared" si="11"/>
        <v>N/A</v>
      </c>
      <c r="E110" s="34">
        <v>35379</v>
      </c>
      <c r="F110" s="11" t="str">
        <f t="shared" si="12"/>
        <v>N/A</v>
      </c>
      <c r="G110" s="34">
        <v>31421</v>
      </c>
      <c r="H110" s="11" t="str">
        <f t="shared" si="13"/>
        <v>N/A</v>
      </c>
      <c r="I110" s="12">
        <v>0.66290000000000004</v>
      </c>
      <c r="J110" s="12">
        <v>-11.2</v>
      </c>
      <c r="K110" s="41" t="s">
        <v>732</v>
      </c>
      <c r="L110" s="9" t="str">
        <f t="shared" si="14"/>
        <v>Yes</v>
      </c>
    </row>
    <row r="111" spans="1:12" x14ac:dyDescent="0.25">
      <c r="A111" s="42" t="s">
        <v>1451</v>
      </c>
      <c r="B111" s="33" t="s">
        <v>217</v>
      </c>
      <c r="C111" s="43">
        <v>504.75231889999998</v>
      </c>
      <c r="D111" s="11" t="str">
        <f t="shared" si="11"/>
        <v>N/A</v>
      </c>
      <c r="E111" s="43">
        <v>581.01438707</v>
      </c>
      <c r="F111" s="11" t="str">
        <f t="shared" si="12"/>
        <v>N/A</v>
      </c>
      <c r="G111" s="43">
        <v>585.43203589999996</v>
      </c>
      <c r="H111" s="11" t="str">
        <f t="shared" si="13"/>
        <v>N/A</v>
      </c>
      <c r="I111" s="12">
        <v>15.11</v>
      </c>
      <c r="J111" s="12">
        <v>0.76029999999999998</v>
      </c>
      <c r="K111" s="41" t="s">
        <v>732</v>
      </c>
      <c r="L111" s="9" t="str">
        <f t="shared" si="14"/>
        <v>Yes</v>
      </c>
    </row>
    <row r="112" spans="1:12" x14ac:dyDescent="0.25">
      <c r="A112" s="42" t="s">
        <v>621</v>
      </c>
      <c r="B112" s="33" t="s">
        <v>217</v>
      </c>
      <c r="C112" s="43">
        <v>61218501</v>
      </c>
      <c r="D112" s="11" t="str">
        <f t="shared" si="11"/>
        <v>N/A</v>
      </c>
      <c r="E112" s="43">
        <v>56900205</v>
      </c>
      <c r="F112" s="11" t="str">
        <f t="shared" si="12"/>
        <v>N/A</v>
      </c>
      <c r="G112" s="43">
        <v>45507209</v>
      </c>
      <c r="H112" s="11" t="str">
        <f t="shared" si="13"/>
        <v>N/A</v>
      </c>
      <c r="I112" s="12">
        <v>-7.05</v>
      </c>
      <c r="J112" s="12">
        <v>-20</v>
      </c>
      <c r="K112" s="41" t="s">
        <v>732</v>
      </c>
      <c r="L112" s="9" t="str">
        <f t="shared" si="14"/>
        <v>Yes</v>
      </c>
    </row>
    <row r="113" spans="1:12" x14ac:dyDescent="0.25">
      <c r="A113" s="42" t="s">
        <v>622</v>
      </c>
      <c r="B113" s="33" t="s">
        <v>217</v>
      </c>
      <c r="C113" s="34">
        <v>53331</v>
      </c>
      <c r="D113" s="11" t="str">
        <f t="shared" si="11"/>
        <v>N/A</v>
      </c>
      <c r="E113" s="34">
        <v>47141</v>
      </c>
      <c r="F113" s="11" t="str">
        <f t="shared" si="12"/>
        <v>N/A</v>
      </c>
      <c r="G113" s="34">
        <v>40519</v>
      </c>
      <c r="H113" s="11" t="str">
        <f t="shared" si="13"/>
        <v>N/A</v>
      </c>
      <c r="I113" s="12">
        <v>-11.6</v>
      </c>
      <c r="J113" s="12">
        <v>-14</v>
      </c>
      <c r="K113" s="41" t="s">
        <v>732</v>
      </c>
      <c r="L113" s="9" t="str">
        <f t="shared" si="14"/>
        <v>Yes</v>
      </c>
    </row>
    <row r="114" spans="1:12" x14ac:dyDescent="0.25">
      <c r="A114" s="42" t="s">
        <v>1452</v>
      </c>
      <c r="B114" s="33" t="s">
        <v>217</v>
      </c>
      <c r="C114" s="43">
        <v>1147.8971142</v>
      </c>
      <c r="D114" s="11" t="str">
        <f t="shared" si="11"/>
        <v>N/A</v>
      </c>
      <c r="E114" s="43">
        <v>1207.0215948</v>
      </c>
      <c r="F114" s="11" t="str">
        <f t="shared" si="12"/>
        <v>N/A</v>
      </c>
      <c r="G114" s="43">
        <v>1123.1079</v>
      </c>
      <c r="H114" s="11" t="str">
        <f t="shared" si="13"/>
        <v>N/A</v>
      </c>
      <c r="I114" s="12">
        <v>5.1509999999999998</v>
      </c>
      <c r="J114" s="12">
        <v>-6.95</v>
      </c>
      <c r="K114" s="41" t="s">
        <v>732</v>
      </c>
      <c r="L114" s="9" t="str">
        <f t="shared" si="14"/>
        <v>Yes</v>
      </c>
    </row>
    <row r="115" spans="1:12" ht="25" x14ac:dyDescent="0.25">
      <c r="A115" s="42" t="s">
        <v>623</v>
      </c>
      <c r="B115" s="33" t="s">
        <v>217</v>
      </c>
      <c r="C115" s="43">
        <v>70807167</v>
      </c>
      <c r="D115" s="11" t="str">
        <f t="shared" si="11"/>
        <v>N/A</v>
      </c>
      <c r="E115" s="43">
        <v>76077275</v>
      </c>
      <c r="F115" s="11" t="str">
        <f t="shared" si="12"/>
        <v>N/A</v>
      </c>
      <c r="G115" s="43">
        <v>58895942</v>
      </c>
      <c r="H115" s="11" t="str">
        <f t="shared" si="13"/>
        <v>N/A</v>
      </c>
      <c r="I115" s="12">
        <v>7.4429999999999996</v>
      </c>
      <c r="J115" s="12">
        <v>-22.6</v>
      </c>
      <c r="K115" s="41" t="s">
        <v>732</v>
      </c>
      <c r="L115" s="9" t="str">
        <f t="shared" si="14"/>
        <v>Yes</v>
      </c>
    </row>
    <row r="116" spans="1:12" x14ac:dyDescent="0.25">
      <c r="A116" s="44" t="s">
        <v>624</v>
      </c>
      <c r="B116" s="34" t="s">
        <v>217</v>
      </c>
      <c r="C116" s="34">
        <v>12736</v>
      </c>
      <c r="D116" s="11" t="str">
        <f t="shared" si="11"/>
        <v>N/A</v>
      </c>
      <c r="E116" s="34">
        <v>10815</v>
      </c>
      <c r="F116" s="11" t="str">
        <f t="shared" si="12"/>
        <v>N/A</v>
      </c>
      <c r="G116" s="34">
        <v>10423</v>
      </c>
      <c r="H116" s="11" t="str">
        <f t="shared" si="13"/>
        <v>N/A</v>
      </c>
      <c r="I116" s="12">
        <v>-15.1</v>
      </c>
      <c r="J116" s="12">
        <v>-3.62</v>
      </c>
      <c r="K116" s="1" t="s">
        <v>732</v>
      </c>
      <c r="L116" s="9" t="str">
        <f t="shared" si="14"/>
        <v>Yes</v>
      </c>
    </row>
    <row r="117" spans="1:12" x14ac:dyDescent="0.25">
      <c r="A117" s="42" t="s">
        <v>1453</v>
      </c>
      <c r="B117" s="33" t="s">
        <v>217</v>
      </c>
      <c r="C117" s="43">
        <v>5559.6079616999996</v>
      </c>
      <c r="D117" s="11" t="str">
        <f t="shared" si="11"/>
        <v>N/A</v>
      </c>
      <c r="E117" s="43">
        <v>7034.4220988999996</v>
      </c>
      <c r="F117" s="11" t="str">
        <f t="shared" si="12"/>
        <v>N/A</v>
      </c>
      <c r="G117" s="43">
        <v>5650.5748825000001</v>
      </c>
      <c r="H117" s="11" t="str">
        <f t="shared" si="13"/>
        <v>N/A</v>
      </c>
      <c r="I117" s="12">
        <v>26.53</v>
      </c>
      <c r="J117" s="12">
        <v>-19.7</v>
      </c>
      <c r="K117" s="41" t="s">
        <v>732</v>
      </c>
      <c r="L117" s="9" t="str">
        <f t="shared" si="14"/>
        <v>Yes</v>
      </c>
    </row>
    <row r="118" spans="1:12" ht="25" x14ac:dyDescent="0.25">
      <c r="A118" s="42" t="s">
        <v>625</v>
      </c>
      <c r="B118" s="33" t="s">
        <v>217</v>
      </c>
      <c r="C118" s="43">
        <v>15639676</v>
      </c>
      <c r="D118" s="11" t="str">
        <f t="shared" si="11"/>
        <v>N/A</v>
      </c>
      <c r="E118" s="43">
        <v>15409848</v>
      </c>
      <c r="F118" s="11" t="str">
        <f t="shared" si="12"/>
        <v>N/A</v>
      </c>
      <c r="G118" s="43">
        <v>14290355</v>
      </c>
      <c r="H118" s="11" t="str">
        <f t="shared" si="13"/>
        <v>N/A</v>
      </c>
      <c r="I118" s="12">
        <v>-1.47</v>
      </c>
      <c r="J118" s="12">
        <v>-7.26</v>
      </c>
      <c r="K118" s="41" t="s">
        <v>732</v>
      </c>
      <c r="L118" s="9" t="str">
        <f t="shared" si="14"/>
        <v>Yes</v>
      </c>
    </row>
    <row r="119" spans="1:12" x14ac:dyDescent="0.25">
      <c r="A119" s="42" t="s">
        <v>626</v>
      </c>
      <c r="B119" s="33" t="s">
        <v>217</v>
      </c>
      <c r="C119" s="34">
        <v>15198</v>
      </c>
      <c r="D119" s="11" t="str">
        <f t="shared" si="11"/>
        <v>N/A</v>
      </c>
      <c r="E119" s="34">
        <v>15218</v>
      </c>
      <c r="F119" s="11" t="str">
        <f t="shared" si="12"/>
        <v>N/A</v>
      </c>
      <c r="G119" s="34">
        <v>14976</v>
      </c>
      <c r="H119" s="11" t="str">
        <f t="shared" si="13"/>
        <v>N/A</v>
      </c>
      <c r="I119" s="12">
        <v>0.13159999999999999</v>
      </c>
      <c r="J119" s="12">
        <v>-1.59</v>
      </c>
      <c r="K119" s="41" t="s">
        <v>732</v>
      </c>
      <c r="L119" s="9" t="str">
        <f t="shared" si="14"/>
        <v>Yes</v>
      </c>
    </row>
    <row r="120" spans="1:12" x14ac:dyDescent="0.25">
      <c r="A120" s="42" t="s">
        <v>1454</v>
      </c>
      <c r="B120" s="33" t="s">
        <v>217</v>
      </c>
      <c r="C120" s="43">
        <v>1029.0614555</v>
      </c>
      <c r="D120" s="11" t="str">
        <f t="shared" si="11"/>
        <v>N/A</v>
      </c>
      <c r="E120" s="43">
        <v>1012.6066499999999</v>
      </c>
      <c r="F120" s="11" t="str">
        <f t="shared" si="12"/>
        <v>N/A</v>
      </c>
      <c r="G120" s="43">
        <v>954.21708065999997</v>
      </c>
      <c r="H120" s="11" t="str">
        <f t="shared" si="13"/>
        <v>N/A</v>
      </c>
      <c r="I120" s="12">
        <v>-1.6</v>
      </c>
      <c r="J120" s="12">
        <v>-5.77</v>
      </c>
      <c r="K120" s="41" t="s">
        <v>732</v>
      </c>
      <c r="L120" s="9" t="str">
        <f t="shared" si="14"/>
        <v>Yes</v>
      </c>
    </row>
    <row r="121" spans="1:12" ht="25" x14ac:dyDescent="0.25">
      <c r="A121" s="42" t="s">
        <v>627</v>
      </c>
      <c r="B121" s="33" t="s">
        <v>217</v>
      </c>
      <c r="C121" s="43">
        <v>4055666</v>
      </c>
      <c r="D121" s="11" t="str">
        <f t="shared" si="11"/>
        <v>N/A</v>
      </c>
      <c r="E121" s="43">
        <v>4818722</v>
      </c>
      <c r="F121" s="11" t="str">
        <f t="shared" si="12"/>
        <v>N/A</v>
      </c>
      <c r="G121" s="43">
        <v>2572798</v>
      </c>
      <c r="H121" s="11" t="str">
        <f t="shared" si="13"/>
        <v>N/A</v>
      </c>
      <c r="I121" s="12">
        <v>18.809999999999999</v>
      </c>
      <c r="J121" s="12">
        <v>-46.6</v>
      </c>
      <c r="K121" s="41" t="s">
        <v>732</v>
      </c>
      <c r="L121" s="9" t="str">
        <f t="shared" si="14"/>
        <v>No</v>
      </c>
    </row>
    <row r="122" spans="1:12" x14ac:dyDescent="0.25">
      <c r="A122" s="42" t="s">
        <v>628</v>
      </c>
      <c r="B122" s="33" t="s">
        <v>217</v>
      </c>
      <c r="C122" s="34">
        <v>3952</v>
      </c>
      <c r="D122" s="11" t="str">
        <f t="shared" si="11"/>
        <v>N/A</v>
      </c>
      <c r="E122" s="34">
        <v>1049</v>
      </c>
      <c r="F122" s="11" t="str">
        <f t="shared" si="12"/>
        <v>N/A</v>
      </c>
      <c r="G122" s="34">
        <v>882</v>
      </c>
      <c r="H122" s="11" t="str">
        <f t="shared" si="13"/>
        <v>N/A</v>
      </c>
      <c r="I122" s="12">
        <v>-73.5</v>
      </c>
      <c r="J122" s="12">
        <v>-15.9</v>
      </c>
      <c r="K122" s="41" t="s">
        <v>732</v>
      </c>
      <c r="L122" s="9" t="str">
        <f t="shared" si="14"/>
        <v>Yes</v>
      </c>
    </row>
    <row r="123" spans="1:12" ht="25" x14ac:dyDescent="0.25">
      <c r="A123" s="42" t="s">
        <v>1455</v>
      </c>
      <c r="B123" s="33" t="s">
        <v>217</v>
      </c>
      <c r="C123" s="43">
        <v>1026.2312753000001</v>
      </c>
      <c r="D123" s="11" t="str">
        <f t="shared" si="11"/>
        <v>N/A</v>
      </c>
      <c r="E123" s="43">
        <v>4593.6339371000004</v>
      </c>
      <c r="F123" s="11" t="str">
        <f t="shared" si="12"/>
        <v>N/A</v>
      </c>
      <c r="G123" s="43">
        <v>2917.0045350999999</v>
      </c>
      <c r="H123" s="11" t="str">
        <f t="shared" si="13"/>
        <v>N/A</v>
      </c>
      <c r="I123" s="12">
        <v>347.6</v>
      </c>
      <c r="J123" s="12">
        <v>-36.5</v>
      </c>
      <c r="K123" s="41" t="s">
        <v>732</v>
      </c>
      <c r="L123" s="9" t="str">
        <f t="shared" si="14"/>
        <v>No</v>
      </c>
    </row>
    <row r="124" spans="1:12" ht="25" x14ac:dyDescent="0.25">
      <c r="A124" s="42" t="s">
        <v>629</v>
      </c>
      <c r="B124" s="33" t="s">
        <v>217</v>
      </c>
      <c r="C124" s="43">
        <v>7546883</v>
      </c>
      <c r="D124" s="11" t="str">
        <f t="shared" si="11"/>
        <v>N/A</v>
      </c>
      <c r="E124" s="43">
        <v>1094984</v>
      </c>
      <c r="F124" s="11" t="str">
        <f t="shared" si="12"/>
        <v>N/A</v>
      </c>
      <c r="G124" s="43">
        <v>462867</v>
      </c>
      <c r="H124" s="11" t="str">
        <f t="shared" si="13"/>
        <v>N/A</v>
      </c>
      <c r="I124" s="12">
        <v>-85.5</v>
      </c>
      <c r="J124" s="12">
        <v>-57.7</v>
      </c>
      <c r="K124" s="41" t="s">
        <v>732</v>
      </c>
      <c r="L124" s="9" t="str">
        <f t="shared" si="14"/>
        <v>No</v>
      </c>
    </row>
    <row r="125" spans="1:12" x14ac:dyDescent="0.25">
      <c r="A125" s="42" t="s">
        <v>630</v>
      </c>
      <c r="B125" s="33" t="s">
        <v>217</v>
      </c>
      <c r="C125" s="34">
        <v>4621</v>
      </c>
      <c r="D125" s="11" t="str">
        <f t="shared" si="11"/>
        <v>N/A</v>
      </c>
      <c r="E125" s="34">
        <v>946</v>
      </c>
      <c r="F125" s="11" t="str">
        <f t="shared" si="12"/>
        <v>N/A</v>
      </c>
      <c r="G125" s="34">
        <v>477</v>
      </c>
      <c r="H125" s="11" t="str">
        <f t="shared" si="13"/>
        <v>N/A</v>
      </c>
      <c r="I125" s="12">
        <v>-79.5</v>
      </c>
      <c r="J125" s="12">
        <v>-49.6</v>
      </c>
      <c r="K125" s="41" t="s">
        <v>732</v>
      </c>
      <c r="L125" s="9" t="str">
        <f t="shared" si="14"/>
        <v>No</v>
      </c>
    </row>
    <row r="126" spans="1:12" ht="25" x14ac:dyDescent="0.25">
      <c r="A126" s="42" t="s">
        <v>1456</v>
      </c>
      <c r="B126" s="33" t="s">
        <v>217</v>
      </c>
      <c r="C126" s="43">
        <v>1633.1709587</v>
      </c>
      <c r="D126" s="11" t="str">
        <f t="shared" si="11"/>
        <v>N/A</v>
      </c>
      <c r="E126" s="43">
        <v>1157.4883721000001</v>
      </c>
      <c r="F126" s="11" t="str">
        <f t="shared" si="12"/>
        <v>N/A</v>
      </c>
      <c r="G126" s="43">
        <v>970.37106917999995</v>
      </c>
      <c r="H126" s="11" t="str">
        <f t="shared" si="13"/>
        <v>N/A</v>
      </c>
      <c r="I126" s="12">
        <v>-29.1</v>
      </c>
      <c r="J126" s="12">
        <v>-16.2</v>
      </c>
      <c r="K126" s="41" t="s">
        <v>732</v>
      </c>
      <c r="L126" s="9" t="str">
        <f t="shared" si="14"/>
        <v>Yes</v>
      </c>
    </row>
    <row r="127" spans="1:12" ht="25" x14ac:dyDescent="0.25">
      <c r="A127" s="42" t="s">
        <v>631</v>
      </c>
      <c r="B127" s="33" t="s">
        <v>217</v>
      </c>
      <c r="C127" s="43">
        <v>1447291</v>
      </c>
      <c r="D127" s="11" t="str">
        <f t="shared" si="11"/>
        <v>N/A</v>
      </c>
      <c r="E127" s="43">
        <v>7219843</v>
      </c>
      <c r="F127" s="11" t="str">
        <f t="shared" si="12"/>
        <v>N/A</v>
      </c>
      <c r="G127" s="43">
        <v>7256806</v>
      </c>
      <c r="H127" s="11" t="str">
        <f t="shared" si="13"/>
        <v>N/A</v>
      </c>
      <c r="I127" s="12">
        <v>398.9</v>
      </c>
      <c r="J127" s="12">
        <v>0.51200000000000001</v>
      </c>
      <c r="K127" s="41" t="s">
        <v>732</v>
      </c>
      <c r="L127" s="9" t="str">
        <f t="shared" si="14"/>
        <v>Yes</v>
      </c>
    </row>
    <row r="128" spans="1:12" x14ac:dyDescent="0.25">
      <c r="A128" s="42" t="s">
        <v>632</v>
      </c>
      <c r="B128" s="33" t="s">
        <v>217</v>
      </c>
      <c r="C128" s="34">
        <v>1147</v>
      </c>
      <c r="D128" s="11" t="str">
        <f t="shared" si="11"/>
        <v>N/A</v>
      </c>
      <c r="E128" s="34">
        <v>1302</v>
      </c>
      <c r="F128" s="11" t="str">
        <f t="shared" si="12"/>
        <v>N/A</v>
      </c>
      <c r="G128" s="34">
        <v>1267</v>
      </c>
      <c r="H128" s="11" t="str">
        <f t="shared" si="13"/>
        <v>N/A</v>
      </c>
      <c r="I128" s="12">
        <v>13.51</v>
      </c>
      <c r="J128" s="12">
        <v>-2.69</v>
      </c>
      <c r="K128" s="41" t="s">
        <v>732</v>
      </c>
      <c r="L128" s="9" t="str">
        <f t="shared" si="14"/>
        <v>Yes</v>
      </c>
    </row>
    <row r="129" spans="1:12" ht="25" x14ac:dyDescent="0.25">
      <c r="A129" s="42" t="s">
        <v>1457</v>
      </c>
      <c r="B129" s="33" t="s">
        <v>217</v>
      </c>
      <c r="C129" s="43">
        <v>1261.8055798</v>
      </c>
      <c r="D129" s="11" t="str">
        <f t="shared" si="11"/>
        <v>N/A</v>
      </c>
      <c r="E129" s="43">
        <v>5545.1943164000004</v>
      </c>
      <c r="F129" s="11" t="str">
        <f t="shared" si="12"/>
        <v>N/A</v>
      </c>
      <c r="G129" s="43">
        <v>5727.5501184000004</v>
      </c>
      <c r="H129" s="11" t="str">
        <f t="shared" si="13"/>
        <v>N/A</v>
      </c>
      <c r="I129" s="12">
        <v>339.5</v>
      </c>
      <c r="J129" s="12">
        <v>3.2890000000000001</v>
      </c>
      <c r="K129" s="41" t="s">
        <v>732</v>
      </c>
      <c r="L129" s="9" t="str">
        <f t="shared" si="14"/>
        <v>Yes</v>
      </c>
    </row>
    <row r="130" spans="1:12" ht="25" x14ac:dyDescent="0.25">
      <c r="A130" s="42" t="s">
        <v>633</v>
      </c>
      <c r="B130" s="33" t="s">
        <v>217</v>
      </c>
      <c r="C130" s="43">
        <v>188347</v>
      </c>
      <c r="D130" s="11" t="str">
        <f t="shared" si="11"/>
        <v>N/A</v>
      </c>
      <c r="E130" s="43">
        <v>290387</v>
      </c>
      <c r="F130" s="11" t="str">
        <f t="shared" si="12"/>
        <v>N/A</v>
      </c>
      <c r="G130" s="43">
        <v>214792</v>
      </c>
      <c r="H130" s="11" t="str">
        <f t="shared" si="13"/>
        <v>N/A</v>
      </c>
      <c r="I130" s="12">
        <v>54.18</v>
      </c>
      <c r="J130" s="12">
        <v>-26</v>
      </c>
      <c r="K130" s="41" t="s">
        <v>732</v>
      </c>
      <c r="L130" s="9" t="str">
        <f t="shared" si="14"/>
        <v>Yes</v>
      </c>
    </row>
    <row r="131" spans="1:12" x14ac:dyDescent="0.25">
      <c r="A131" s="42" t="s">
        <v>634</v>
      </c>
      <c r="B131" s="33" t="s">
        <v>217</v>
      </c>
      <c r="C131" s="34">
        <v>824</v>
      </c>
      <c r="D131" s="11" t="str">
        <f t="shared" si="11"/>
        <v>N/A</v>
      </c>
      <c r="E131" s="34">
        <v>1482</v>
      </c>
      <c r="F131" s="11" t="str">
        <f t="shared" si="12"/>
        <v>N/A</v>
      </c>
      <c r="G131" s="34">
        <v>1555</v>
      </c>
      <c r="H131" s="11" t="str">
        <f t="shared" si="13"/>
        <v>N/A</v>
      </c>
      <c r="I131" s="12">
        <v>79.849999999999994</v>
      </c>
      <c r="J131" s="12">
        <v>4.9260000000000002</v>
      </c>
      <c r="K131" s="41" t="s">
        <v>732</v>
      </c>
      <c r="L131" s="9" t="str">
        <f t="shared" si="14"/>
        <v>Yes</v>
      </c>
    </row>
    <row r="132" spans="1:12" ht="25" x14ac:dyDescent="0.25">
      <c r="A132" s="42" t="s">
        <v>1458</v>
      </c>
      <c r="B132" s="33" t="s">
        <v>217</v>
      </c>
      <c r="C132" s="43">
        <v>228.57645631</v>
      </c>
      <c r="D132" s="11" t="str">
        <f t="shared" si="11"/>
        <v>N/A</v>
      </c>
      <c r="E132" s="43">
        <v>195.94264507</v>
      </c>
      <c r="F132" s="11" t="str">
        <f t="shared" si="12"/>
        <v>N/A</v>
      </c>
      <c r="G132" s="43">
        <v>138.12990353999999</v>
      </c>
      <c r="H132" s="11" t="str">
        <f t="shared" si="13"/>
        <v>N/A</v>
      </c>
      <c r="I132" s="12">
        <v>-14.3</v>
      </c>
      <c r="J132" s="12">
        <v>-29.5</v>
      </c>
      <c r="K132" s="41" t="s">
        <v>732</v>
      </c>
      <c r="L132" s="9" t="str">
        <f t="shared" si="14"/>
        <v>Yes</v>
      </c>
    </row>
    <row r="133" spans="1:12" x14ac:dyDescent="0.25">
      <c r="A133" s="42" t="s">
        <v>635</v>
      </c>
      <c r="B133" s="33" t="s">
        <v>217</v>
      </c>
      <c r="C133" s="43">
        <v>1809935</v>
      </c>
      <c r="D133" s="11" t="str">
        <f t="shared" si="11"/>
        <v>N/A</v>
      </c>
      <c r="E133" s="43">
        <v>1488204</v>
      </c>
      <c r="F133" s="11" t="str">
        <f t="shared" si="12"/>
        <v>N/A</v>
      </c>
      <c r="G133" s="43">
        <v>1364365</v>
      </c>
      <c r="H133" s="11" t="str">
        <f t="shared" si="13"/>
        <v>N/A</v>
      </c>
      <c r="I133" s="12">
        <v>-17.8</v>
      </c>
      <c r="J133" s="12">
        <v>-8.32</v>
      </c>
      <c r="K133" s="41" t="s">
        <v>732</v>
      </c>
      <c r="L133" s="9" t="str">
        <f t="shared" si="14"/>
        <v>Yes</v>
      </c>
    </row>
    <row r="134" spans="1:12" x14ac:dyDescent="0.25">
      <c r="A134" s="42" t="s">
        <v>636</v>
      </c>
      <c r="B134" s="33" t="s">
        <v>217</v>
      </c>
      <c r="C134" s="34">
        <v>237</v>
      </c>
      <c r="D134" s="11" t="str">
        <f t="shared" si="11"/>
        <v>N/A</v>
      </c>
      <c r="E134" s="34">
        <v>229</v>
      </c>
      <c r="F134" s="11" t="str">
        <f t="shared" si="12"/>
        <v>N/A</v>
      </c>
      <c r="G134" s="34">
        <v>199</v>
      </c>
      <c r="H134" s="11" t="str">
        <f t="shared" si="13"/>
        <v>N/A</v>
      </c>
      <c r="I134" s="12">
        <v>-3.38</v>
      </c>
      <c r="J134" s="12">
        <v>-13.1</v>
      </c>
      <c r="K134" s="41" t="s">
        <v>732</v>
      </c>
      <c r="L134" s="9" t="str">
        <f t="shared" si="14"/>
        <v>Yes</v>
      </c>
    </row>
    <row r="135" spans="1:12" x14ac:dyDescent="0.25">
      <c r="A135" s="42" t="s">
        <v>1459</v>
      </c>
      <c r="B135" s="33" t="s">
        <v>217</v>
      </c>
      <c r="C135" s="43">
        <v>7636.8565400999996</v>
      </c>
      <c r="D135" s="11" t="str">
        <f t="shared" si="11"/>
        <v>N/A</v>
      </c>
      <c r="E135" s="43">
        <v>6498.7074235999999</v>
      </c>
      <c r="F135" s="11" t="str">
        <f t="shared" si="12"/>
        <v>N/A</v>
      </c>
      <c r="G135" s="43">
        <v>6856.1055275999997</v>
      </c>
      <c r="H135" s="11" t="str">
        <f t="shared" si="13"/>
        <v>N/A</v>
      </c>
      <c r="I135" s="12">
        <v>-14.9</v>
      </c>
      <c r="J135" s="12">
        <v>5.5</v>
      </c>
      <c r="K135" s="41" t="s">
        <v>732</v>
      </c>
      <c r="L135" s="9" t="str">
        <f t="shared" si="14"/>
        <v>Yes</v>
      </c>
    </row>
    <row r="136" spans="1:12" ht="25" x14ac:dyDescent="0.25">
      <c r="A136" s="42" t="s">
        <v>637</v>
      </c>
      <c r="B136" s="33" t="s">
        <v>217</v>
      </c>
      <c r="C136" s="43">
        <v>703764</v>
      </c>
      <c r="D136" s="11" t="str">
        <f t="shared" si="11"/>
        <v>N/A</v>
      </c>
      <c r="E136" s="43">
        <v>700316</v>
      </c>
      <c r="F136" s="11" t="str">
        <f t="shared" si="12"/>
        <v>N/A</v>
      </c>
      <c r="G136" s="43">
        <v>636854</v>
      </c>
      <c r="H136" s="11" t="str">
        <f t="shared" si="13"/>
        <v>N/A</v>
      </c>
      <c r="I136" s="12">
        <v>-0.49</v>
      </c>
      <c r="J136" s="12">
        <v>-9.06</v>
      </c>
      <c r="K136" s="41" t="s">
        <v>732</v>
      </c>
      <c r="L136" s="9" t="str">
        <f>IF(J136="Div by 0", "N/A", IF(OR(J136="N/A",K136="N/A"),"N/A", IF(J136&gt;VALUE(MID(K136,1,2)), "No", IF(J136&lt;-1*VALUE(MID(K136,1,2)), "No", "Yes"))))</f>
        <v>Yes</v>
      </c>
    </row>
    <row r="137" spans="1:12" x14ac:dyDescent="0.25">
      <c r="A137" s="42" t="s">
        <v>638</v>
      </c>
      <c r="B137" s="33" t="s">
        <v>217</v>
      </c>
      <c r="C137" s="34">
        <v>5157</v>
      </c>
      <c r="D137" s="11" t="str">
        <f t="shared" si="11"/>
        <v>N/A</v>
      </c>
      <c r="E137" s="34">
        <v>4052</v>
      </c>
      <c r="F137" s="11" t="str">
        <f t="shared" si="12"/>
        <v>N/A</v>
      </c>
      <c r="G137" s="34">
        <v>4798</v>
      </c>
      <c r="H137" s="11" t="str">
        <f t="shared" si="13"/>
        <v>N/A</v>
      </c>
      <c r="I137" s="12">
        <v>-21.4</v>
      </c>
      <c r="J137" s="12">
        <v>18.41</v>
      </c>
      <c r="K137" s="41" t="s">
        <v>732</v>
      </c>
      <c r="L137" s="9" t="str">
        <f t="shared" ref="L137:L141" si="15">IF(J137="Div by 0", "N/A", IF(OR(J137="N/A",K137="N/A"),"N/A", IF(J137&gt;VALUE(MID(K137,1,2)), "No", IF(J137&lt;-1*VALUE(MID(K137,1,2)), "No", "Yes"))))</f>
        <v>Yes</v>
      </c>
    </row>
    <row r="138" spans="1:12" ht="25" x14ac:dyDescent="0.25">
      <c r="A138" s="42" t="s">
        <v>1460</v>
      </c>
      <c r="B138" s="33" t="s">
        <v>217</v>
      </c>
      <c r="C138" s="43">
        <v>136.46771379</v>
      </c>
      <c r="D138" s="11" t="str">
        <f t="shared" si="11"/>
        <v>N/A</v>
      </c>
      <c r="E138" s="43">
        <v>172.83218163999999</v>
      </c>
      <c r="F138" s="11" t="str">
        <f t="shared" si="12"/>
        <v>N/A</v>
      </c>
      <c r="G138" s="43">
        <v>132.73322218000001</v>
      </c>
      <c r="H138" s="11" t="str">
        <f t="shared" si="13"/>
        <v>N/A</v>
      </c>
      <c r="I138" s="12">
        <v>26.65</v>
      </c>
      <c r="J138" s="12">
        <v>-23.2</v>
      </c>
      <c r="K138" s="41" t="s">
        <v>732</v>
      </c>
      <c r="L138" s="9" t="str">
        <f t="shared" si="15"/>
        <v>Yes</v>
      </c>
    </row>
    <row r="139" spans="1:12" ht="25" x14ac:dyDescent="0.25">
      <c r="A139" s="42" t="s">
        <v>639</v>
      </c>
      <c r="B139" s="33" t="s">
        <v>217</v>
      </c>
      <c r="C139" s="43">
        <v>5963</v>
      </c>
      <c r="D139" s="11" t="str">
        <f t="shared" si="11"/>
        <v>N/A</v>
      </c>
      <c r="E139" s="43">
        <v>4004350</v>
      </c>
      <c r="F139" s="11" t="str">
        <f t="shared" si="12"/>
        <v>N/A</v>
      </c>
      <c r="G139" s="43">
        <v>4544727</v>
      </c>
      <c r="H139" s="11" t="str">
        <f t="shared" si="13"/>
        <v>N/A</v>
      </c>
      <c r="I139" s="12">
        <v>67053</v>
      </c>
      <c r="J139" s="12">
        <v>13.49</v>
      </c>
      <c r="K139" s="41" t="s">
        <v>732</v>
      </c>
      <c r="L139" s="9" t="str">
        <f t="shared" si="15"/>
        <v>Yes</v>
      </c>
    </row>
    <row r="140" spans="1:12" x14ac:dyDescent="0.25">
      <c r="A140" s="42" t="s">
        <v>640</v>
      </c>
      <c r="B140" s="33" t="s">
        <v>217</v>
      </c>
      <c r="C140" s="34">
        <v>11</v>
      </c>
      <c r="D140" s="11" t="str">
        <f t="shared" si="11"/>
        <v>N/A</v>
      </c>
      <c r="E140" s="34">
        <v>104</v>
      </c>
      <c r="F140" s="11" t="str">
        <f t="shared" si="12"/>
        <v>N/A</v>
      </c>
      <c r="G140" s="34">
        <v>144</v>
      </c>
      <c r="H140" s="11" t="str">
        <f t="shared" si="13"/>
        <v>N/A</v>
      </c>
      <c r="I140" s="12">
        <v>2500</v>
      </c>
      <c r="J140" s="12">
        <v>38.46</v>
      </c>
      <c r="K140" s="41" t="s">
        <v>732</v>
      </c>
      <c r="L140" s="9" t="str">
        <f t="shared" si="15"/>
        <v>No</v>
      </c>
    </row>
    <row r="141" spans="1:12" ht="25" x14ac:dyDescent="0.25">
      <c r="A141" s="42" t="s">
        <v>1461</v>
      </c>
      <c r="B141" s="33" t="s">
        <v>217</v>
      </c>
      <c r="C141" s="43">
        <v>1490.75</v>
      </c>
      <c r="D141" s="11" t="str">
        <f t="shared" si="11"/>
        <v>N/A</v>
      </c>
      <c r="E141" s="43">
        <v>38503.365384999997</v>
      </c>
      <c r="F141" s="11" t="str">
        <f t="shared" si="12"/>
        <v>N/A</v>
      </c>
      <c r="G141" s="43">
        <v>31560.604167000001</v>
      </c>
      <c r="H141" s="11" t="str">
        <f t="shared" si="13"/>
        <v>N/A</v>
      </c>
      <c r="I141" s="12">
        <v>2483</v>
      </c>
      <c r="J141" s="12">
        <v>-18</v>
      </c>
      <c r="K141" s="41" t="s">
        <v>732</v>
      </c>
      <c r="L141" s="9" t="str">
        <f t="shared" si="15"/>
        <v>Yes</v>
      </c>
    </row>
    <row r="142" spans="1:12" ht="25" x14ac:dyDescent="0.25">
      <c r="A142" s="42" t="s">
        <v>641</v>
      </c>
      <c r="B142" s="33" t="s">
        <v>217</v>
      </c>
      <c r="C142" s="43">
        <v>16043952</v>
      </c>
      <c r="D142" s="11" t="str">
        <f t="shared" si="11"/>
        <v>N/A</v>
      </c>
      <c r="E142" s="43">
        <v>18808332</v>
      </c>
      <c r="F142" s="11" t="str">
        <f t="shared" si="12"/>
        <v>N/A</v>
      </c>
      <c r="G142" s="43">
        <v>18959407</v>
      </c>
      <c r="H142" s="11" t="str">
        <f t="shared" si="13"/>
        <v>N/A</v>
      </c>
      <c r="I142" s="12">
        <v>17.23</v>
      </c>
      <c r="J142" s="12">
        <v>0.80320000000000003</v>
      </c>
      <c r="K142" s="41" t="s">
        <v>732</v>
      </c>
      <c r="L142" s="9" t="str">
        <f t="shared" ref="L142:L153" si="16">IF(J142="Div by 0", "N/A", IF(K142="N/A","N/A", IF(J142&gt;VALUE(MID(K142,1,2)), "No", IF(J142&lt;-1*VALUE(MID(K142,1,2)), "No", "Yes"))))</f>
        <v>Yes</v>
      </c>
    </row>
    <row r="143" spans="1:12" x14ac:dyDescent="0.25">
      <c r="A143" s="42" t="s">
        <v>642</v>
      </c>
      <c r="B143" s="33" t="s">
        <v>217</v>
      </c>
      <c r="C143" s="34">
        <v>26799</v>
      </c>
      <c r="D143" s="11" t="str">
        <f t="shared" si="11"/>
        <v>N/A</v>
      </c>
      <c r="E143" s="34">
        <v>26697</v>
      </c>
      <c r="F143" s="11" t="str">
        <f t="shared" si="12"/>
        <v>N/A</v>
      </c>
      <c r="G143" s="34">
        <v>21594</v>
      </c>
      <c r="H143" s="11" t="str">
        <f t="shared" si="13"/>
        <v>N/A</v>
      </c>
      <c r="I143" s="12">
        <v>-0.38100000000000001</v>
      </c>
      <c r="J143" s="12">
        <v>-19.100000000000001</v>
      </c>
      <c r="K143" s="41" t="s">
        <v>732</v>
      </c>
      <c r="L143" s="9" t="str">
        <f t="shared" si="16"/>
        <v>Yes</v>
      </c>
    </row>
    <row r="144" spans="1:12" ht="25" x14ac:dyDescent="0.25">
      <c r="A144" s="42" t="s">
        <v>1462</v>
      </c>
      <c r="B144" s="33" t="s">
        <v>217</v>
      </c>
      <c r="C144" s="43">
        <v>598.67726407999999</v>
      </c>
      <c r="D144" s="11" t="str">
        <f t="shared" si="11"/>
        <v>N/A</v>
      </c>
      <c r="E144" s="43">
        <v>704.51106865999998</v>
      </c>
      <c r="F144" s="11" t="str">
        <f t="shared" si="12"/>
        <v>N/A</v>
      </c>
      <c r="G144" s="43">
        <v>877.99421136000001</v>
      </c>
      <c r="H144" s="11" t="str">
        <f t="shared" si="13"/>
        <v>N/A</v>
      </c>
      <c r="I144" s="12">
        <v>17.68</v>
      </c>
      <c r="J144" s="12">
        <v>24.62</v>
      </c>
      <c r="K144" s="41" t="s">
        <v>732</v>
      </c>
      <c r="L144" s="9" t="str">
        <f t="shared" si="16"/>
        <v>Yes</v>
      </c>
    </row>
    <row r="145" spans="1:12" ht="25" x14ac:dyDescent="0.25">
      <c r="A145" s="42" t="s">
        <v>643</v>
      </c>
      <c r="B145" s="33" t="s">
        <v>217</v>
      </c>
      <c r="C145" s="43">
        <v>65365768</v>
      </c>
      <c r="D145" s="11" t="str">
        <f t="shared" ref="D145:D153" si="17">IF($B145="N/A","N/A",IF(C145&gt;10,"No",IF(C145&lt;-10,"No","Yes")))</f>
        <v>N/A</v>
      </c>
      <c r="E145" s="43">
        <v>82050803</v>
      </c>
      <c r="F145" s="11" t="str">
        <f t="shared" ref="F145:F153" si="18">IF($B145="N/A","N/A",IF(E145&gt;10,"No",IF(E145&lt;-10,"No","Yes")))</f>
        <v>N/A</v>
      </c>
      <c r="G145" s="43">
        <v>76020534</v>
      </c>
      <c r="H145" s="11" t="str">
        <f t="shared" ref="H145:H153" si="19">IF($B145="N/A","N/A",IF(G145&gt;10,"No",IF(G145&lt;-10,"No","Yes")))</f>
        <v>N/A</v>
      </c>
      <c r="I145" s="12">
        <v>25.53</v>
      </c>
      <c r="J145" s="12">
        <v>-7.35</v>
      </c>
      <c r="K145" s="41" t="s">
        <v>732</v>
      </c>
      <c r="L145" s="9" t="str">
        <f t="shared" si="16"/>
        <v>Yes</v>
      </c>
    </row>
    <row r="146" spans="1:12" x14ac:dyDescent="0.25">
      <c r="A146" s="42" t="s">
        <v>644</v>
      </c>
      <c r="B146" s="33" t="s">
        <v>217</v>
      </c>
      <c r="C146" s="34">
        <v>5351</v>
      </c>
      <c r="D146" s="11" t="str">
        <f t="shared" si="17"/>
        <v>N/A</v>
      </c>
      <c r="E146" s="34">
        <v>5575</v>
      </c>
      <c r="F146" s="11" t="str">
        <f t="shared" si="18"/>
        <v>N/A</v>
      </c>
      <c r="G146" s="34">
        <v>5458</v>
      </c>
      <c r="H146" s="11" t="str">
        <f t="shared" si="19"/>
        <v>N/A</v>
      </c>
      <c r="I146" s="12">
        <v>4.1859999999999999</v>
      </c>
      <c r="J146" s="12">
        <v>-2.1</v>
      </c>
      <c r="K146" s="41" t="s">
        <v>732</v>
      </c>
      <c r="L146" s="9" t="str">
        <f t="shared" si="16"/>
        <v>Yes</v>
      </c>
    </row>
    <row r="147" spans="1:12" ht="25" x14ac:dyDescent="0.25">
      <c r="A147" s="42" t="s">
        <v>1463</v>
      </c>
      <c r="B147" s="33" t="s">
        <v>217</v>
      </c>
      <c r="C147" s="43">
        <v>12215.617268</v>
      </c>
      <c r="D147" s="11" t="str">
        <f t="shared" si="17"/>
        <v>N/A</v>
      </c>
      <c r="E147" s="43">
        <v>14717.632825000001</v>
      </c>
      <c r="F147" s="11" t="str">
        <f t="shared" si="18"/>
        <v>N/A</v>
      </c>
      <c r="G147" s="43">
        <v>13928.276658000001</v>
      </c>
      <c r="H147" s="11" t="str">
        <f t="shared" si="19"/>
        <v>N/A</v>
      </c>
      <c r="I147" s="12">
        <v>20.48</v>
      </c>
      <c r="J147" s="12">
        <v>-5.36</v>
      </c>
      <c r="K147" s="41" t="s">
        <v>732</v>
      </c>
      <c r="L147" s="9" t="str">
        <f t="shared" si="16"/>
        <v>Yes</v>
      </c>
    </row>
    <row r="148" spans="1:12" ht="25" x14ac:dyDescent="0.25">
      <c r="A148" s="42" t="s">
        <v>645</v>
      </c>
      <c r="B148" s="33" t="s">
        <v>217</v>
      </c>
      <c r="C148" s="43">
        <v>49453033</v>
      </c>
      <c r="D148" s="11" t="str">
        <f t="shared" si="17"/>
        <v>N/A</v>
      </c>
      <c r="E148" s="43">
        <v>48280217</v>
      </c>
      <c r="F148" s="11" t="str">
        <f t="shared" si="18"/>
        <v>N/A</v>
      </c>
      <c r="G148" s="43">
        <v>44699791</v>
      </c>
      <c r="H148" s="11" t="str">
        <f t="shared" si="19"/>
        <v>N/A</v>
      </c>
      <c r="I148" s="12">
        <v>-2.37</v>
      </c>
      <c r="J148" s="12">
        <v>-7.42</v>
      </c>
      <c r="K148" s="41" t="s">
        <v>732</v>
      </c>
      <c r="L148" s="9" t="str">
        <f t="shared" si="16"/>
        <v>Yes</v>
      </c>
    </row>
    <row r="149" spans="1:12" x14ac:dyDescent="0.25">
      <c r="A149" s="42" t="s">
        <v>646</v>
      </c>
      <c r="B149" s="33" t="s">
        <v>217</v>
      </c>
      <c r="C149" s="34">
        <v>9479</v>
      </c>
      <c r="D149" s="11" t="str">
        <f t="shared" si="17"/>
        <v>N/A</v>
      </c>
      <c r="E149" s="34">
        <v>8905</v>
      </c>
      <c r="F149" s="11" t="str">
        <f t="shared" si="18"/>
        <v>N/A</v>
      </c>
      <c r="G149" s="34">
        <v>5685</v>
      </c>
      <c r="H149" s="11" t="str">
        <f t="shared" si="19"/>
        <v>N/A</v>
      </c>
      <c r="I149" s="12">
        <v>-6.06</v>
      </c>
      <c r="J149" s="12">
        <v>-36.200000000000003</v>
      </c>
      <c r="K149" s="41" t="s">
        <v>732</v>
      </c>
      <c r="L149" s="9" t="str">
        <f t="shared" si="16"/>
        <v>No</v>
      </c>
    </row>
    <row r="150" spans="1:12" ht="25" x14ac:dyDescent="0.25">
      <c r="A150" s="42" t="s">
        <v>1464</v>
      </c>
      <c r="B150" s="33" t="s">
        <v>217</v>
      </c>
      <c r="C150" s="43">
        <v>5217.1149910000004</v>
      </c>
      <c r="D150" s="11" t="str">
        <f t="shared" si="17"/>
        <v>N/A</v>
      </c>
      <c r="E150" s="43">
        <v>5421.6975855999999</v>
      </c>
      <c r="F150" s="11" t="str">
        <f t="shared" si="18"/>
        <v>N/A</v>
      </c>
      <c r="G150" s="43">
        <v>7862.7600703999997</v>
      </c>
      <c r="H150" s="11" t="str">
        <f t="shared" si="19"/>
        <v>N/A</v>
      </c>
      <c r="I150" s="12">
        <v>3.9209999999999998</v>
      </c>
      <c r="J150" s="12">
        <v>45.02</v>
      </c>
      <c r="K150" s="41" t="s">
        <v>732</v>
      </c>
      <c r="L150" s="9" t="str">
        <f t="shared" si="16"/>
        <v>No</v>
      </c>
    </row>
    <row r="151" spans="1:12" ht="25" x14ac:dyDescent="0.25">
      <c r="A151" s="42" t="s">
        <v>647</v>
      </c>
      <c r="B151" s="33" t="s">
        <v>217</v>
      </c>
      <c r="C151" s="43">
        <v>261193</v>
      </c>
      <c r="D151" s="11" t="str">
        <f t="shared" si="17"/>
        <v>N/A</v>
      </c>
      <c r="E151" s="43">
        <v>224378</v>
      </c>
      <c r="F151" s="11" t="str">
        <f t="shared" si="18"/>
        <v>N/A</v>
      </c>
      <c r="G151" s="43">
        <v>116449</v>
      </c>
      <c r="H151" s="11" t="str">
        <f t="shared" si="19"/>
        <v>N/A</v>
      </c>
      <c r="I151" s="12">
        <v>-14.1</v>
      </c>
      <c r="J151" s="12">
        <v>-48.1</v>
      </c>
      <c r="K151" s="41" t="s">
        <v>732</v>
      </c>
      <c r="L151" s="9" t="str">
        <f t="shared" si="16"/>
        <v>No</v>
      </c>
    </row>
    <row r="152" spans="1:12" x14ac:dyDescent="0.25">
      <c r="A152" s="42" t="s">
        <v>648</v>
      </c>
      <c r="B152" s="33" t="s">
        <v>217</v>
      </c>
      <c r="C152" s="34">
        <v>54</v>
      </c>
      <c r="D152" s="11" t="str">
        <f t="shared" si="17"/>
        <v>N/A</v>
      </c>
      <c r="E152" s="34">
        <v>40</v>
      </c>
      <c r="F152" s="11" t="str">
        <f t="shared" si="18"/>
        <v>N/A</v>
      </c>
      <c r="G152" s="34">
        <v>36</v>
      </c>
      <c r="H152" s="11" t="str">
        <f t="shared" si="19"/>
        <v>N/A</v>
      </c>
      <c r="I152" s="12">
        <v>-25.9</v>
      </c>
      <c r="J152" s="12">
        <v>-10</v>
      </c>
      <c r="K152" s="41" t="s">
        <v>732</v>
      </c>
      <c r="L152" s="9" t="str">
        <f t="shared" si="16"/>
        <v>Yes</v>
      </c>
    </row>
    <row r="153" spans="1:12" ht="25" x14ac:dyDescent="0.25">
      <c r="A153" s="42" t="s">
        <v>1465</v>
      </c>
      <c r="B153" s="33" t="s">
        <v>217</v>
      </c>
      <c r="C153" s="43">
        <v>4836.9074074</v>
      </c>
      <c r="D153" s="11" t="str">
        <f t="shared" si="17"/>
        <v>N/A</v>
      </c>
      <c r="E153" s="43">
        <v>5609.45</v>
      </c>
      <c r="F153" s="11" t="str">
        <f t="shared" si="18"/>
        <v>N/A</v>
      </c>
      <c r="G153" s="43">
        <v>3234.6944444000001</v>
      </c>
      <c r="H153" s="11" t="str">
        <f t="shared" si="19"/>
        <v>N/A</v>
      </c>
      <c r="I153" s="12">
        <v>15.97</v>
      </c>
      <c r="J153" s="12">
        <v>-42.3</v>
      </c>
      <c r="K153" s="41" t="s">
        <v>732</v>
      </c>
      <c r="L153" s="9" t="str">
        <f t="shared" si="16"/>
        <v>No</v>
      </c>
    </row>
    <row r="154" spans="1:12" x14ac:dyDescent="0.25">
      <c r="A154" s="42" t="s">
        <v>1531</v>
      </c>
      <c r="B154" s="33" t="s">
        <v>217</v>
      </c>
      <c r="C154" s="43">
        <v>814.58785268999998</v>
      </c>
      <c r="D154" s="11" t="str">
        <f t="shared" ref="D154:D173" si="20">IF($B154="N/A","N/A",IF(C154&gt;10,"No",IF(C154&lt;-10,"No","Yes")))</f>
        <v>N/A</v>
      </c>
      <c r="E154" s="43">
        <v>972.63487281000005</v>
      </c>
      <c r="F154" s="11" t="str">
        <f t="shared" ref="F154:F173" si="21">IF($B154="N/A","N/A",IF(E154&gt;10,"No",IF(E154&lt;-10,"No","Yes")))</f>
        <v>N/A</v>
      </c>
      <c r="G154" s="43">
        <v>815.66807652</v>
      </c>
      <c r="H154" s="11" t="str">
        <f t="shared" ref="H154:H173" si="22">IF($B154="N/A","N/A",IF(G154&gt;10,"No",IF(G154&lt;-10,"No","Yes")))</f>
        <v>N/A</v>
      </c>
      <c r="I154" s="12">
        <v>19.399999999999999</v>
      </c>
      <c r="J154" s="12">
        <v>-16.100000000000001</v>
      </c>
      <c r="K154" s="41" t="s">
        <v>732</v>
      </c>
      <c r="L154" s="9" t="str">
        <f t="shared" ref="L154:L173" si="23">IF(J154="Div by 0", "N/A", IF(K154="N/A","N/A", IF(J154&gt;VALUE(MID(K154,1,2)), "No", IF(J154&lt;-1*VALUE(MID(K154,1,2)), "No", "Yes"))))</f>
        <v>Yes</v>
      </c>
    </row>
    <row r="155" spans="1:12" x14ac:dyDescent="0.25">
      <c r="A155" s="45" t="s">
        <v>1532</v>
      </c>
      <c r="B155" s="33" t="s">
        <v>217</v>
      </c>
      <c r="C155" s="43">
        <v>213.79033967000001</v>
      </c>
      <c r="D155" s="11" t="str">
        <f t="shared" si="20"/>
        <v>N/A</v>
      </c>
      <c r="E155" s="43">
        <v>217.78015379000001</v>
      </c>
      <c r="F155" s="11" t="str">
        <f t="shared" si="21"/>
        <v>N/A</v>
      </c>
      <c r="G155" s="43">
        <v>249.40681316999999</v>
      </c>
      <c r="H155" s="11" t="str">
        <f t="shared" si="22"/>
        <v>N/A</v>
      </c>
      <c r="I155" s="12">
        <v>1.8660000000000001</v>
      </c>
      <c r="J155" s="12">
        <v>14.52</v>
      </c>
      <c r="K155" s="41" t="s">
        <v>732</v>
      </c>
      <c r="L155" s="9" t="str">
        <f t="shared" si="23"/>
        <v>Yes</v>
      </c>
    </row>
    <row r="156" spans="1:12" x14ac:dyDescent="0.25">
      <c r="A156" s="45" t="s">
        <v>1533</v>
      </c>
      <c r="B156" s="33" t="s">
        <v>217</v>
      </c>
      <c r="C156" s="43">
        <v>2003.7649059</v>
      </c>
      <c r="D156" s="11" t="str">
        <f t="shared" si="20"/>
        <v>N/A</v>
      </c>
      <c r="E156" s="43">
        <v>2431.8984629000001</v>
      </c>
      <c r="F156" s="11" t="str">
        <f t="shared" si="21"/>
        <v>N/A</v>
      </c>
      <c r="G156" s="43">
        <v>2188.1837393999999</v>
      </c>
      <c r="H156" s="11" t="str">
        <f t="shared" si="22"/>
        <v>N/A</v>
      </c>
      <c r="I156" s="12">
        <v>21.37</v>
      </c>
      <c r="J156" s="12">
        <v>-10</v>
      </c>
      <c r="K156" s="41" t="s">
        <v>732</v>
      </c>
      <c r="L156" s="9" t="str">
        <f t="shared" si="23"/>
        <v>Yes</v>
      </c>
    </row>
    <row r="157" spans="1:12" x14ac:dyDescent="0.25">
      <c r="A157" s="45" t="s">
        <v>1534</v>
      </c>
      <c r="B157" s="33" t="s">
        <v>217</v>
      </c>
      <c r="C157" s="43">
        <v>354.37095231000001</v>
      </c>
      <c r="D157" s="11" t="str">
        <f t="shared" si="20"/>
        <v>N/A</v>
      </c>
      <c r="E157" s="43">
        <v>417.69911679000001</v>
      </c>
      <c r="F157" s="11" t="str">
        <f t="shared" si="21"/>
        <v>N/A</v>
      </c>
      <c r="G157" s="43">
        <v>363.83745231</v>
      </c>
      <c r="H157" s="11" t="str">
        <f t="shared" si="22"/>
        <v>N/A</v>
      </c>
      <c r="I157" s="12">
        <v>17.87</v>
      </c>
      <c r="J157" s="12">
        <v>-12.9</v>
      </c>
      <c r="K157" s="41" t="s">
        <v>732</v>
      </c>
      <c r="L157" s="9" t="str">
        <f t="shared" si="23"/>
        <v>Yes</v>
      </c>
    </row>
    <row r="158" spans="1:12" x14ac:dyDescent="0.25">
      <c r="A158" s="45" t="s">
        <v>1535</v>
      </c>
      <c r="B158" s="33" t="s">
        <v>217</v>
      </c>
      <c r="C158" s="43">
        <v>837.56753214000003</v>
      </c>
      <c r="D158" s="11" t="str">
        <f t="shared" si="20"/>
        <v>N/A</v>
      </c>
      <c r="E158" s="43">
        <v>931.54697139999996</v>
      </c>
      <c r="F158" s="11" t="str">
        <f t="shared" si="21"/>
        <v>N/A</v>
      </c>
      <c r="G158" s="43">
        <v>551.83147426000005</v>
      </c>
      <c r="H158" s="11" t="str">
        <f t="shared" si="22"/>
        <v>N/A</v>
      </c>
      <c r="I158" s="12">
        <v>11.22</v>
      </c>
      <c r="J158" s="12">
        <v>-40.799999999999997</v>
      </c>
      <c r="K158" s="41" t="s">
        <v>732</v>
      </c>
      <c r="L158" s="9" t="str">
        <f t="shared" si="23"/>
        <v>No</v>
      </c>
    </row>
    <row r="159" spans="1:12" x14ac:dyDescent="0.25">
      <c r="A159" s="42" t="s">
        <v>1536</v>
      </c>
      <c r="B159" s="33" t="s">
        <v>217</v>
      </c>
      <c r="C159" s="43">
        <v>2336.9472811999999</v>
      </c>
      <c r="D159" s="11" t="str">
        <f t="shared" si="20"/>
        <v>N/A</v>
      </c>
      <c r="E159" s="43">
        <v>2523.7160625000001</v>
      </c>
      <c r="F159" s="11" t="str">
        <f t="shared" si="21"/>
        <v>N/A</v>
      </c>
      <c r="G159" s="43">
        <v>2478.4171256999998</v>
      </c>
      <c r="H159" s="11" t="str">
        <f t="shared" si="22"/>
        <v>N/A</v>
      </c>
      <c r="I159" s="12">
        <v>7.992</v>
      </c>
      <c r="J159" s="12">
        <v>-1.79</v>
      </c>
      <c r="K159" s="41" t="s">
        <v>732</v>
      </c>
      <c r="L159" s="9" t="str">
        <f t="shared" si="23"/>
        <v>Yes</v>
      </c>
    </row>
    <row r="160" spans="1:12" x14ac:dyDescent="0.25">
      <c r="A160" s="45" t="s">
        <v>1537</v>
      </c>
      <c r="B160" s="33" t="s">
        <v>217</v>
      </c>
      <c r="C160" s="43">
        <v>9879.1848401999996</v>
      </c>
      <c r="D160" s="11" t="str">
        <f t="shared" si="20"/>
        <v>N/A</v>
      </c>
      <c r="E160" s="43">
        <v>10334.005051</v>
      </c>
      <c r="F160" s="11" t="str">
        <f t="shared" si="21"/>
        <v>N/A</v>
      </c>
      <c r="G160" s="43">
        <v>10005.541042999999</v>
      </c>
      <c r="H160" s="11" t="str">
        <f t="shared" si="22"/>
        <v>N/A</v>
      </c>
      <c r="I160" s="12">
        <v>4.6040000000000001</v>
      </c>
      <c r="J160" s="12">
        <v>-3.18</v>
      </c>
      <c r="K160" s="41" t="s">
        <v>732</v>
      </c>
      <c r="L160" s="9" t="str">
        <f t="shared" si="23"/>
        <v>Yes</v>
      </c>
    </row>
    <row r="161" spans="1:12" x14ac:dyDescent="0.25">
      <c r="A161" s="45" t="s">
        <v>1538</v>
      </c>
      <c r="B161" s="33" t="s">
        <v>217</v>
      </c>
      <c r="C161" s="43">
        <v>2004.3032175000001</v>
      </c>
      <c r="D161" s="11" t="str">
        <f t="shared" si="20"/>
        <v>N/A</v>
      </c>
      <c r="E161" s="43">
        <v>1874.1947175</v>
      </c>
      <c r="F161" s="11" t="str">
        <f t="shared" si="21"/>
        <v>N/A</v>
      </c>
      <c r="G161" s="43">
        <v>1758.6322799</v>
      </c>
      <c r="H161" s="11" t="str">
        <f t="shared" si="22"/>
        <v>N/A</v>
      </c>
      <c r="I161" s="12">
        <v>-6.49</v>
      </c>
      <c r="J161" s="12">
        <v>-6.17</v>
      </c>
      <c r="K161" s="41" t="s">
        <v>732</v>
      </c>
      <c r="L161" s="9" t="str">
        <f t="shared" si="23"/>
        <v>Yes</v>
      </c>
    </row>
    <row r="162" spans="1:12" x14ac:dyDescent="0.25">
      <c r="A162" s="45" t="s">
        <v>1539</v>
      </c>
      <c r="B162" s="33" t="s">
        <v>217</v>
      </c>
      <c r="C162" s="43">
        <v>76.251498212000001</v>
      </c>
      <c r="D162" s="11" t="str">
        <f t="shared" si="20"/>
        <v>N/A</v>
      </c>
      <c r="E162" s="43">
        <v>35.046812832999997</v>
      </c>
      <c r="F162" s="11" t="str">
        <f t="shared" si="21"/>
        <v>N/A</v>
      </c>
      <c r="G162" s="43">
        <v>47.863725328000001</v>
      </c>
      <c r="H162" s="11" t="str">
        <f t="shared" si="22"/>
        <v>N/A</v>
      </c>
      <c r="I162" s="12">
        <v>-54</v>
      </c>
      <c r="J162" s="12">
        <v>36.57</v>
      </c>
      <c r="K162" s="41" t="s">
        <v>732</v>
      </c>
      <c r="L162" s="9" t="str">
        <f t="shared" si="23"/>
        <v>No</v>
      </c>
    </row>
    <row r="163" spans="1:12" x14ac:dyDescent="0.25">
      <c r="A163" s="45" t="s">
        <v>1540</v>
      </c>
      <c r="B163" s="33" t="s">
        <v>217</v>
      </c>
      <c r="C163" s="43">
        <v>1.3590063662</v>
      </c>
      <c r="D163" s="11" t="str">
        <f t="shared" si="20"/>
        <v>N/A</v>
      </c>
      <c r="E163" s="43">
        <v>2.7349971957000001</v>
      </c>
      <c r="F163" s="11" t="str">
        <f t="shared" si="21"/>
        <v>N/A</v>
      </c>
      <c r="G163" s="43">
        <v>2.9488433430000001</v>
      </c>
      <c r="H163" s="11" t="str">
        <f t="shared" si="22"/>
        <v>N/A</v>
      </c>
      <c r="I163" s="12">
        <v>101.2</v>
      </c>
      <c r="J163" s="12">
        <v>7.819</v>
      </c>
      <c r="K163" s="41" t="s">
        <v>732</v>
      </c>
      <c r="L163" s="9" t="str">
        <f t="shared" si="23"/>
        <v>Yes</v>
      </c>
    </row>
    <row r="164" spans="1:12" x14ac:dyDescent="0.25">
      <c r="A164" s="42" t="s">
        <v>1541</v>
      </c>
      <c r="B164" s="33" t="s">
        <v>217</v>
      </c>
      <c r="C164" s="43">
        <v>626.06486813000004</v>
      </c>
      <c r="D164" s="11" t="str">
        <f t="shared" si="20"/>
        <v>N/A</v>
      </c>
      <c r="E164" s="43">
        <v>627.93362026</v>
      </c>
      <c r="F164" s="11" t="str">
        <f t="shared" si="21"/>
        <v>N/A</v>
      </c>
      <c r="G164" s="43">
        <v>524.45786562000001</v>
      </c>
      <c r="H164" s="11" t="str">
        <f t="shared" si="22"/>
        <v>N/A</v>
      </c>
      <c r="I164" s="12">
        <v>0.29849999999999999</v>
      </c>
      <c r="J164" s="12">
        <v>-16.5</v>
      </c>
      <c r="K164" s="41" t="s">
        <v>732</v>
      </c>
      <c r="L164" s="9" t="str">
        <f t="shared" si="23"/>
        <v>Yes</v>
      </c>
    </row>
    <row r="165" spans="1:12" x14ac:dyDescent="0.25">
      <c r="A165" s="45" t="s">
        <v>1542</v>
      </c>
      <c r="B165" s="33" t="s">
        <v>217</v>
      </c>
      <c r="C165" s="43">
        <v>138.47085727000001</v>
      </c>
      <c r="D165" s="11" t="str">
        <f t="shared" si="20"/>
        <v>N/A</v>
      </c>
      <c r="E165" s="43">
        <v>113.39249031999999</v>
      </c>
      <c r="F165" s="11" t="str">
        <f t="shared" si="21"/>
        <v>N/A</v>
      </c>
      <c r="G165" s="43">
        <v>124.11841139000001</v>
      </c>
      <c r="H165" s="11" t="str">
        <f t="shared" si="22"/>
        <v>N/A</v>
      </c>
      <c r="I165" s="12">
        <v>-18.100000000000001</v>
      </c>
      <c r="J165" s="12">
        <v>9.4589999999999996</v>
      </c>
      <c r="K165" s="41" t="s">
        <v>732</v>
      </c>
      <c r="L165" s="9" t="str">
        <f t="shared" si="23"/>
        <v>Yes</v>
      </c>
    </row>
    <row r="166" spans="1:12" x14ac:dyDescent="0.25">
      <c r="A166" s="45" t="s">
        <v>1543</v>
      </c>
      <c r="B166" s="33" t="s">
        <v>217</v>
      </c>
      <c r="C166" s="43">
        <v>1756.757484</v>
      </c>
      <c r="D166" s="11" t="str">
        <f t="shared" si="20"/>
        <v>N/A</v>
      </c>
      <c r="E166" s="43">
        <v>1719.9414592000001</v>
      </c>
      <c r="F166" s="11" t="str">
        <f t="shared" si="21"/>
        <v>N/A</v>
      </c>
      <c r="G166" s="43">
        <v>1611.0731000999999</v>
      </c>
      <c r="H166" s="11" t="str">
        <f t="shared" si="22"/>
        <v>N/A</v>
      </c>
      <c r="I166" s="12">
        <v>-2.1</v>
      </c>
      <c r="J166" s="12">
        <v>-6.33</v>
      </c>
      <c r="K166" s="41" t="s">
        <v>732</v>
      </c>
      <c r="L166" s="9" t="str">
        <f t="shared" si="23"/>
        <v>Yes</v>
      </c>
    </row>
    <row r="167" spans="1:12" x14ac:dyDescent="0.25">
      <c r="A167" s="45" t="s">
        <v>1544</v>
      </c>
      <c r="B167" s="33" t="s">
        <v>217</v>
      </c>
      <c r="C167" s="43">
        <v>188.26434003</v>
      </c>
      <c r="D167" s="11" t="str">
        <f t="shared" si="20"/>
        <v>N/A</v>
      </c>
      <c r="E167" s="43">
        <v>191.0043455</v>
      </c>
      <c r="F167" s="11" t="str">
        <f t="shared" si="21"/>
        <v>N/A</v>
      </c>
      <c r="G167" s="43">
        <v>138.27798971999999</v>
      </c>
      <c r="H167" s="11" t="str">
        <f t="shared" si="22"/>
        <v>N/A</v>
      </c>
      <c r="I167" s="12">
        <v>1.4550000000000001</v>
      </c>
      <c r="J167" s="12">
        <v>-27.6</v>
      </c>
      <c r="K167" s="41" t="s">
        <v>732</v>
      </c>
      <c r="L167" s="9" t="str">
        <f t="shared" si="23"/>
        <v>Yes</v>
      </c>
    </row>
    <row r="168" spans="1:12" x14ac:dyDescent="0.25">
      <c r="A168" s="45" t="s">
        <v>1545</v>
      </c>
      <c r="B168" s="33" t="s">
        <v>217</v>
      </c>
      <c r="C168" s="43">
        <v>554.84021970000003</v>
      </c>
      <c r="D168" s="11" t="str">
        <f t="shared" si="20"/>
        <v>N/A</v>
      </c>
      <c r="E168" s="43">
        <v>588.11273134999999</v>
      </c>
      <c r="F168" s="11" t="str">
        <f t="shared" si="21"/>
        <v>N/A</v>
      </c>
      <c r="G168" s="43">
        <v>316.07830101000002</v>
      </c>
      <c r="H168" s="11" t="str">
        <f t="shared" si="22"/>
        <v>N/A</v>
      </c>
      <c r="I168" s="12">
        <v>5.9969999999999999</v>
      </c>
      <c r="J168" s="12">
        <v>-46.3</v>
      </c>
      <c r="K168" s="41" t="s">
        <v>732</v>
      </c>
      <c r="L168" s="9" t="str">
        <f t="shared" si="23"/>
        <v>No</v>
      </c>
    </row>
    <row r="169" spans="1:12" x14ac:dyDescent="0.25">
      <c r="A169" s="42" t="s">
        <v>1546</v>
      </c>
      <c r="B169" s="33" t="s">
        <v>217</v>
      </c>
      <c r="C169" s="43">
        <v>3388.4438092999999</v>
      </c>
      <c r="D169" s="11" t="str">
        <f t="shared" si="20"/>
        <v>N/A</v>
      </c>
      <c r="E169" s="43">
        <v>4008.8899630000001</v>
      </c>
      <c r="F169" s="11" t="str">
        <f t="shared" si="21"/>
        <v>N/A</v>
      </c>
      <c r="G169" s="43">
        <v>3677.8574967999998</v>
      </c>
      <c r="H169" s="11" t="str">
        <f t="shared" si="22"/>
        <v>N/A</v>
      </c>
      <c r="I169" s="12">
        <v>18.309999999999999</v>
      </c>
      <c r="J169" s="12">
        <v>-8.26</v>
      </c>
      <c r="K169" s="41" t="s">
        <v>732</v>
      </c>
      <c r="L169" s="9" t="str">
        <f t="shared" si="23"/>
        <v>Yes</v>
      </c>
    </row>
    <row r="170" spans="1:12" x14ac:dyDescent="0.25">
      <c r="A170" s="45" t="s">
        <v>1547</v>
      </c>
      <c r="B170" s="33" t="s">
        <v>217</v>
      </c>
      <c r="C170" s="43">
        <v>6448.7717106</v>
      </c>
      <c r="D170" s="11" t="str">
        <f t="shared" si="20"/>
        <v>N/A</v>
      </c>
      <c r="E170" s="43">
        <v>7813.4170174999999</v>
      </c>
      <c r="F170" s="11" t="str">
        <f t="shared" si="21"/>
        <v>N/A</v>
      </c>
      <c r="G170" s="43">
        <v>7123.4820632000001</v>
      </c>
      <c r="H170" s="11" t="str">
        <f t="shared" si="22"/>
        <v>N/A</v>
      </c>
      <c r="I170" s="12">
        <v>21.16</v>
      </c>
      <c r="J170" s="12">
        <v>-8.83</v>
      </c>
      <c r="K170" s="41" t="s">
        <v>732</v>
      </c>
      <c r="L170" s="9" t="str">
        <f t="shared" si="23"/>
        <v>Yes</v>
      </c>
    </row>
    <row r="171" spans="1:12" x14ac:dyDescent="0.25">
      <c r="A171" s="45" t="s">
        <v>1548</v>
      </c>
      <c r="B171" s="33" t="s">
        <v>217</v>
      </c>
      <c r="C171" s="43">
        <v>6648.2569036000004</v>
      </c>
      <c r="D171" s="11" t="str">
        <f t="shared" si="20"/>
        <v>N/A</v>
      </c>
      <c r="E171" s="43">
        <v>7608.7301580000003</v>
      </c>
      <c r="F171" s="11" t="str">
        <f t="shared" si="21"/>
        <v>N/A</v>
      </c>
      <c r="G171" s="43">
        <v>7513.1057659999997</v>
      </c>
      <c r="H171" s="11" t="str">
        <f t="shared" si="22"/>
        <v>N/A</v>
      </c>
      <c r="I171" s="12">
        <v>14.45</v>
      </c>
      <c r="J171" s="12">
        <v>-1.26</v>
      </c>
      <c r="K171" s="41" t="s">
        <v>732</v>
      </c>
      <c r="L171" s="9" t="str">
        <f t="shared" si="23"/>
        <v>Yes</v>
      </c>
    </row>
    <row r="172" spans="1:12" x14ac:dyDescent="0.25">
      <c r="A172" s="45" t="s">
        <v>1549</v>
      </c>
      <c r="B172" s="33" t="s">
        <v>217</v>
      </c>
      <c r="C172" s="43">
        <v>765.32598075999999</v>
      </c>
      <c r="D172" s="11" t="str">
        <f t="shared" si="20"/>
        <v>N/A</v>
      </c>
      <c r="E172" s="43">
        <v>662.24300911</v>
      </c>
      <c r="F172" s="11" t="str">
        <f t="shared" si="21"/>
        <v>N/A</v>
      </c>
      <c r="G172" s="43">
        <v>590.72516171999996</v>
      </c>
      <c r="H172" s="11" t="str">
        <f t="shared" si="22"/>
        <v>N/A</v>
      </c>
      <c r="I172" s="12">
        <v>-13.5</v>
      </c>
      <c r="J172" s="12">
        <v>-10.8</v>
      </c>
      <c r="K172" s="41" t="s">
        <v>732</v>
      </c>
      <c r="L172" s="9" t="str">
        <f t="shared" si="23"/>
        <v>Yes</v>
      </c>
    </row>
    <row r="173" spans="1:12" x14ac:dyDescent="0.25">
      <c r="A173" s="45" t="s">
        <v>1550</v>
      </c>
      <c r="B173" s="33" t="s">
        <v>217</v>
      </c>
      <c r="C173" s="43">
        <v>1558.8164399</v>
      </c>
      <c r="D173" s="11" t="str">
        <f t="shared" si="20"/>
        <v>N/A</v>
      </c>
      <c r="E173" s="43">
        <v>1742.9234435999999</v>
      </c>
      <c r="F173" s="11" t="str">
        <f t="shared" si="21"/>
        <v>N/A</v>
      </c>
      <c r="G173" s="43">
        <v>1072.4991482999999</v>
      </c>
      <c r="H173" s="11" t="str">
        <f t="shared" si="22"/>
        <v>N/A</v>
      </c>
      <c r="I173" s="12">
        <v>11.81</v>
      </c>
      <c r="J173" s="12">
        <v>-38.5</v>
      </c>
      <c r="K173" s="41" t="s">
        <v>732</v>
      </c>
      <c r="L173" s="9" t="str">
        <f t="shared" si="23"/>
        <v>No</v>
      </c>
    </row>
    <row r="174" spans="1:12" x14ac:dyDescent="0.25">
      <c r="A174" s="42" t="s">
        <v>372</v>
      </c>
      <c r="B174" s="33" t="s">
        <v>217</v>
      </c>
      <c r="C174" s="8">
        <v>7.3080187763</v>
      </c>
      <c r="D174" s="11" t="str">
        <f t="shared" ref="D174:D203" si="24">IF($B174="N/A","N/A",IF(C174&gt;10,"No",IF(C174&lt;-10,"No","Yes")))</f>
        <v>N/A</v>
      </c>
      <c r="E174" s="8">
        <v>9.2059813497</v>
      </c>
      <c r="F174" s="11" t="str">
        <f t="shared" ref="F174:F203" si="25">IF($B174="N/A","N/A",IF(E174&gt;10,"No",IF(E174&lt;-10,"No","Yes")))</f>
        <v>N/A</v>
      </c>
      <c r="G174" s="8">
        <v>8.5225308286000008</v>
      </c>
      <c r="H174" s="11" t="str">
        <f t="shared" ref="H174:H203" si="26">IF($B174="N/A","N/A",IF(G174&gt;10,"No",IF(G174&lt;-10,"No","Yes")))</f>
        <v>N/A</v>
      </c>
      <c r="I174" s="12">
        <v>25.97</v>
      </c>
      <c r="J174" s="12">
        <v>-7.42</v>
      </c>
      <c r="K174" s="41" t="s">
        <v>732</v>
      </c>
      <c r="L174" s="9" t="str">
        <f t="shared" ref="L174:L203" si="27">IF(J174="Div by 0", "N/A", IF(K174="N/A","N/A", IF(J174&gt;VALUE(MID(K174,1,2)), "No", IF(J174&lt;-1*VALUE(MID(K174,1,2)), "No", "Yes"))))</f>
        <v>Yes</v>
      </c>
    </row>
    <row r="175" spans="1:12" x14ac:dyDescent="0.25">
      <c r="A175" s="45" t="s">
        <v>483</v>
      </c>
      <c r="B175" s="33" t="s">
        <v>217</v>
      </c>
      <c r="C175" s="8">
        <v>3.5584806738000001</v>
      </c>
      <c r="D175" s="11" t="str">
        <f t="shared" si="24"/>
        <v>N/A</v>
      </c>
      <c r="E175" s="8">
        <v>7.8969523489000002</v>
      </c>
      <c r="F175" s="11" t="str">
        <f t="shared" si="25"/>
        <v>N/A</v>
      </c>
      <c r="G175" s="8">
        <v>10.835546014</v>
      </c>
      <c r="H175" s="11" t="str">
        <f t="shared" si="26"/>
        <v>N/A</v>
      </c>
      <c r="I175" s="12">
        <v>121.9</v>
      </c>
      <c r="J175" s="12">
        <v>37.21</v>
      </c>
      <c r="K175" s="41" t="s">
        <v>732</v>
      </c>
      <c r="L175" s="9" t="str">
        <f t="shared" si="27"/>
        <v>No</v>
      </c>
    </row>
    <row r="176" spans="1:12" x14ac:dyDescent="0.25">
      <c r="A176" s="45" t="s">
        <v>484</v>
      </c>
      <c r="B176" s="33" t="s">
        <v>217</v>
      </c>
      <c r="C176" s="8">
        <v>9.6193714238000005</v>
      </c>
      <c r="D176" s="11" t="str">
        <f t="shared" si="24"/>
        <v>N/A</v>
      </c>
      <c r="E176" s="8">
        <v>12.361983113000001</v>
      </c>
      <c r="F176" s="11" t="str">
        <f t="shared" si="25"/>
        <v>N/A</v>
      </c>
      <c r="G176" s="8">
        <v>12.709288299000001</v>
      </c>
      <c r="H176" s="11" t="str">
        <f t="shared" si="26"/>
        <v>N/A</v>
      </c>
      <c r="I176" s="12">
        <v>28.51</v>
      </c>
      <c r="J176" s="12">
        <v>2.8090000000000002</v>
      </c>
      <c r="K176" s="41" t="s">
        <v>732</v>
      </c>
      <c r="L176" s="9" t="str">
        <f t="shared" si="27"/>
        <v>Yes</v>
      </c>
    </row>
    <row r="177" spans="1:12" x14ac:dyDescent="0.25">
      <c r="A177" s="45" t="s">
        <v>485</v>
      </c>
      <c r="B177" s="33" t="s">
        <v>217</v>
      </c>
      <c r="C177" s="8">
        <v>6.088533011</v>
      </c>
      <c r="D177" s="11" t="str">
        <f t="shared" si="24"/>
        <v>N/A</v>
      </c>
      <c r="E177" s="8">
        <v>6.7355173679</v>
      </c>
      <c r="F177" s="11" t="str">
        <f t="shared" si="25"/>
        <v>N/A</v>
      </c>
      <c r="G177" s="8">
        <v>5.4635926356000004</v>
      </c>
      <c r="H177" s="11" t="str">
        <f t="shared" si="26"/>
        <v>N/A</v>
      </c>
      <c r="I177" s="12">
        <v>10.63</v>
      </c>
      <c r="J177" s="12">
        <v>-18.899999999999999</v>
      </c>
      <c r="K177" s="41" t="s">
        <v>732</v>
      </c>
      <c r="L177" s="9" t="str">
        <f t="shared" si="27"/>
        <v>Yes</v>
      </c>
    </row>
    <row r="178" spans="1:12" x14ac:dyDescent="0.25">
      <c r="A178" s="45" t="s">
        <v>486</v>
      </c>
      <c r="B178" s="33" t="s">
        <v>217</v>
      </c>
      <c r="C178" s="8">
        <v>11.047309949000001</v>
      </c>
      <c r="D178" s="11" t="str">
        <f t="shared" si="24"/>
        <v>N/A</v>
      </c>
      <c r="E178" s="8">
        <v>11.869040942</v>
      </c>
      <c r="F178" s="11" t="str">
        <f t="shared" si="25"/>
        <v>N/A</v>
      </c>
      <c r="G178" s="8">
        <v>6.5717896588000002</v>
      </c>
      <c r="H178" s="11" t="str">
        <f t="shared" si="26"/>
        <v>N/A</v>
      </c>
      <c r="I178" s="12">
        <v>7.4379999999999997</v>
      </c>
      <c r="J178" s="12">
        <v>-44.6</v>
      </c>
      <c r="K178" s="41" t="s">
        <v>732</v>
      </c>
      <c r="L178" s="9" t="str">
        <f t="shared" si="27"/>
        <v>No</v>
      </c>
    </row>
    <row r="179" spans="1:12" x14ac:dyDescent="0.25">
      <c r="A179" s="42" t="s">
        <v>1551</v>
      </c>
      <c r="B179" s="33" t="s">
        <v>217</v>
      </c>
      <c r="C179" s="8">
        <v>6.4602231471999998</v>
      </c>
      <c r="D179" s="11" t="str">
        <f t="shared" si="24"/>
        <v>N/A</v>
      </c>
      <c r="E179" s="8">
        <v>6.7361915797999998</v>
      </c>
      <c r="F179" s="11" t="str">
        <f t="shared" si="25"/>
        <v>N/A</v>
      </c>
      <c r="G179" s="8">
        <v>6.9067650109000001</v>
      </c>
      <c r="H179" s="11" t="str">
        <f t="shared" si="26"/>
        <v>N/A</v>
      </c>
      <c r="I179" s="12">
        <v>4.2720000000000002</v>
      </c>
      <c r="J179" s="12">
        <v>2.532</v>
      </c>
      <c r="K179" s="41" t="s">
        <v>732</v>
      </c>
      <c r="L179" s="9" t="str">
        <f t="shared" si="27"/>
        <v>Yes</v>
      </c>
    </row>
    <row r="180" spans="1:12" x14ac:dyDescent="0.25">
      <c r="A180" s="45" t="s">
        <v>1552</v>
      </c>
      <c r="B180" s="33" t="s">
        <v>217</v>
      </c>
      <c r="C180" s="8">
        <v>28.261475821000001</v>
      </c>
      <c r="D180" s="11" t="str">
        <f t="shared" si="24"/>
        <v>N/A</v>
      </c>
      <c r="E180" s="8">
        <v>27.333445586</v>
      </c>
      <c r="F180" s="11" t="str">
        <f t="shared" si="25"/>
        <v>N/A</v>
      </c>
      <c r="G180" s="8">
        <v>27.286593977999999</v>
      </c>
      <c r="H180" s="11" t="str">
        <f t="shared" si="26"/>
        <v>N/A</v>
      </c>
      <c r="I180" s="12">
        <v>-3.28</v>
      </c>
      <c r="J180" s="12">
        <v>-0.17100000000000001</v>
      </c>
      <c r="K180" s="41" t="s">
        <v>732</v>
      </c>
      <c r="L180" s="9" t="str">
        <f t="shared" si="27"/>
        <v>Yes</v>
      </c>
    </row>
    <row r="181" spans="1:12" x14ac:dyDescent="0.25">
      <c r="A181" s="45" t="s">
        <v>1553</v>
      </c>
      <c r="B181" s="33" t="s">
        <v>217</v>
      </c>
      <c r="C181" s="8">
        <v>4.7226138153999999</v>
      </c>
      <c r="D181" s="11" t="str">
        <f t="shared" si="24"/>
        <v>N/A</v>
      </c>
      <c r="E181" s="8">
        <v>5.0097423685000004</v>
      </c>
      <c r="F181" s="11" t="str">
        <f t="shared" si="25"/>
        <v>N/A</v>
      </c>
      <c r="G181" s="8">
        <v>5.2689987936999998</v>
      </c>
      <c r="H181" s="11" t="str">
        <f t="shared" si="26"/>
        <v>N/A</v>
      </c>
      <c r="I181" s="12">
        <v>6.08</v>
      </c>
      <c r="J181" s="12">
        <v>5.1749999999999998</v>
      </c>
      <c r="K181" s="41" t="s">
        <v>732</v>
      </c>
      <c r="L181" s="9" t="str">
        <f t="shared" si="27"/>
        <v>Yes</v>
      </c>
    </row>
    <row r="182" spans="1:12" x14ac:dyDescent="0.25">
      <c r="A182" s="45" t="s">
        <v>1554</v>
      </c>
      <c r="B182" s="33" t="s">
        <v>217</v>
      </c>
      <c r="C182" s="8">
        <v>0.26690839500000002</v>
      </c>
      <c r="D182" s="11" t="str">
        <f t="shared" si="24"/>
        <v>N/A</v>
      </c>
      <c r="E182" s="8">
        <v>0.20316600360000001</v>
      </c>
      <c r="F182" s="11" t="str">
        <f t="shared" si="25"/>
        <v>N/A</v>
      </c>
      <c r="G182" s="8">
        <v>0.21230718200000001</v>
      </c>
      <c r="H182" s="11" t="str">
        <f t="shared" si="26"/>
        <v>N/A</v>
      </c>
      <c r="I182" s="12">
        <v>-23.9</v>
      </c>
      <c r="J182" s="12">
        <v>4.4989999999999997</v>
      </c>
      <c r="K182" s="41" t="s">
        <v>732</v>
      </c>
      <c r="L182" s="9" t="str">
        <f t="shared" si="27"/>
        <v>Yes</v>
      </c>
    </row>
    <row r="183" spans="1:12" x14ac:dyDescent="0.25">
      <c r="A183" s="45" t="s">
        <v>1555</v>
      </c>
      <c r="B183" s="33" t="s">
        <v>217</v>
      </c>
      <c r="C183" s="8">
        <v>3.12070903E-2</v>
      </c>
      <c r="D183" s="11" t="str">
        <f t="shared" si="24"/>
        <v>N/A</v>
      </c>
      <c r="E183" s="8">
        <v>3.5053280999999999E-2</v>
      </c>
      <c r="F183" s="11" t="str">
        <f t="shared" si="25"/>
        <v>N/A</v>
      </c>
      <c r="G183" s="8">
        <v>3.8463651799999998E-2</v>
      </c>
      <c r="H183" s="11" t="str">
        <f t="shared" si="26"/>
        <v>N/A</v>
      </c>
      <c r="I183" s="12">
        <v>12.32</v>
      </c>
      <c r="J183" s="12">
        <v>9.7289999999999992</v>
      </c>
      <c r="K183" s="41" t="s">
        <v>732</v>
      </c>
      <c r="L183" s="9" t="str">
        <f t="shared" si="27"/>
        <v>Yes</v>
      </c>
    </row>
    <row r="184" spans="1:12" x14ac:dyDescent="0.25">
      <c r="A184" s="42" t="s">
        <v>97</v>
      </c>
      <c r="B184" s="33" t="s">
        <v>217</v>
      </c>
      <c r="C184" s="8">
        <v>54.540155241999997</v>
      </c>
      <c r="D184" s="11" t="str">
        <f t="shared" si="24"/>
        <v>N/A</v>
      </c>
      <c r="E184" s="8">
        <v>52.023395684999997</v>
      </c>
      <c r="F184" s="11" t="str">
        <f t="shared" si="25"/>
        <v>N/A</v>
      </c>
      <c r="G184" s="8">
        <v>46.697015096999998</v>
      </c>
      <c r="H184" s="11" t="str">
        <f t="shared" si="26"/>
        <v>N/A</v>
      </c>
      <c r="I184" s="12">
        <v>-4.6100000000000003</v>
      </c>
      <c r="J184" s="12">
        <v>-10.199999999999999</v>
      </c>
      <c r="K184" s="41" t="s">
        <v>732</v>
      </c>
      <c r="L184" s="9" t="str">
        <f t="shared" si="27"/>
        <v>Yes</v>
      </c>
    </row>
    <row r="185" spans="1:12" x14ac:dyDescent="0.25">
      <c r="A185" s="45" t="s">
        <v>487</v>
      </c>
      <c r="B185" s="33" t="s">
        <v>217</v>
      </c>
      <c r="C185" s="8">
        <v>56.545261865999997</v>
      </c>
      <c r="D185" s="11" t="str">
        <f t="shared" si="24"/>
        <v>N/A</v>
      </c>
      <c r="E185" s="8">
        <v>52.068249424999998</v>
      </c>
      <c r="F185" s="11" t="str">
        <f t="shared" si="25"/>
        <v>N/A</v>
      </c>
      <c r="G185" s="8">
        <v>51.070560985</v>
      </c>
      <c r="H185" s="11" t="str">
        <f t="shared" si="26"/>
        <v>N/A</v>
      </c>
      <c r="I185" s="12">
        <v>-7.92</v>
      </c>
      <c r="J185" s="12">
        <v>-1.92</v>
      </c>
      <c r="K185" s="41" t="s">
        <v>732</v>
      </c>
      <c r="L185" s="9" t="str">
        <f t="shared" si="27"/>
        <v>Yes</v>
      </c>
    </row>
    <row r="186" spans="1:12" x14ac:dyDescent="0.25">
      <c r="A186" s="45" t="s">
        <v>488</v>
      </c>
      <c r="B186" s="33" t="s">
        <v>217</v>
      </c>
      <c r="C186" s="8">
        <v>62.094701053000001</v>
      </c>
      <c r="D186" s="11" t="str">
        <f t="shared" si="24"/>
        <v>N/A</v>
      </c>
      <c r="E186" s="8">
        <v>62.498376272000002</v>
      </c>
      <c r="F186" s="11" t="str">
        <f t="shared" si="25"/>
        <v>N/A</v>
      </c>
      <c r="G186" s="8">
        <v>61.688781665</v>
      </c>
      <c r="H186" s="11" t="str">
        <f t="shared" si="26"/>
        <v>N/A</v>
      </c>
      <c r="I186" s="12">
        <v>0.65010000000000001</v>
      </c>
      <c r="J186" s="12">
        <v>-1.3</v>
      </c>
      <c r="K186" s="41" t="s">
        <v>732</v>
      </c>
      <c r="L186" s="9" t="str">
        <f t="shared" si="27"/>
        <v>Yes</v>
      </c>
    </row>
    <row r="187" spans="1:12" x14ac:dyDescent="0.25">
      <c r="A187" s="45" t="s">
        <v>489</v>
      </c>
      <c r="B187" s="33" t="s">
        <v>217</v>
      </c>
      <c r="C187" s="8">
        <v>48.428765675000001</v>
      </c>
      <c r="D187" s="11" t="str">
        <f t="shared" si="24"/>
        <v>N/A</v>
      </c>
      <c r="E187" s="8">
        <v>44.290188774999997</v>
      </c>
      <c r="F187" s="11" t="str">
        <f t="shared" si="25"/>
        <v>N/A</v>
      </c>
      <c r="G187" s="8">
        <v>40.139326588000003</v>
      </c>
      <c r="H187" s="11" t="str">
        <f t="shared" si="26"/>
        <v>N/A</v>
      </c>
      <c r="I187" s="12">
        <v>-8.5500000000000007</v>
      </c>
      <c r="J187" s="12">
        <v>-9.3699999999999992</v>
      </c>
      <c r="K187" s="41" t="s">
        <v>732</v>
      </c>
      <c r="L187" s="9" t="str">
        <f t="shared" si="27"/>
        <v>Yes</v>
      </c>
    </row>
    <row r="188" spans="1:12" x14ac:dyDescent="0.25">
      <c r="A188" s="45" t="s">
        <v>490</v>
      </c>
      <c r="B188" s="33" t="s">
        <v>217</v>
      </c>
      <c r="C188" s="8">
        <v>56.072899763000002</v>
      </c>
      <c r="D188" s="11" t="str">
        <f t="shared" si="24"/>
        <v>N/A</v>
      </c>
      <c r="E188" s="8">
        <v>54.220415031000002</v>
      </c>
      <c r="F188" s="11" t="str">
        <f t="shared" si="25"/>
        <v>N/A</v>
      </c>
      <c r="G188" s="8">
        <v>36.232760042000002</v>
      </c>
      <c r="H188" s="11" t="str">
        <f t="shared" si="26"/>
        <v>N/A</v>
      </c>
      <c r="I188" s="12">
        <v>-3.3</v>
      </c>
      <c r="J188" s="12">
        <v>-33.200000000000003</v>
      </c>
      <c r="K188" s="41" t="s">
        <v>732</v>
      </c>
      <c r="L188" s="9" t="str">
        <f t="shared" si="27"/>
        <v>No</v>
      </c>
    </row>
    <row r="189" spans="1:12" x14ac:dyDescent="0.25">
      <c r="A189" s="42" t="s">
        <v>118</v>
      </c>
      <c r="B189" s="33" t="s">
        <v>217</v>
      </c>
      <c r="C189" s="8">
        <v>72.094331324999999</v>
      </c>
      <c r="D189" s="11" t="str">
        <f t="shared" si="24"/>
        <v>N/A</v>
      </c>
      <c r="E189" s="8">
        <v>73.997682502999993</v>
      </c>
      <c r="F189" s="11" t="str">
        <f t="shared" si="25"/>
        <v>N/A</v>
      </c>
      <c r="G189" s="8">
        <v>68.317390802999995</v>
      </c>
      <c r="H189" s="11" t="str">
        <f t="shared" si="26"/>
        <v>N/A</v>
      </c>
      <c r="I189" s="12">
        <v>2.64</v>
      </c>
      <c r="J189" s="12">
        <v>-7.68</v>
      </c>
      <c r="K189" s="41" t="s">
        <v>732</v>
      </c>
      <c r="L189" s="9" t="str">
        <f t="shared" si="27"/>
        <v>Yes</v>
      </c>
    </row>
    <row r="190" spans="1:12" x14ac:dyDescent="0.25">
      <c r="A190" s="45" t="s">
        <v>491</v>
      </c>
      <c r="B190" s="33" t="s">
        <v>217</v>
      </c>
      <c r="C190" s="8">
        <v>88.354063249000006</v>
      </c>
      <c r="D190" s="11" t="str">
        <f t="shared" si="24"/>
        <v>N/A</v>
      </c>
      <c r="E190" s="8">
        <v>88.466071729000006</v>
      </c>
      <c r="F190" s="11" t="str">
        <f t="shared" si="25"/>
        <v>N/A</v>
      </c>
      <c r="G190" s="8">
        <v>88.616462346999995</v>
      </c>
      <c r="H190" s="11" t="str">
        <f t="shared" si="26"/>
        <v>N/A</v>
      </c>
      <c r="I190" s="12">
        <v>0.1268</v>
      </c>
      <c r="J190" s="12">
        <v>0.17</v>
      </c>
      <c r="K190" s="41" t="s">
        <v>732</v>
      </c>
      <c r="L190" s="9" t="str">
        <f t="shared" si="27"/>
        <v>Yes</v>
      </c>
    </row>
    <row r="191" spans="1:12" x14ac:dyDescent="0.25">
      <c r="A191" s="45" t="s">
        <v>492</v>
      </c>
      <c r="B191" s="33" t="s">
        <v>217</v>
      </c>
      <c r="C191" s="8">
        <v>84.488763578999993</v>
      </c>
      <c r="D191" s="11" t="str">
        <f t="shared" si="24"/>
        <v>N/A</v>
      </c>
      <c r="E191" s="8">
        <v>84.208703182999997</v>
      </c>
      <c r="F191" s="11" t="str">
        <f t="shared" si="25"/>
        <v>N/A</v>
      </c>
      <c r="G191" s="8">
        <v>84.535585041999994</v>
      </c>
      <c r="H191" s="11" t="str">
        <f t="shared" si="26"/>
        <v>N/A</v>
      </c>
      <c r="I191" s="12">
        <v>-0.33100000000000002</v>
      </c>
      <c r="J191" s="12">
        <v>0.38819999999999999</v>
      </c>
      <c r="K191" s="41" t="s">
        <v>732</v>
      </c>
      <c r="L191" s="9" t="str">
        <f t="shared" si="27"/>
        <v>Yes</v>
      </c>
    </row>
    <row r="192" spans="1:12" x14ac:dyDescent="0.25">
      <c r="A192" s="45" t="s">
        <v>493</v>
      </c>
      <c r="B192" s="33" t="s">
        <v>217</v>
      </c>
      <c r="C192" s="8">
        <v>58.941431233000003</v>
      </c>
      <c r="D192" s="11" t="str">
        <f t="shared" si="24"/>
        <v>N/A</v>
      </c>
      <c r="E192" s="8">
        <v>63.294675357999999</v>
      </c>
      <c r="F192" s="11" t="str">
        <f t="shared" si="25"/>
        <v>N/A</v>
      </c>
      <c r="G192" s="8">
        <v>57.515342511</v>
      </c>
      <c r="H192" s="11" t="str">
        <f t="shared" si="26"/>
        <v>N/A</v>
      </c>
      <c r="I192" s="12">
        <v>7.3860000000000001</v>
      </c>
      <c r="J192" s="12">
        <v>-9.1300000000000008</v>
      </c>
      <c r="K192" s="41" t="s">
        <v>732</v>
      </c>
      <c r="L192" s="9" t="str">
        <f t="shared" si="27"/>
        <v>Yes</v>
      </c>
    </row>
    <row r="193" spans="1:12" x14ac:dyDescent="0.25">
      <c r="A193" s="45" t="s">
        <v>494</v>
      </c>
      <c r="B193" s="33" t="s">
        <v>217</v>
      </c>
      <c r="C193" s="8">
        <v>67.844214205</v>
      </c>
      <c r="D193" s="11" t="str">
        <f t="shared" si="24"/>
        <v>N/A</v>
      </c>
      <c r="E193" s="8">
        <v>65.984296130000004</v>
      </c>
      <c r="F193" s="11" t="str">
        <f t="shared" si="25"/>
        <v>N/A</v>
      </c>
      <c r="G193" s="8">
        <v>47.997142699999998</v>
      </c>
      <c r="H193" s="11" t="str">
        <f t="shared" si="26"/>
        <v>N/A</v>
      </c>
      <c r="I193" s="12">
        <v>-2.74</v>
      </c>
      <c r="J193" s="12">
        <v>-27.3</v>
      </c>
      <c r="K193" s="41" t="s">
        <v>732</v>
      </c>
      <c r="L193" s="9" t="str">
        <f t="shared" si="27"/>
        <v>Yes</v>
      </c>
    </row>
    <row r="194" spans="1:12" x14ac:dyDescent="0.25">
      <c r="A194" s="42" t="s">
        <v>1556</v>
      </c>
      <c r="B194" s="33" t="s">
        <v>217</v>
      </c>
      <c r="C194" s="34">
        <v>6.7208228380000001</v>
      </c>
      <c r="D194" s="11" t="str">
        <f t="shared" si="24"/>
        <v>N/A</v>
      </c>
      <c r="E194" s="34">
        <v>5.5134260369000003</v>
      </c>
      <c r="F194" s="11" t="str">
        <f t="shared" si="25"/>
        <v>N/A</v>
      </c>
      <c r="G194" s="34">
        <v>4.8002704530000004</v>
      </c>
      <c r="H194" s="11" t="str">
        <f t="shared" si="26"/>
        <v>N/A</v>
      </c>
      <c r="I194" s="12">
        <v>-18</v>
      </c>
      <c r="J194" s="12">
        <v>-12.9</v>
      </c>
      <c r="K194" s="41" t="s">
        <v>732</v>
      </c>
      <c r="L194" s="9" t="str">
        <f t="shared" si="27"/>
        <v>Yes</v>
      </c>
    </row>
    <row r="195" spans="1:12" x14ac:dyDescent="0.25">
      <c r="A195" s="45" t="s">
        <v>1557</v>
      </c>
      <c r="B195" s="33" t="s">
        <v>217</v>
      </c>
      <c r="C195" s="34">
        <v>3.5470219435999999</v>
      </c>
      <c r="D195" s="11" t="str">
        <f t="shared" si="24"/>
        <v>N/A</v>
      </c>
      <c r="E195" s="34">
        <v>1.3091684434999999</v>
      </c>
      <c r="F195" s="11" t="str">
        <f t="shared" si="25"/>
        <v>N/A</v>
      </c>
      <c r="G195" s="34">
        <v>0.91970802920000005</v>
      </c>
      <c r="H195" s="11" t="str">
        <f t="shared" si="26"/>
        <v>N/A</v>
      </c>
      <c r="I195" s="12">
        <v>-63.1</v>
      </c>
      <c r="J195" s="12">
        <v>-29.7</v>
      </c>
      <c r="K195" s="41" t="s">
        <v>732</v>
      </c>
      <c r="L195" s="9" t="str">
        <f t="shared" si="27"/>
        <v>Yes</v>
      </c>
    </row>
    <row r="196" spans="1:12" x14ac:dyDescent="0.25">
      <c r="A196" s="45" t="s">
        <v>1558</v>
      </c>
      <c r="B196" s="33" t="s">
        <v>217</v>
      </c>
      <c r="C196" s="34">
        <v>12.39137931</v>
      </c>
      <c r="D196" s="11" t="str">
        <f t="shared" si="24"/>
        <v>N/A</v>
      </c>
      <c r="E196" s="34">
        <v>10.452539405</v>
      </c>
      <c r="F196" s="11" t="str">
        <f t="shared" si="25"/>
        <v>N/A</v>
      </c>
      <c r="G196" s="34">
        <v>8.4521640091000005</v>
      </c>
      <c r="H196" s="11" t="str">
        <f t="shared" si="26"/>
        <v>N/A</v>
      </c>
      <c r="I196" s="12">
        <v>-15.6</v>
      </c>
      <c r="J196" s="12">
        <v>-19.100000000000001</v>
      </c>
      <c r="K196" s="41" t="s">
        <v>732</v>
      </c>
      <c r="L196" s="9" t="str">
        <f t="shared" si="27"/>
        <v>Yes</v>
      </c>
    </row>
    <row r="197" spans="1:12" x14ac:dyDescent="0.25">
      <c r="A197" s="45" t="s">
        <v>1559</v>
      </c>
      <c r="B197" s="33" t="s">
        <v>217</v>
      </c>
      <c r="C197" s="34">
        <v>4.4354838709999997</v>
      </c>
      <c r="D197" s="11" t="str">
        <f t="shared" si="24"/>
        <v>N/A</v>
      </c>
      <c r="E197" s="34">
        <v>3.7063259320999999</v>
      </c>
      <c r="F197" s="11" t="str">
        <f t="shared" si="25"/>
        <v>N/A</v>
      </c>
      <c r="G197" s="34">
        <v>4.2501517911000004</v>
      </c>
      <c r="H197" s="11" t="str">
        <f t="shared" si="26"/>
        <v>N/A</v>
      </c>
      <c r="I197" s="12">
        <v>-16.399999999999999</v>
      </c>
      <c r="J197" s="12">
        <v>14.67</v>
      </c>
      <c r="K197" s="41" t="s">
        <v>732</v>
      </c>
      <c r="L197" s="9" t="str">
        <f t="shared" si="27"/>
        <v>Yes</v>
      </c>
    </row>
    <row r="198" spans="1:12" x14ac:dyDescent="0.25">
      <c r="A198" s="45" t="s">
        <v>1560</v>
      </c>
      <c r="B198" s="33" t="s">
        <v>217</v>
      </c>
      <c r="C198" s="34">
        <v>3.5542372880999999</v>
      </c>
      <c r="D198" s="11" t="str">
        <f t="shared" si="24"/>
        <v>N/A</v>
      </c>
      <c r="E198" s="34">
        <v>3.226225635</v>
      </c>
      <c r="F198" s="11" t="str">
        <f t="shared" si="25"/>
        <v>N/A</v>
      </c>
      <c r="G198" s="34">
        <v>3.7382943144</v>
      </c>
      <c r="H198" s="11" t="str">
        <f t="shared" si="26"/>
        <v>N/A</v>
      </c>
      <c r="I198" s="12">
        <v>-9.23</v>
      </c>
      <c r="J198" s="12">
        <v>15.87</v>
      </c>
      <c r="K198" s="41" t="s">
        <v>732</v>
      </c>
      <c r="L198" s="9" t="str">
        <f t="shared" si="27"/>
        <v>Yes</v>
      </c>
    </row>
    <row r="199" spans="1:12" x14ac:dyDescent="0.25">
      <c r="A199" s="42" t="s">
        <v>1561</v>
      </c>
      <c r="B199" s="33" t="s">
        <v>217</v>
      </c>
      <c r="C199" s="34">
        <v>198.20531897999999</v>
      </c>
      <c r="D199" s="11" t="str">
        <f t="shared" si="24"/>
        <v>N/A</v>
      </c>
      <c r="E199" s="34">
        <v>200.03407601999999</v>
      </c>
      <c r="F199" s="11" t="str">
        <f t="shared" si="25"/>
        <v>N/A</v>
      </c>
      <c r="G199" s="34">
        <v>184.94059736</v>
      </c>
      <c r="H199" s="11" t="str">
        <f t="shared" si="26"/>
        <v>N/A</v>
      </c>
      <c r="I199" s="12">
        <v>0.92269999999999996</v>
      </c>
      <c r="J199" s="12">
        <v>-7.55</v>
      </c>
      <c r="K199" s="41" t="s">
        <v>732</v>
      </c>
      <c r="L199" s="9" t="str">
        <f t="shared" si="27"/>
        <v>Yes</v>
      </c>
    </row>
    <row r="200" spans="1:12" x14ac:dyDescent="0.25">
      <c r="A200" s="45" t="s">
        <v>1562</v>
      </c>
      <c r="B200" s="33" t="s">
        <v>217</v>
      </c>
      <c r="C200" s="34">
        <v>204.62995856000001</v>
      </c>
      <c r="D200" s="11" t="str">
        <f t="shared" si="24"/>
        <v>N/A</v>
      </c>
      <c r="E200" s="34">
        <v>210.65934292</v>
      </c>
      <c r="F200" s="11" t="str">
        <f t="shared" si="25"/>
        <v>N/A</v>
      </c>
      <c r="G200" s="34">
        <v>195.95693582000001</v>
      </c>
      <c r="H200" s="11" t="str">
        <f t="shared" si="26"/>
        <v>N/A</v>
      </c>
      <c r="I200" s="12">
        <v>2.9460000000000002</v>
      </c>
      <c r="J200" s="12">
        <v>-6.98</v>
      </c>
      <c r="K200" s="41" t="s">
        <v>732</v>
      </c>
      <c r="L200" s="9" t="str">
        <f t="shared" si="27"/>
        <v>Yes</v>
      </c>
    </row>
    <row r="201" spans="1:12" x14ac:dyDescent="0.25">
      <c r="A201" s="45" t="s">
        <v>1563</v>
      </c>
      <c r="B201" s="33" t="s">
        <v>217</v>
      </c>
      <c r="C201" s="34">
        <v>181.48463565</v>
      </c>
      <c r="D201" s="11" t="str">
        <f t="shared" si="24"/>
        <v>N/A</v>
      </c>
      <c r="E201" s="34">
        <v>168.52463266999999</v>
      </c>
      <c r="F201" s="11" t="str">
        <f t="shared" si="25"/>
        <v>N/A</v>
      </c>
      <c r="G201" s="34">
        <v>147.97435897</v>
      </c>
      <c r="H201" s="11" t="str">
        <f t="shared" si="26"/>
        <v>N/A</v>
      </c>
      <c r="I201" s="12">
        <v>-7.14</v>
      </c>
      <c r="J201" s="12">
        <v>-12.2</v>
      </c>
      <c r="K201" s="41" t="s">
        <v>732</v>
      </c>
      <c r="L201" s="9" t="str">
        <f t="shared" si="27"/>
        <v>Yes</v>
      </c>
    </row>
    <row r="202" spans="1:12" x14ac:dyDescent="0.25">
      <c r="A202" s="45" t="s">
        <v>1564</v>
      </c>
      <c r="B202" s="33" t="s">
        <v>217</v>
      </c>
      <c r="C202" s="34">
        <v>79.226415094000004</v>
      </c>
      <c r="D202" s="11" t="str">
        <f t="shared" si="24"/>
        <v>N/A</v>
      </c>
      <c r="E202" s="34">
        <v>0</v>
      </c>
      <c r="F202" s="11" t="str">
        <f t="shared" si="25"/>
        <v>N/A</v>
      </c>
      <c r="G202" s="34">
        <v>1.0625</v>
      </c>
      <c r="H202" s="11" t="str">
        <f t="shared" si="26"/>
        <v>N/A</v>
      </c>
      <c r="I202" s="12">
        <v>-100</v>
      </c>
      <c r="J202" s="12" t="s">
        <v>1742</v>
      </c>
      <c r="K202" s="41" t="s">
        <v>732</v>
      </c>
      <c r="L202" s="9" t="str">
        <f t="shared" si="27"/>
        <v>N/A</v>
      </c>
    </row>
    <row r="203" spans="1:12" x14ac:dyDescent="0.25">
      <c r="A203" s="45" t="s">
        <v>1565</v>
      </c>
      <c r="B203" s="33" t="s">
        <v>217</v>
      </c>
      <c r="C203" s="34">
        <v>18.8</v>
      </c>
      <c r="D203" s="11" t="str">
        <f t="shared" si="24"/>
        <v>N/A</v>
      </c>
      <c r="E203" s="34">
        <v>22.8</v>
      </c>
      <c r="F203" s="11" t="str">
        <f t="shared" si="25"/>
        <v>N/A</v>
      </c>
      <c r="G203" s="34">
        <v>31.571428570999998</v>
      </c>
      <c r="H203" s="11" t="str">
        <f t="shared" si="26"/>
        <v>N/A</v>
      </c>
      <c r="I203" s="12">
        <v>21.28</v>
      </c>
      <c r="J203" s="12">
        <v>38.47</v>
      </c>
      <c r="K203" s="41" t="s">
        <v>732</v>
      </c>
      <c r="L203" s="9" t="str">
        <f t="shared" si="27"/>
        <v>No</v>
      </c>
    </row>
    <row r="204" spans="1:12" x14ac:dyDescent="0.25">
      <c r="A204" s="42" t="s">
        <v>127</v>
      </c>
      <c r="B204" s="33" t="s">
        <v>217</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-75</v>
      </c>
      <c r="J204" s="12">
        <v>0</v>
      </c>
      <c r="K204" s="14" t="s">
        <v>217</v>
      </c>
      <c r="L204" s="9" t="str">
        <f t="shared" ref="L204:L214" si="31">IF(J204="Div by 0", "N/A", IF(K204="N/A","N/A", IF(J204&gt;VALUE(MID(K204,1,2)), "No", IF(J204&lt;-1*VALUE(MID(K204,1,2)), "No", "Yes"))))</f>
        <v>N/A</v>
      </c>
    </row>
    <row r="205" spans="1:12" x14ac:dyDescent="0.25">
      <c r="A205" s="42" t="s">
        <v>128</v>
      </c>
      <c r="B205" s="33" t="s">
        <v>217</v>
      </c>
      <c r="C205" s="34">
        <v>11</v>
      </c>
      <c r="D205" s="11" t="str">
        <f t="shared" si="28"/>
        <v>N/A</v>
      </c>
      <c r="E205" s="34">
        <v>13</v>
      </c>
      <c r="F205" s="11" t="str">
        <f t="shared" si="29"/>
        <v>N/A</v>
      </c>
      <c r="G205" s="34">
        <v>11</v>
      </c>
      <c r="H205" s="11" t="str">
        <f t="shared" si="30"/>
        <v>N/A</v>
      </c>
      <c r="I205" s="12">
        <v>30</v>
      </c>
      <c r="J205" s="12">
        <v>-38.5</v>
      </c>
      <c r="K205" s="14" t="s">
        <v>217</v>
      </c>
      <c r="L205" s="9" t="str">
        <f t="shared" si="31"/>
        <v>N/A</v>
      </c>
    </row>
    <row r="206" spans="1:12" ht="25" x14ac:dyDescent="0.25">
      <c r="A206" s="42" t="s">
        <v>1613</v>
      </c>
      <c r="B206" s="33" t="s">
        <v>217</v>
      </c>
      <c r="C206" s="34">
        <v>11</v>
      </c>
      <c r="D206" s="11" t="str">
        <f t="shared" si="28"/>
        <v>N/A</v>
      </c>
      <c r="E206" s="34">
        <v>11</v>
      </c>
      <c r="F206" s="11" t="str">
        <f t="shared" si="29"/>
        <v>N/A</v>
      </c>
      <c r="G206" s="34">
        <v>0</v>
      </c>
      <c r="H206" s="11" t="str">
        <f t="shared" si="30"/>
        <v>N/A</v>
      </c>
      <c r="I206" s="12">
        <v>100</v>
      </c>
      <c r="J206" s="12">
        <v>-100</v>
      </c>
      <c r="K206" s="14" t="s">
        <v>217</v>
      </c>
      <c r="L206" s="9" t="str">
        <f t="shared" si="31"/>
        <v>N/A</v>
      </c>
    </row>
    <row r="207" spans="1:12" ht="25" x14ac:dyDescent="0.25">
      <c r="A207" s="42" t="s">
        <v>1566</v>
      </c>
      <c r="B207" s="33" t="s">
        <v>217</v>
      </c>
      <c r="C207" s="34">
        <v>30</v>
      </c>
      <c r="D207" s="11" t="str">
        <f t="shared" si="28"/>
        <v>N/A</v>
      </c>
      <c r="E207" s="34">
        <v>11</v>
      </c>
      <c r="F207" s="11" t="str">
        <f t="shared" si="29"/>
        <v>N/A</v>
      </c>
      <c r="G207" s="34">
        <v>0</v>
      </c>
      <c r="H207" s="11" t="str">
        <f t="shared" si="30"/>
        <v>N/A</v>
      </c>
      <c r="I207" s="12">
        <v>-70</v>
      </c>
      <c r="J207" s="12">
        <v>-100</v>
      </c>
      <c r="K207" s="14" t="s">
        <v>217</v>
      </c>
      <c r="L207" s="9" t="str">
        <f t="shared" si="31"/>
        <v>N/A</v>
      </c>
    </row>
    <row r="208" spans="1:12" x14ac:dyDescent="0.25">
      <c r="A208" s="42" t="s">
        <v>1614</v>
      </c>
      <c r="B208" s="33" t="s">
        <v>217</v>
      </c>
      <c r="C208" s="34">
        <v>11</v>
      </c>
      <c r="D208" s="11" t="str">
        <f t="shared" si="28"/>
        <v>N/A</v>
      </c>
      <c r="E208" s="34">
        <v>11</v>
      </c>
      <c r="F208" s="11" t="str">
        <f t="shared" si="29"/>
        <v>N/A</v>
      </c>
      <c r="G208" s="34">
        <v>11</v>
      </c>
      <c r="H208" s="11" t="str">
        <f t="shared" si="30"/>
        <v>N/A</v>
      </c>
      <c r="I208" s="12">
        <v>-9.09</v>
      </c>
      <c r="J208" s="12">
        <v>-50</v>
      </c>
      <c r="K208" s="14" t="s">
        <v>217</v>
      </c>
      <c r="L208" s="9" t="str">
        <f t="shared" si="31"/>
        <v>N/A</v>
      </c>
    </row>
    <row r="209" spans="1:12" x14ac:dyDescent="0.25">
      <c r="A209" s="42" t="s">
        <v>1615</v>
      </c>
      <c r="B209" s="33" t="s">
        <v>217</v>
      </c>
      <c r="C209" s="34">
        <v>15</v>
      </c>
      <c r="D209" s="11" t="str">
        <f t="shared" si="28"/>
        <v>N/A</v>
      </c>
      <c r="E209" s="34">
        <v>28</v>
      </c>
      <c r="F209" s="11" t="str">
        <f t="shared" si="29"/>
        <v>N/A</v>
      </c>
      <c r="G209" s="34">
        <v>21</v>
      </c>
      <c r="H209" s="11" t="str">
        <f t="shared" si="30"/>
        <v>N/A</v>
      </c>
      <c r="I209" s="12">
        <v>86.67</v>
      </c>
      <c r="J209" s="12">
        <v>-25</v>
      </c>
      <c r="K209" s="14" t="s">
        <v>217</v>
      </c>
      <c r="L209" s="9" t="str">
        <f t="shared" si="31"/>
        <v>N/A</v>
      </c>
    </row>
    <row r="210" spans="1:12" x14ac:dyDescent="0.25">
      <c r="A210" s="42" t="s">
        <v>125</v>
      </c>
      <c r="B210" s="33" t="s">
        <v>217</v>
      </c>
      <c r="C210" s="43">
        <v>1112864</v>
      </c>
      <c r="D210" s="11" t="str">
        <f t="shared" si="28"/>
        <v>N/A</v>
      </c>
      <c r="E210" s="43">
        <v>1817480</v>
      </c>
      <c r="F210" s="11" t="str">
        <f t="shared" si="29"/>
        <v>N/A</v>
      </c>
      <c r="G210" s="43">
        <v>1244395</v>
      </c>
      <c r="H210" s="11" t="str">
        <f t="shared" si="30"/>
        <v>N/A</v>
      </c>
      <c r="I210" s="12">
        <v>63.32</v>
      </c>
      <c r="J210" s="12">
        <v>-31.5</v>
      </c>
      <c r="K210" s="14" t="s">
        <v>217</v>
      </c>
      <c r="L210" s="9" t="str">
        <f t="shared" si="31"/>
        <v>N/A</v>
      </c>
    </row>
    <row r="211" spans="1:12" x14ac:dyDescent="0.25">
      <c r="A211" s="42" t="s">
        <v>1616</v>
      </c>
      <c r="B211" s="33" t="s">
        <v>217</v>
      </c>
      <c r="C211" s="43">
        <v>798628</v>
      </c>
      <c r="D211" s="11" t="str">
        <f t="shared" si="28"/>
        <v>N/A</v>
      </c>
      <c r="E211" s="43">
        <v>748792</v>
      </c>
      <c r="F211" s="11" t="str">
        <f t="shared" si="29"/>
        <v>N/A</v>
      </c>
      <c r="G211" s="43">
        <v>491515</v>
      </c>
      <c r="H211" s="11" t="str">
        <f t="shared" si="30"/>
        <v>N/A</v>
      </c>
      <c r="I211" s="12">
        <v>-6.24</v>
      </c>
      <c r="J211" s="12">
        <v>-34.4</v>
      </c>
      <c r="K211" s="14" t="s">
        <v>217</v>
      </c>
      <c r="L211" s="9" t="str">
        <f t="shared" si="31"/>
        <v>N/A</v>
      </c>
    </row>
    <row r="212" spans="1:12" x14ac:dyDescent="0.25">
      <c r="A212" s="42" t="s">
        <v>1567</v>
      </c>
      <c r="B212" s="33" t="s">
        <v>217</v>
      </c>
      <c r="C212" s="43">
        <v>366867</v>
      </c>
      <c r="D212" s="11" t="str">
        <f t="shared" si="28"/>
        <v>N/A</v>
      </c>
      <c r="E212" s="43">
        <v>289916</v>
      </c>
      <c r="F212" s="11" t="str">
        <f t="shared" si="29"/>
        <v>N/A</v>
      </c>
      <c r="G212" s="43">
        <v>177774</v>
      </c>
      <c r="H212" s="11" t="str">
        <f t="shared" si="30"/>
        <v>N/A</v>
      </c>
      <c r="I212" s="12">
        <v>-21</v>
      </c>
      <c r="J212" s="12">
        <v>-38.700000000000003</v>
      </c>
      <c r="K212" s="14" t="s">
        <v>217</v>
      </c>
      <c r="L212" s="9" t="str">
        <f t="shared" si="31"/>
        <v>N/A</v>
      </c>
    </row>
    <row r="213" spans="1:12" x14ac:dyDescent="0.25">
      <c r="A213" s="42" t="s">
        <v>1617</v>
      </c>
      <c r="B213" s="33" t="s">
        <v>217</v>
      </c>
      <c r="C213" s="43">
        <v>1112076</v>
      </c>
      <c r="D213" s="11" t="str">
        <f t="shared" si="28"/>
        <v>N/A</v>
      </c>
      <c r="E213" s="43">
        <v>1811409</v>
      </c>
      <c r="F213" s="11" t="str">
        <f t="shared" si="29"/>
        <v>N/A</v>
      </c>
      <c r="G213" s="43">
        <v>1228894</v>
      </c>
      <c r="H213" s="11" t="str">
        <f t="shared" si="30"/>
        <v>N/A</v>
      </c>
      <c r="I213" s="12">
        <v>62.89</v>
      </c>
      <c r="J213" s="12">
        <v>-32.200000000000003</v>
      </c>
      <c r="K213" s="14" t="s">
        <v>217</v>
      </c>
      <c r="L213" s="9" t="str">
        <f t="shared" si="31"/>
        <v>N/A</v>
      </c>
    </row>
    <row r="214" spans="1:12" x14ac:dyDescent="0.25">
      <c r="A214" s="45" t="s">
        <v>1618</v>
      </c>
      <c r="B214" s="33" t="s">
        <v>217</v>
      </c>
      <c r="C214" s="43">
        <v>1041338</v>
      </c>
      <c r="D214" s="11" t="str">
        <f t="shared" si="28"/>
        <v>N/A</v>
      </c>
      <c r="E214" s="43">
        <v>649261</v>
      </c>
      <c r="F214" s="11" t="str">
        <f t="shared" si="29"/>
        <v>N/A</v>
      </c>
      <c r="G214" s="43">
        <v>815775</v>
      </c>
      <c r="H214" s="11" t="str">
        <f t="shared" si="30"/>
        <v>N/A</v>
      </c>
      <c r="I214" s="12">
        <v>-37.700000000000003</v>
      </c>
      <c r="J214" s="12">
        <v>25.65</v>
      </c>
      <c r="K214" s="14" t="s">
        <v>217</v>
      </c>
      <c r="L214" s="9" t="str">
        <f t="shared" si="31"/>
        <v>N/A</v>
      </c>
    </row>
    <row r="215" spans="1:12" ht="25" x14ac:dyDescent="0.25">
      <c r="A215" s="42" t="s">
        <v>1381</v>
      </c>
      <c r="B215" s="33" t="s">
        <v>217</v>
      </c>
      <c r="C215" s="43">
        <v>1006307</v>
      </c>
      <c r="D215" s="11" t="str">
        <f t="shared" ref="D215:D229" si="32">IF($B215="N/A","N/A",IF(C215&gt;10,"No",IF(C215&lt;-10,"No","Yes")))</f>
        <v>N/A</v>
      </c>
      <c r="E215" s="43">
        <v>1279260</v>
      </c>
      <c r="F215" s="11" t="str">
        <f t="shared" ref="F215:F229" si="33">IF($B215="N/A","N/A",IF(E215&gt;10,"No",IF(E215&lt;-10,"No","Yes")))</f>
        <v>N/A</v>
      </c>
      <c r="G215" s="43">
        <v>956063</v>
      </c>
      <c r="H215" s="11" t="str">
        <f t="shared" ref="H215:H229" si="34">IF($B215="N/A","N/A",IF(G215&gt;10,"No",IF(G215&lt;-10,"No","Yes")))</f>
        <v>N/A</v>
      </c>
      <c r="I215" s="12">
        <v>27.12</v>
      </c>
      <c r="J215" s="12">
        <v>-25.3</v>
      </c>
      <c r="K215" s="41" t="s">
        <v>732</v>
      </c>
      <c r="L215" s="9" t="str">
        <f t="shared" ref="L215:L229" si="35">IF(J215="Div by 0", "N/A", IF(K215="N/A","N/A", IF(J215&gt;VALUE(MID(K215,1,2)), "No", IF(J215&lt;-1*VALUE(MID(K215,1,2)), "No", "Yes"))))</f>
        <v>Yes</v>
      </c>
    </row>
    <row r="216" spans="1:12" x14ac:dyDescent="0.25">
      <c r="A216" s="42" t="s">
        <v>649</v>
      </c>
      <c r="B216" s="33" t="s">
        <v>217</v>
      </c>
      <c r="C216" s="34">
        <v>3768</v>
      </c>
      <c r="D216" s="11" t="str">
        <f t="shared" si="32"/>
        <v>N/A</v>
      </c>
      <c r="E216" s="34">
        <v>4227</v>
      </c>
      <c r="F216" s="11" t="str">
        <f t="shared" si="33"/>
        <v>N/A</v>
      </c>
      <c r="G216" s="34">
        <v>3404</v>
      </c>
      <c r="H216" s="11" t="str">
        <f t="shared" si="34"/>
        <v>N/A</v>
      </c>
      <c r="I216" s="12">
        <v>12.18</v>
      </c>
      <c r="J216" s="12">
        <v>-19.5</v>
      </c>
      <c r="K216" s="41" t="s">
        <v>732</v>
      </c>
      <c r="L216" s="9" t="str">
        <f t="shared" si="35"/>
        <v>Yes</v>
      </c>
    </row>
    <row r="217" spans="1:12" x14ac:dyDescent="0.25">
      <c r="A217" s="42" t="s">
        <v>1382</v>
      </c>
      <c r="B217" s="33" t="s">
        <v>217</v>
      </c>
      <c r="C217" s="43">
        <v>267.06661358999997</v>
      </c>
      <c r="D217" s="11" t="str">
        <f t="shared" si="32"/>
        <v>N/A</v>
      </c>
      <c r="E217" s="43">
        <v>302.64017032999999</v>
      </c>
      <c r="F217" s="11" t="str">
        <f t="shared" si="33"/>
        <v>N/A</v>
      </c>
      <c r="G217" s="43">
        <v>280.86457109000003</v>
      </c>
      <c r="H217" s="11" t="str">
        <f t="shared" si="34"/>
        <v>N/A</v>
      </c>
      <c r="I217" s="12">
        <v>13.32</v>
      </c>
      <c r="J217" s="12">
        <v>-7.2</v>
      </c>
      <c r="K217" s="41" t="s">
        <v>732</v>
      </c>
      <c r="L217" s="9" t="str">
        <f t="shared" si="35"/>
        <v>Yes</v>
      </c>
    </row>
    <row r="218" spans="1:12" ht="25" x14ac:dyDescent="0.25">
      <c r="A218" s="42" t="s">
        <v>1383</v>
      </c>
      <c r="B218" s="33" t="s">
        <v>217</v>
      </c>
      <c r="C218" s="43">
        <v>1884549</v>
      </c>
      <c r="D218" s="11" t="str">
        <f t="shared" si="32"/>
        <v>N/A</v>
      </c>
      <c r="E218" s="43">
        <v>1336923</v>
      </c>
      <c r="F218" s="11" t="str">
        <f t="shared" si="33"/>
        <v>N/A</v>
      </c>
      <c r="G218" s="43">
        <v>1697253</v>
      </c>
      <c r="H218" s="11" t="str">
        <f t="shared" si="34"/>
        <v>N/A</v>
      </c>
      <c r="I218" s="12">
        <v>-29.1</v>
      </c>
      <c r="J218" s="12">
        <v>26.95</v>
      </c>
      <c r="K218" s="41" t="s">
        <v>732</v>
      </c>
      <c r="L218" s="9" t="str">
        <f t="shared" si="35"/>
        <v>Yes</v>
      </c>
    </row>
    <row r="219" spans="1:12" x14ac:dyDescent="0.25">
      <c r="A219" s="42" t="s">
        <v>516</v>
      </c>
      <c r="B219" s="33" t="s">
        <v>217</v>
      </c>
      <c r="C219" s="34">
        <v>5196</v>
      </c>
      <c r="D219" s="11" t="str">
        <f t="shared" si="32"/>
        <v>N/A</v>
      </c>
      <c r="E219" s="34">
        <v>3113</v>
      </c>
      <c r="F219" s="11" t="str">
        <f t="shared" si="33"/>
        <v>N/A</v>
      </c>
      <c r="G219" s="34">
        <v>3261</v>
      </c>
      <c r="H219" s="11" t="str">
        <f t="shared" si="34"/>
        <v>N/A</v>
      </c>
      <c r="I219" s="12">
        <v>-40.1</v>
      </c>
      <c r="J219" s="12">
        <v>4.7539999999999996</v>
      </c>
      <c r="K219" s="41" t="s">
        <v>732</v>
      </c>
      <c r="L219" s="9" t="str">
        <f t="shared" si="35"/>
        <v>Yes</v>
      </c>
    </row>
    <row r="220" spans="1:12" x14ac:dyDescent="0.25">
      <c r="A220" s="42" t="s">
        <v>1384</v>
      </c>
      <c r="B220" s="33" t="s">
        <v>217</v>
      </c>
      <c r="C220" s="43">
        <v>362.69226328000002</v>
      </c>
      <c r="D220" s="11" t="str">
        <f t="shared" si="32"/>
        <v>N/A</v>
      </c>
      <c r="E220" s="43">
        <v>429.46450369000002</v>
      </c>
      <c r="F220" s="11" t="str">
        <f t="shared" si="33"/>
        <v>N/A</v>
      </c>
      <c r="G220" s="43">
        <v>520.47010120000004</v>
      </c>
      <c r="H220" s="11" t="str">
        <f t="shared" si="34"/>
        <v>N/A</v>
      </c>
      <c r="I220" s="12">
        <v>18.41</v>
      </c>
      <c r="J220" s="12">
        <v>21.19</v>
      </c>
      <c r="K220" s="41" t="s">
        <v>732</v>
      </c>
      <c r="L220" s="9" t="str">
        <f t="shared" si="35"/>
        <v>Yes</v>
      </c>
    </row>
    <row r="221" spans="1:12" ht="25" x14ac:dyDescent="0.25">
      <c r="A221" s="42" t="s">
        <v>1385</v>
      </c>
      <c r="B221" s="33" t="s">
        <v>217</v>
      </c>
      <c r="C221" s="43">
        <v>4580349</v>
      </c>
      <c r="D221" s="11" t="str">
        <f t="shared" si="32"/>
        <v>N/A</v>
      </c>
      <c r="E221" s="43">
        <v>5009903</v>
      </c>
      <c r="F221" s="11" t="str">
        <f t="shared" si="33"/>
        <v>N/A</v>
      </c>
      <c r="G221" s="43">
        <v>3819412</v>
      </c>
      <c r="H221" s="11" t="str">
        <f t="shared" si="34"/>
        <v>N/A</v>
      </c>
      <c r="I221" s="12">
        <v>9.3780000000000001</v>
      </c>
      <c r="J221" s="12">
        <v>-23.8</v>
      </c>
      <c r="K221" s="41" t="s">
        <v>732</v>
      </c>
      <c r="L221" s="9" t="str">
        <f t="shared" si="35"/>
        <v>Yes</v>
      </c>
    </row>
    <row r="222" spans="1:12" x14ac:dyDescent="0.25">
      <c r="A222" s="42" t="s">
        <v>517</v>
      </c>
      <c r="B222" s="33" t="s">
        <v>217</v>
      </c>
      <c r="C222" s="34">
        <v>7447</v>
      </c>
      <c r="D222" s="11" t="str">
        <f t="shared" si="32"/>
        <v>N/A</v>
      </c>
      <c r="E222" s="34">
        <v>7158</v>
      </c>
      <c r="F222" s="11" t="str">
        <f t="shared" si="33"/>
        <v>N/A</v>
      </c>
      <c r="G222" s="34">
        <v>4841</v>
      </c>
      <c r="H222" s="11" t="str">
        <f t="shared" si="34"/>
        <v>N/A</v>
      </c>
      <c r="I222" s="12">
        <v>-3.88</v>
      </c>
      <c r="J222" s="12">
        <v>-32.4</v>
      </c>
      <c r="K222" s="41" t="s">
        <v>732</v>
      </c>
      <c r="L222" s="9" t="str">
        <f t="shared" si="35"/>
        <v>No</v>
      </c>
    </row>
    <row r="223" spans="1:12" ht="25" x14ac:dyDescent="0.25">
      <c r="A223" s="42" t="s">
        <v>1386</v>
      </c>
      <c r="B223" s="33" t="s">
        <v>217</v>
      </c>
      <c r="C223" s="43">
        <v>615.05962132000002</v>
      </c>
      <c r="D223" s="11" t="str">
        <f t="shared" si="32"/>
        <v>N/A</v>
      </c>
      <c r="E223" s="43">
        <v>699.90262643000005</v>
      </c>
      <c r="F223" s="11" t="str">
        <f t="shared" si="33"/>
        <v>N/A</v>
      </c>
      <c r="G223" s="43">
        <v>788.97170005999999</v>
      </c>
      <c r="H223" s="11" t="str">
        <f t="shared" si="34"/>
        <v>N/A</v>
      </c>
      <c r="I223" s="12">
        <v>13.79</v>
      </c>
      <c r="J223" s="12">
        <v>12.73</v>
      </c>
      <c r="K223" s="41" t="s">
        <v>732</v>
      </c>
      <c r="L223" s="9" t="str">
        <f t="shared" si="35"/>
        <v>Yes</v>
      </c>
    </row>
    <row r="224" spans="1:12" ht="25" x14ac:dyDescent="0.25">
      <c r="A224" s="42" t="s">
        <v>1387</v>
      </c>
      <c r="B224" s="33" t="s">
        <v>217</v>
      </c>
      <c r="C224" s="43">
        <v>3371488</v>
      </c>
      <c r="D224" s="11" t="str">
        <f t="shared" si="32"/>
        <v>N/A</v>
      </c>
      <c r="E224" s="43">
        <v>2222442</v>
      </c>
      <c r="F224" s="11" t="str">
        <f t="shared" si="33"/>
        <v>N/A</v>
      </c>
      <c r="G224" s="43">
        <v>2464042</v>
      </c>
      <c r="H224" s="11" t="str">
        <f t="shared" si="34"/>
        <v>N/A</v>
      </c>
      <c r="I224" s="12">
        <v>-34.1</v>
      </c>
      <c r="J224" s="12">
        <v>10.87</v>
      </c>
      <c r="K224" s="41" t="s">
        <v>732</v>
      </c>
      <c r="L224" s="9" t="str">
        <f t="shared" si="35"/>
        <v>Yes</v>
      </c>
    </row>
    <row r="225" spans="1:12" x14ac:dyDescent="0.25">
      <c r="A225" s="42" t="s">
        <v>518</v>
      </c>
      <c r="B225" s="33" t="s">
        <v>217</v>
      </c>
      <c r="C225" s="34">
        <v>2384</v>
      </c>
      <c r="D225" s="11" t="str">
        <f t="shared" si="32"/>
        <v>N/A</v>
      </c>
      <c r="E225" s="34">
        <v>1608</v>
      </c>
      <c r="F225" s="11" t="str">
        <f t="shared" si="33"/>
        <v>N/A</v>
      </c>
      <c r="G225" s="34">
        <v>1547</v>
      </c>
      <c r="H225" s="11" t="str">
        <f t="shared" si="34"/>
        <v>N/A</v>
      </c>
      <c r="I225" s="12">
        <v>-32.6</v>
      </c>
      <c r="J225" s="12">
        <v>-3.79</v>
      </c>
      <c r="K225" s="41" t="s">
        <v>732</v>
      </c>
      <c r="L225" s="9" t="str">
        <f t="shared" si="35"/>
        <v>Yes</v>
      </c>
    </row>
    <row r="226" spans="1:12" x14ac:dyDescent="0.25">
      <c r="A226" s="42" t="s">
        <v>1388</v>
      </c>
      <c r="B226" s="33" t="s">
        <v>217</v>
      </c>
      <c r="C226" s="43">
        <v>1414.2147651</v>
      </c>
      <c r="D226" s="11" t="str">
        <f t="shared" si="32"/>
        <v>N/A</v>
      </c>
      <c r="E226" s="43">
        <v>1382.1156716</v>
      </c>
      <c r="F226" s="11" t="str">
        <f t="shared" si="33"/>
        <v>N/A</v>
      </c>
      <c r="G226" s="43">
        <v>1592.7873302999999</v>
      </c>
      <c r="H226" s="11" t="str">
        <f t="shared" si="34"/>
        <v>N/A</v>
      </c>
      <c r="I226" s="12">
        <v>-2.27</v>
      </c>
      <c r="J226" s="12">
        <v>15.24</v>
      </c>
      <c r="K226" s="41" t="s">
        <v>732</v>
      </c>
      <c r="L226" s="9" t="str">
        <f t="shared" si="35"/>
        <v>Yes</v>
      </c>
    </row>
    <row r="227" spans="1:12" ht="25" x14ac:dyDescent="0.25">
      <c r="A227" s="42" t="s">
        <v>1389</v>
      </c>
      <c r="B227" s="33" t="s">
        <v>217</v>
      </c>
      <c r="C227" s="43">
        <v>169794155</v>
      </c>
      <c r="D227" s="11" t="str">
        <f t="shared" si="32"/>
        <v>N/A</v>
      </c>
      <c r="E227" s="43">
        <v>187659054</v>
      </c>
      <c r="F227" s="11" t="str">
        <f t="shared" si="33"/>
        <v>N/A</v>
      </c>
      <c r="G227" s="43">
        <v>147624772</v>
      </c>
      <c r="H227" s="11" t="str">
        <f t="shared" si="34"/>
        <v>N/A</v>
      </c>
      <c r="I227" s="12">
        <v>10.52</v>
      </c>
      <c r="J227" s="12">
        <v>-21.3</v>
      </c>
      <c r="K227" s="41" t="s">
        <v>732</v>
      </c>
      <c r="L227" s="9" t="str">
        <f t="shared" si="35"/>
        <v>Yes</v>
      </c>
    </row>
    <row r="228" spans="1:12" ht="25" x14ac:dyDescent="0.25">
      <c r="A228" s="42" t="s">
        <v>519</v>
      </c>
      <c r="B228" s="33" t="s">
        <v>217</v>
      </c>
      <c r="C228" s="34">
        <v>15173</v>
      </c>
      <c r="D228" s="11" t="str">
        <f t="shared" si="32"/>
        <v>N/A</v>
      </c>
      <c r="E228" s="34">
        <v>14151</v>
      </c>
      <c r="F228" s="11" t="str">
        <f t="shared" si="33"/>
        <v>N/A</v>
      </c>
      <c r="G228" s="34">
        <v>13445</v>
      </c>
      <c r="H228" s="11" t="str">
        <f t="shared" si="34"/>
        <v>N/A</v>
      </c>
      <c r="I228" s="12">
        <v>-6.74</v>
      </c>
      <c r="J228" s="12">
        <v>-4.99</v>
      </c>
      <c r="K228" s="41" t="s">
        <v>732</v>
      </c>
      <c r="L228" s="9" t="str">
        <f t="shared" si="35"/>
        <v>Yes</v>
      </c>
    </row>
    <row r="229" spans="1:12" ht="25" x14ac:dyDescent="0.25">
      <c r="A229" s="42" t="s">
        <v>1390</v>
      </c>
      <c r="B229" s="33" t="s">
        <v>217</v>
      </c>
      <c r="C229" s="43">
        <v>11190.546036</v>
      </c>
      <c r="D229" s="11" t="str">
        <f t="shared" si="32"/>
        <v>N/A</v>
      </c>
      <c r="E229" s="43">
        <v>13261.186771000001</v>
      </c>
      <c r="F229" s="11" t="str">
        <f t="shared" si="33"/>
        <v>N/A</v>
      </c>
      <c r="G229" s="43">
        <v>10979.901227</v>
      </c>
      <c r="H229" s="11" t="str">
        <f t="shared" si="34"/>
        <v>N/A</v>
      </c>
      <c r="I229" s="12">
        <v>18.5</v>
      </c>
      <c r="J229" s="12">
        <v>-17.2</v>
      </c>
      <c r="K229" s="41" t="s">
        <v>732</v>
      </c>
      <c r="L229" s="9" t="str">
        <f t="shared" si="35"/>
        <v>Yes</v>
      </c>
    </row>
    <row r="230" spans="1:12" x14ac:dyDescent="0.25">
      <c r="A230" s="4" t="s">
        <v>1391</v>
      </c>
      <c r="B230" s="33" t="s">
        <v>217</v>
      </c>
      <c r="C230" s="14">
        <v>173567305</v>
      </c>
      <c r="D230" s="11" t="str">
        <f t="shared" ref="D230:D253" si="36">IF($B230="N/A","N/A",IF(C230&gt;10,"No",IF(C230&lt;-10,"No","Yes")))</f>
        <v>N/A</v>
      </c>
      <c r="E230" s="14">
        <v>197248747</v>
      </c>
      <c r="F230" s="11" t="str">
        <f t="shared" ref="F230:F253" si="37">IF($B230="N/A","N/A",IF(E230&gt;10,"No",IF(E230&lt;-10,"No","Yes")))</f>
        <v>N/A</v>
      </c>
      <c r="G230" s="14">
        <v>161839948</v>
      </c>
      <c r="H230" s="11" t="str">
        <f t="shared" ref="H230:H253" si="38">IF($B230="N/A","N/A",IF(G230&gt;10,"No",IF(G230&lt;-10,"No","Yes")))</f>
        <v>N/A</v>
      </c>
      <c r="I230" s="12">
        <v>13.64</v>
      </c>
      <c r="J230" s="12">
        <v>-18</v>
      </c>
      <c r="K230" s="41" t="s">
        <v>732</v>
      </c>
      <c r="L230" s="9" t="str">
        <f t="shared" ref="L230:L253" si="39">IF(J230="Div by 0", "N/A", IF(K230="N/A","N/A", IF(J230&gt;VALUE(MID(K230,1,2)), "No", IF(J230&lt;-1*VALUE(MID(K230,1,2)), "No", "Yes"))))</f>
        <v>Yes</v>
      </c>
    </row>
    <row r="231" spans="1:12" x14ac:dyDescent="0.25">
      <c r="A231" s="4" t="s">
        <v>1568</v>
      </c>
      <c r="B231" s="33" t="s">
        <v>217</v>
      </c>
      <c r="C231" s="1">
        <v>15612</v>
      </c>
      <c r="D231" s="1" t="str">
        <f t="shared" si="36"/>
        <v>N/A</v>
      </c>
      <c r="E231" s="1">
        <v>15162</v>
      </c>
      <c r="F231" s="1" t="str">
        <f t="shared" si="37"/>
        <v>N/A</v>
      </c>
      <c r="G231" s="1">
        <v>14455</v>
      </c>
      <c r="H231" s="11" t="str">
        <f t="shared" si="38"/>
        <v>N/A</v>
      </c>
      <c r="I231" s="12">
        <v>-2.88</v>
      </c>
      <c r="J231" s="12">
        <v>-4.66</v>
      </c>
      <c r="K231" s="41" t="s">
        <v>732</v>
      </c>
      <c r="L231" s="9" t="str">
        <f t="shared" si="39"/>
        <v>Yes</v>
      </c>
    </row>
    <row r="232" spans="1:12" x14ac:dyDescent="0.25">
      <c r="A232" s="4" t="s">
        <v>1569</v>
      </c>
      <c r="B232" s="33" t="s">
        <v>217</v>
      </c>
      <c r="C232" s="14">
        <v>11117.557328000001</v>
      </c>
      <c r="D232" s="11" t="str">
        <f t="shared" si="36"/>
        <v>N/A</v>
      </c>
      <c r="E232" s="14">
        <v>13009.414787</v>
      </c>
      <c r="F232" s="11" t="str">
        <f t="shared" si="37"/>
        <v>N/A</v>
      </c>
      <c r="G232" s="14">
        <v>11196.122310999999</v>
      </c>
      <c r="H232" s="11" t="str">
        <f t="shared" si="38"/>
        <v>N/A</v>
      </c>
      <c r="I232" s="12">
        <v>17.02</v>
      </c>
      <c r="J232" s="12">
        <v>-13.9</v>
      </c>
      <c r="K232" s="41" t="s">
        <v>732</v>
      </c>
      <c r="L232" s="9" t="str">
        <f t="shared" si="39"/>
        <v>Yes</v>
      </c>
    </row>
    <row r="233" spans="1:12" x14ac:dyDescent="0.25">
      <c r="A233" s="46" t="s">
        <v>1570</v>
      </c>
      <c r="B233" s="33" t="s">
        <v>217</v>
      </c>
      <c r="C233" s="14">
        <v>9929.3614128000008</v>
      </c>
      <c r="D233" s="11" t="str">
        <f t="shared" si="36"/>
        <v>N/A</v>
      </c>
      <c r="E233" s="14">
        <v>11944.718106</v>
      </c>
      <c r="F233" s="11" t="str">
        <f t="shared" si="37"/>
        <v>N/A</v>
      </c>
      <c r="G233" s="14">
        <v>10375.796503</v>
      </c>
      <c r="H233" s="11" t="str">
        <f t="shared" si="38"/>
        <v>N/A</v>
      </c>
      <c r="I233" s="12">
        <v>20.3</v>
      </c>
      <c r="J233" s="12">
        <v>-13.1</v>
      </c>
      <c r="K233" s="41" t="s">
        <v>732</v>
      </c>
      <c r="L233" s="9" t="str">
        <f t="shared" si="39"/>
        <v>Yes</v>
      </c>
    </row>
    <row r="234" spans="1:12" x14ac:dyDescent="0.25">
      <c r="A234" s="46" t="s">
        <v>1571</v>
      </c>
      <c r="B234" s="33" t="s">
        <v>217</v>
      </c>
      <c r="C234" s="14">
        <v>13349.808628000001</v>
      </c>
      <c r="D234" s="11" t="str">
        <f t="shared" si="36"/>
        <v>N/A</v>
      </c>
      <c r="E234" s="14">
        <v>15166.603343999999</v>
      </c>
      <c r="F234" s="11" t="str">
        <f t="shared" si="37"/>
        <v>N/A</v>
      </c>
      <c r="G234" s="14">
        <v>13016.298854999999</v>
      </c>
      <c r="H234" s="11" t="str">
        <f t="shared" si="38"/>
        <v>N/A</v>
      </c>
      <c r="I234" s="12">
        <v>13.61</v>
      </c>
      <c r="J234" s="12">
        <v>-14.2</v>
      </c>
      <c r="K234" s="41" t="s">
        <v>732</v>
      </c>
      <c r="L234" s="9" t="str">
        <f t="shared" si="39"/>
        <v>Yes</v>
      </c>
    </row>
    <row r="235" spans="1:12" x14ac:dyDescent="0.25">
      <c r="A235" s="46" t="s">
        <v>1572</v>
      </c>
      <c r="B235" s="33" t="s">
        <v>217</v>
      </c>
      <c r="C235" s="14">
        <v>5544.4534884000004</v>
      </c>
      <c r="D235" s="11" t="str">
        <f t="shared" si="36"/>
        <v>N/A</v>
      </c>
      <c r="E235" s="14">
        <v>7071.1851852</v>
      </c>
      <c r="F235" s="11" t="str">
        <f t="shared" si="37"/>
        <v>N/A</v>
      </c>
      <c r="G235" s="14">
        <v>2426.1836735000002</v>
      </c>
      <c r="H235" s="11" t="str">
        <f t="shared" si="38"/>
        <v>N/A</v>
      </c>
      <c r="I235" s="12">
        <v>27.54</v>
      </c>
      <c r="J235" s="12">
        <v>-65.7</v>
      </c>
      <c r="K235" s="41" t="s">
        <v>732</v>
      </c>
      <c r="L235" s="9" t="str">
        <f t="shared" si="39"/>
        <v>No</v>
      </c>
    </row>
    <row r="236" spans="1:12" x14ac:dyDescent="0.25">
      <c r="A236" s="46" t="s">
        <v>1573</v>
      </c>
      <c r="B236" s="33" t="s">
        <v>217</v>
      </c>
      <c r="C236" s="14">
        <v>1425.3</v>
      </c>
      <c r="D236" s="11" t="str">
        <f t="shared" si="36"/>
        <v>N/A</v>
      </c>
      <c r="E236" s="14">
        <v>2830.6111111</v>
      </c>
      <c r="F236" s="11" t="str">
        <f t="shared" si="37"/>
        <v>N/A</v>
      </c>
      <c r="G236" s="14">
        <v>805.36363635999999</v>
      </c>
      <c r="H236" s="11" t="str">
        <f t="shared" si="38"/>
        <v>N/A</v>
      </c>
      <c r="I236" s="12">
        <v>98.6</v>
      </c>
      <c r="J236" s="12">
        <v>-71.5</v>
      </c>
      <c r="K236" s="41" t="s">
        <v>732</v>
      </c>
      <c r="L236" s="9" t="str">
        <f t="shared" si="39"/>
        <v>No</v>
      </c>
    </row>
    <row r="237" spans="1:12" x14ac:dyDescent="0.25">
      <c r="A237" s="42" t="s">
        <v>1574</v>
      </c>
      <c r="B237" s="33" t="s">
        <v>217</v>
      </c>
      <c r="C237" s="11">
        <v>15.965965453999999</v>
      </c>
      <c r="D237" s="11" t="str">
        <f t="shared" si="36"/>
        <v>N/A</v>
      </c>
      <c r="E237" s="11">
        <v>16.732329085</v>
      </c>
      <c r="F237" s="11" t="str">
        <f t="shared" si="37"/>
        <v>N/A</v>
      </c>
      <c r="G237" s="11">
        <v>16.65898352</v>
      </c>
      <c r="H237" s="11" t="str">
        <f t="shared" si="38"/>
        <v>N/A</v>
      </c>
      <c r="I237" s="12">
        <v>4.8</v>
      </c>
      <c r="J237" s="12">
        <v>-0.438</v>
      </c>
      <c r="K237" s="41" t="s">
        <v>732</v>
      </c>
      <c r="L237" s="9" t="str">
        <f t="shared" si="39"/>
        <v>Yes</v>
      </c>
    </row>
    <row r="238" spans="1:12" x14ac:dyDescent="0.25">
      <c r="A238" s="45" t="s">
        <v>1575</v>
      </c>
      <c r="B238" s="33" t="s">
        <v>217</v>
      </c>
      <c r="C238" s="11">
        <v>54.95565843</v>
      </c>
      <c r="D238" s="11" t="str">
        <f t="shared" si="36"/>
        <v>N/A</v>
      </c>
      <c r="E238" s="11">
        <v>55.828702923999998</v>
      </c>
      <c r="F238" s="11" t="str">
        <f t="shared" si="37"/>
        <v>N/A</v>
      </c>
      <c r="G238" s="11">
        <v>54.607084346000001</v>
      </c>
      <c r="H238" s="11" t="str">
        <f t="shared" si="38"/>
        <v>N/A</v>
      </c>
      <c r="I238" s="12">
        <v>1.589</v>
      </c>
      <c r="J238" s="12">
        <v>-2.19</v>
      </c>
      <c r="K238" s="41" t="s">
        <v>732</v>
      </c>
      <c r="L238" s="9" t="str">
        <f t="shared" si="39"/>
        <v>Yes</v>
      </c>
    </row>
    <row r="239" spans="1:12" x14ac:dyDescent="0.25">
      <c r="A239" s="45" t="s">
        <v>1576</v>
      </c>
      <c r="B239" s="33" t="s">
        <v>217</v>
      </c>
      <c r="C239" s="11">
        <v>23.355999667999999</v>
      </c>
      <c r="D239" s="11" t="str">
        <f t="shared" si="36"/>
        <v>N/A</v>
      </c>
      <c r="E239" s="11">
        <v>22.26888937</v>
      </c>
      <c r="F239" s="11" t="str">
        <f t="shared" si="37"/>
        <v>N/A</v>
      </c>
      <c r="G239" s="11">
        <v>22.76477684</v>
      </c>
      <c r="H239" s="11" t="str">
        <f t="shared" si="38"/>
        <v>N/A</v>
      </c>
      <c r="I239" s="12">
        <v>-4.6500000000000004</v>
      </c>
      <c r="J239" s="12">
        <v>2.2269999999999999</v>
      </c>
      <c r="K239" s="41" t="s">
        <v>732</v>
      </c>
      <c r="L239" s="9" t="str">
        <f t="shared" si="39"/>
        <v>Yes</v>
      </c>
    </row>
    <row r="240" spans="1:12" x14ac:dyDescent="0.25">
      <c r="A240" s="45" t="s">
        <v>1577</v>
      </c>
      <c r="B240" s="33" t="s">
        <v>217</v>
      </c>
      <c r="C240" s="11">
        <v>0.2165483205</v>
      </c>
      <c r="D240" s="11" t="str">
        <f t="shared" si="36"/>
        <v>N/A</v>
      </c>
      <c r="E240" s="11">
        <v>0.1523745027</v>
      </c>
      <c r="F240" s="11" t="str">
        <f t="shared" si="37"/>
        <v>N/A</v>
      </c>
      <c r="G240" s="11">
        <v>0.16254768620000001</v>
      </c>
      <c r="H240" s="11" t="str">
        <f t="shared" si="38"/>
        <v>N/A</v>
      </c>
      <c r="I240" s="12">
        <v>-29.6</v>
      </c>
      <c r="J240" s="12">
        <v>6.6760000000000002</v>
      </c>
      <c r="K240" s="41" t="s">
        <v>732</v>
      </c>
      <c r="L240" s="9" t="str">
        <f t="shared" si="39"/>
        <v>Yes</v>
      </c>
    </row>
    <row r="241" spans="1:12" x14ac:dyDescent="0.25">
      <c r="A241" s="45" t="s">
        <v>1578</v>
      </c>
      <c r="B241" s="33" t="s">
        <v>217</v>
      </c>
      <c r="C241" s="11">
        <v>0.249656722</v>
      </c>
      <c r="D241" s="11" t="str">
        <f t="shared" si="36"/>
        <v>N/A</v>
      </c>
      <c r="E241" s="11">
        <v>0.12619181160000001</v>
      </c>
      <c r="F241" s="11" t="str">
        <f t="shared" si="37"/>
        <v>N/A</v>
      </c>
      <c r="G241" s="11">
        <v>0.12088576299999999</v>
      </c>
      <c r="H241" s="11" t="str">
        <f t="shared" si="38"/>
        <v>N/A</v>
      </c>
      <c r="I241" s="12">
        <v>-49.5</v>
      </c>
      <c r="J241" s="12">
        <v>-4.2</v>
      </c>
      <c r="K241" s="41" t="s">
        <v>732</v>
      </c>
      <c r="L241" s="9" t="str">
        <f t="shared" si="39"/>
        <v>Yes</v>
      </c>
    </row>
    <row r="242" spans="1:12" x14ac:dyDescent="0.25">
      <c r="A242" s="4" t="s">
        <v>1403</v>
      </c>
      <c r="B242" s="33" t="s">
        <v>217</v>
      </c>
      <c r="C242" s="14">
        <v>169794155</v>
      </c>
      <c r="D242" s="11" t="str">
        <f t="shared" si="36"/>
        <v>N/A</v>
      </c>
      <c r="E242" s="14">
        <v>187659054</v>
      </c>
      <c r="F242" s="11" t="str">
        <f t="shared" si="37"/>
        <v>N/A</v>
      </c>
      <c r="G242" s="14">
        <v>147624772</v>
      </c>
      <c r="H242" s="11" t="str">
        <f t="shared" si="38"/>
        <v>N/A</v>
      </c>
      <c r="I242" s="12">
        <v>10.52</v>
      </c>
      <c r="J242" s="12">
        <v>-21.3</v>
      </c>
      <c r="K242" s="41" t="s">
        <v>732</v>
      </c>
      <c r="L242" s="9" t="str">
        <f t="shared" si="39"/>
        <v>Yes</v>
      </c>
    </row>
    <row r="243" spans="1:12" x14ac:dyDescent="0.25">
      <c r="A243" s="4" t="s">
        <v>1579</v>
      </c>
      <c r="B243" s="33" t="s">
        <v>217</v>
      </c>
      <c r="C243" s="1">
        <v>15173</v>
      </c>
      <c r="D243" s="1" t="str">
        <f t="shared" si="36"/>
        <v>N/A</v>
      </c>
      <c r="E243" s="1">
        <v>14151</v>
      </c>
      <c r="F243" s="1" t="str">
        <f t="shared" si="37"/>
        <v>N/A</v>
      </c>
      <c r="G243" s="1">
        <v>13445</v>
      </c>
      <c r="H243" s="11" t="str">
        <f t="shared" si="38"/>
        <v>N/A</v>
      </c>
      <c r="I243" s="12">
        <v>-6.74</v>
      </c>
      <c r="J243" s="12">
        <v>-4.99</v>
      </c>
      <c r="K243" s="41" t="s">
        <v>732</v>
      </c>
      <c r="L243" s="9" t="str">
        <f t="shared" si="39"/>
        <v>Yes</v>
      </c>
    </row>
    <row r="244" spans="1:12" ht="25" x14ac:dyDescent="0.25">
      <c r="A244" s="4" t="s">
        <v>1580</v>
      </c>
      <c r="B244" s="33" t="s">
        <v>217</v>
      </c>
      <c r="C244" s="14">
        <v>11190.546036</v>
      </c>
      <c r="D244" s="11" t="str">
        <f t="shared" si="36"/>
        <v>N/A</v>
      </c>
      <c r="E244" s="14">
        <v>13261.186771000001</v>
      </c>
      <c r="F244" s="11" t="str">
        <f t="shared" si="37"/>
        <v>N/A</v>
      </c>
      <c r="G244" s="14">
        <v>10979.901227</v>
      </c>
      <c r="H244" s="11" t="str">
        <f t="shared" si="38"/>
        <v>N/A</v>
      </c>
      <c r="I244" s="12">
        <v>18.5</v>
      </c>
      <c r="J244" s="12">
        <v>-17.2</v>
      </c>
      <c r="K244" s="41" t="s">
        <v>732</v>
      </c>
      <c r="L244" s="9" t="str">
        <f t="shared" si="39"/>
        <v>Yes</v>
      </c>
    </row>
    <row r="245" spans="1:12" ht="25" x14ac:dyDescent="0.25">
      <c r="A245" s="46" t="s">
        <v>1581</v>
      </c>
      <c r="B245" s="33" t="s">
        <v>217</v>
      </c>
      <c r="C245" s="14">
        <v>9903.6426456999998</v>
      </c>
      <c r="D245" s="11" t="str">
        <f t="shared" si="36"/>
        <v>N/A</v>
      </c>
      <c r="E245" s="14">
        <v>12063.653270999999</v>
      </c>
      <c r="F245" s="11" t="str">
        <f t="shared" si="37"/>
        <v>N/A</v>
      </c>
      <c r="G245" s="14">
        <v>10020.360629999999</v>
      </c>
      <c r="H245" s="11" t="str">
        <f t="shared" si="38"/>
        <v>N/A</v>
      </c>
      <c r="I245" s="12">
        <v>21.81</v>
      </c>
      <c r="J245" s="12">
        <v>-16.899999999999999</v>
      </c>
      <c r="K245" s="41" t="s">
        <v>732</v>
      </c>
      <c r="L245" s="9" t="str">
        <f t="shared" si="39"/>
        <v>Yes</v>
      </c>
    </row>
    <row r="246" spans="1:12" ht="25" x14ac:dyDescent="0.25">
      <c r="A246" s="46" t="s">
        <v>1582</v>
      </c>
      <c r="B246" s="33" t="s">
        <v>217</v>
      </c>
      <c r="C246" s="14">
        <v>13664.237179</v>
      </c>
      <c r="D246" s="11" t="str">
        <f t="shared" si="36"/>
        <v>N/A</v>
      </c>
      <c r="E246" s="14">
        <v>15996.972659999999</v>
      </c>
      <c r="F246" s="11" t="str">
        <f t="shared" si="37"/>
        <v>N/A</v>
      </c>
      <c r="G246" s="14">
        <v>13233.499628</v>
      </c>
      <c r="H246" s="11" t="str">
        <f t="shared" si="38"/>
        <v>N/A</v>
      </c>
      <c r="I246" s="12">
        <v>17.07</v>
      </c>
      <c r="J246" s="12">
        <v>-17.3</v>
      </c>
      <c r="K246" s="41" t="s">
        <v>732</v>
      </c>
      <c r="L246" s="9" t="str">
        <f t="shared" si="39"/>
        <v>Yes</v>
      </c>
    </row>
    <row r="247" spans="1:12" ht="25" x14ac:dyDescent="0.25">
      <c r="A247" s="46" t="s">
        <v>1583</v>
      </c>
      <c r="B247" s="33" t="s">
        <v>217</v>
      </c>
      <c r="C247" s="14">
        <v>4984.8148148</v>
      </c>
      <c r="D247" s="11" t="str">
        <f t="shared" si="36"/>
        <v>N/A</v>
      </c>
      <c r="E247" s="14">
        <v>3275</v>
      </c>
      <c r="F247" s="11" t="str">
        <f t="shared" si="37"/>
        <v>N/A</v>
      </c>
      <c r="G247" s="14" t="s">
        <v>1742</v>
      </c>
      <c r="H247" s="11" t="str">
        <f t="shared" si="38"/>
        <v>N/A</v>
      </c>
      <c r="I247" s="12">
        <v>-34.299999999999997</v>
      </c>
      <c r="J247" s="12" t="s">
        <v>1742</v>
      </c>
      <c r="K247" s="41" t="s">
        <v>732</v>
      </c>
      <c r="L247" s="9" t="str">
        <f t="shared" si="39"/>
        <v>N/A</v>
      </c>
    </row>
    <row r="248" spans="1:12" ht="25" x14ac:dyDescent="0.25">
      <c r="A248" s="46" t="s">
        <v>1584</v>
      </c>
      <c r="B248" s="33" t="s">
        <v>217</v>
      </c>
      <c r="C248" s="14">
        <v>1326.3333333</v>
      </c>
      <c r="D248" s="11" t="str">
        <f t="shared" si="36"/>
        <v>N/A</v>
      </c>
      <c r="E248" s="14">
        <v>7839.4</v>
      </c>
      <c r="F248" s="11" t="str">
        <f t="shared" si="37"/>
        <v>N/A</v>
      </c>
      <c r="G248" s="14">
        <v>878.57142856999997</v>
      </c>
      <c r="H248" s="11" t="str">
        <f t="shared" si="38"/>
        <v>N/A</v>
      </c>
      <c r="I248" s="12">
        <v>491.1</v>
      </c>
      <c r="J248" s="12">
        <v>-88.8</v>
      </c>
      <c r="K248" s="41" t="s">
        <v>732</v>
      </c>
      <c r="L248" s="9" t="str">
        <f t="shared" si="39"/>
        <v>No</v>
      </c>
    </row>
    <row r="249" spans="1:12" ht="25" x14ac:dyDescent="0.25">
      <c r="A249" s="42" t="s">
        <v>1585</v>
      </c>
      <c r="B249" s="33" t="s">
        <v>217</v>
      </c>
      <c r="C249" s="11">
        <v>15.51701216</v>
      </c>
      <c r="D249" s="11" t="str">
        <f t="shared" si="36"/>
        <v>N/A</v>
      </c>
      <c r="E249" s="11">
        <v>15.616619764999999</v>
      </c>
      <c r="F249" s="11" t="str">
        <f t="shared" si="37"/>
        <v>N/A</v>
      </c>
      <c r="G249" s="11">
        <v>15.494986747</v>
      </c>
      <c r="H249" s="11" t="str">
        <f t="shared" si="38"/>
        <v>N/A</v>
      </c>
      <c r="I249" s="12">
        <v>0.64190000000000003</v>
      </c>
      <c r="J249" s="12">
        <v>-0.77900000000000003</v>
      </c>
      <c r="K249" s="41" t="s">
        <v>732</v>
      </c>
      <c r="L249" s="9" t="str">
        <f t="shared" si="39"/>
        <v>Yes</v>
      </c>
    </row>
    <row r="250" spans="1:12" ht="25" x14ac:dyDescent="0.25">
      <c r="A250" s="45" t="s">
        <v>1586</v>
      </c>
      <c r="B250" s="33" t="s">
        <v>217</v>
      </c>
      <c r="C250" s="11">
        <v>54.643315299000001</v>
      </c>
      <c r="D250" s="11" t="str">
        <f t="shared" si="36"/>
        <v>N/A</v>
      </c>
      <c r="E250" s="11">
        <v>55.166414099000001</v>
      </c>
      <c r="F250" s="11" t="str">
        <f t="shared" si="37"/>
        <v>N/A</v>
      </c>
      <c r="G250" s="11">
        <v>53.121292582000002</v>
      </c>
      <c r="H250" s="11" t="str">
        <f t="shared" si="38"/>
        <v>N/A</v>
      </c>
      <c r="I250" s="12">
        <v>0.95730000000000004</v>
      </c>
      <c r="J250" s="12">
        <v>-3.71</v>
      </c>
      <c r="K250" s="41" t="s">
        <v>732</v>
      </c>
      <c r="L250" s="9" t="str">
        <f t="shared" si="39"/>
        <v>Yes</v>
      </c>
    </row>
    <row r="251" spans="1:12" ht="25" x14ac:dyDescent="0.25">
      <c r="A251" s="45" t="s">
        <v>1587</v>
      </c>
      <c r="B251" s="33" t="s">
        <v>217</v>
      </c>
      <c r="C251" s="11">
        <v>21.991873290000001</v>
      </c>
      <c r="D251" s="11" t="str">
        <f t="shared" si="36"/>
        <v>N/A</v>
      </c>
      <c r="E251" s="11">
        <v>18.688027712</v>
      </c>
      <c r="F251" s="11" t="str">
        <f t="shared" si="37"/>
        <v>N/A</v>
      </c>
      <c r="G251" s="11">
        <v>19.469240048</v>
      </c>
      <c r="H251" s="11" t="str">
        <f t="shared" si="38"/>
        <v>N/A</v>
      </c>
      <c r="I251" s="12">
        <v>-15</v>
      </c>
      <c r="J251" s="12">
        <v>4.18</v>
      </c>
      <c r="K251" s="41" t="s">
        <v>732</v>
      </c>
      <c r="L251" s="9" t="str">
        <f t="shared" si="39"/>
        <v>Yes</v>
      </c>
    </row>
    <row r="252" spans="1:12" ht="25" x14ac:dyDescent="0.25">
      <c r="A252" s="45" t="s">
        <v>1588</v>
      </c>
      <c r="B252" s="33" t="s">
        <v>217</v>
      </c>
      <c r="C252" s="11">
        <v>0.1359722012</v>
      </c>
      <c r="D252" s="11" t="str">
        <f t="shared" si="36"/>
        <v>N/A</v>
      </c>
      <c r="E252" s="11">
        <v>2.82175E-3</v>
      </c>
      <c r="F252" s="11" t="str">
        <f t="shared" si="37"/>
        <v>N/A</v>
      </c>
      <c r="G252" s="11">
        <v>0</v>
      </c>
      <c r="H252" s="11" t="str">
        <f t="shared" si="38"/>
        <v>N/A</v>
      </c>
      <c r="I252" s="12">
        <v>-97.9</v>
      </c>
      <c r="J252" s="12">
        <v>-100</v>
      </c>
      <c r="K252" s="41" t="s">
        <v>732</v>
      </c>
      <c r="L252" s="9" t="str">
        <f t="shared" si="39"/>
        <v>No</v>
      </c>
    </row>
    <row r="253" spans="1:12" ht="25" x14ac:dyDescent="0.25">
      <c r="A253" s="45" t="s">
        <v>1589</v>
      </c>
      <c r="B253" s="33" t="s">
        <v>217</v>
      </c>
      <c r="C253" s="11">
        <v>0.11234552489999999</v>
      </c>
      <c r="D253" s="11" t="str">
        <f t="shared" si="36"/>
        <v>N/A</v>
      </c>
      <c r="E253" s="11">
        <v>3.5053280999999999E-2</v>
      </c>
      <c r="F253" s="11" t="str">
        <f t="shared" si="37"/>
        <v>N/A</v>
      </c>
      <c r="G253" s="11">
        <v>3.8463651799999998E-2</v>
      </c>
      <c r="H253" s="11" t="str">
        <f t="shared" si="38"/>
        <v>N/A</v>
      </c>
      <c r="I253" s="12">
        <v>-68.8</v>
      </c>
      <c r="J253" s="12">
        <v>9.7289999999999992</v>
      </c>
      <c r="K253" s="41" t="s">
        <v>732</v>
      </c>
      <c r="L253" s="9" t="str">
        <f t="shared" si="39"/>
        <v>Yes</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65363</v>
      </c>
      <c r="D7" s="125" t="str">
        <f>IF($B7="N/A","N/A",IF(C7&gt;15,"No",IF(C7&lt;-15,"No","Yes")))</f>
        <v>N/A</v>
      </c>
      <c r="E7" s="124">
        <v>77373</v>
      </c>
      <c r="F7" s="125" t="str">
        <f>IF($B7="N/A","N/A",IF(E7&gt;15,"No",IF(E7&lt;-15,"No","Yes")))</f>
        <v>N/A</v>
      </c>
      <c r="G7" s="124">
        <v>87260</v>
      </c>
      <c r="H7" s="125" t="str">
        <f>IF($B7="N/A","N/A",IF(G7&gt;15,"No",IF(G7&lt;-15,"No","Yes")))</f>
        <v>N/A</v>
      </c>
      <c r="I7" s="126">
        <v>18.37</v>
      </c>
      <c r="J7" s="126">
        <v>12.78</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35.984414393999998</v>
      </c>
      <c r="H8" s="125" t="str">
        <f>IF($B8="N/A","N/A",IF(G8&gt;15,"No",IF(G8&lt;-15,"No","Yes")))</f>
        <v>N/A</v>
      </c>
      <c r="I8" s="126" t="s">
        <v>217</v>
      </c>
      <c r="J8" s="126" t="s">
        <v>217</v>
      </c>
      <c r="K8" s="125" t="str">
        <f t="shared" si="0"/>
        <v>N/A</v>
      </c>
    </row>
    <row r="9" spans="1:11" x14ac:dyDescent="0.25">
      <c r="A9" s="24" t="s">
        <v>306</v>
      </c>
      <c r="B9" s="117" t="s">
        <v>217</v>
      </c>
      <c r="C9" s="116">
        <v>60.526597615999997</v>
      </c>
      <c r="D9" s="116" t="str">
        <f>IF($B9="N/A","N/A",IF(C9&gt;15,"No",IF(C9&lt;-15,"No","Yes")))</f>
        <v>N/A</v>
      </c>
      <c r="E9" s="116">
        <v>57.719100978</v>
      </c>
      <c r="F9" s="116" t="str">
        <f>IF($B9="N/A","N/A",IF(E9&gt;15,"No",IF(E9&lt;-15,"No","Yes")))</f>
        <v>N/A</v>
      </c>
      <c r="G9" s="116">
        <v>64.015585606000002</v>
      </c>
      <c r="H9" s="116" t="str">
        <f>IF($B9="N/A","N/A",IF(G9&gt;15,"No",IF(G9&lt;-15,"No","Yes")))</f>
        <v>N/A</v>
      </c>
      <c r="I9" s="122">
        <v>-4.6399999999999997</v>
      </c>
      <c r="J9" s="122">
        <v>10.91</v>
      </c>
      <c r="K9" s="116" t="str">
        <f t="shared" si="0"/>
        <v>Yes</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42.943921005999997</v>
      </c>
      <c r="F11" s="116" t="str">
        <f>IF(OR($B11="N/A",$E11="N/A"),"N/A",IF(E11&gt;100,"No",IF(E11&lt;95,"No","Yes")))</f>
        <v>No</v>
      </c>
      <c r="G11" s="116">
        <v>35.819390327999997</v>
      </c>
      <c r="H11" s="116" t="str">
        <f>IF($B11="N/A","N/A",IF(G11&gt;100,"No",IF(G11&lt;95,"No","Yes")))</f>
        <v>No</v>
      </c>
      <c r="I11" s="122" t="s">
        <v>217</v>
      </c>
      <c r="J11" s="122">
        <v>-16.600000000000001</v>
      </c>
      <c r="K11" s="116" t="str">
        <f t="shared" si="0"/>
        <v>Yes</v>
      </c>
    </row>
    <row r="12" spans="1:11" x14ac:dyDescent="0.25">
      <c r="A12" s="24" t="s">
        <v>308</v>
      </c>
      <c r="B12" s="117" t="s">
        <v>217</v>
      </c>
      <c r="C12" s="116" t="s">
        <v>217</v>
      </c>
      <c r="D12" s="116" t="str">
        <f t="shared" ref="D12:D13" si="1">IF(OR($B12="N/A",$C12="N/A"),"N/A",IF(C12&gt;100,"No",IF(C12&lt;95,"No","Yes")))</f>
        <v>N/A</v>
      </c>
      <c r="E12" s="116">
        <v>0</v>
      </c>
      <c r="F12" s="116" t="str">
        <f t="shared" ref="F12:F13" si="2">IF(OR($B12="N/A",$E12="N/A"),"N/A",IF(E12&gt;100,"No",IF(E12&lt;95,"No","Yes")))</f>
        <v>N/A</v>
      </c>
      <c r="G12" s="116">
        <v>0</v>
      </c>
      <c r="H12" s="116" t="str">
        <f t="shared" ref="H12:H13" si="3">IF($B12="N/A","N/A",IF(G12&gt;100,"No",IF(G12&lt;95,"No","Yes")))</f>
        <v>N/A</v>
      </c>
      <c r="I12" s="122" t="s">
        <v>217</v>
      </c>
      <c r="J12" s="122" t="s">
        <v>1742</v>
      </c>
      <c r="K12" s="116" t="str">
        <f t="shared" si="0"/>
        <v>N/A</v>
      </c>
    </row>
    <row r="13" spans="1:11" x14ac:dyDescent="0.25">
      <c r="A13" s="24" t="s">
        <v>812</v>
      </c>
      <c r="B13" s="117" t="s">
        <v>218</v>
      </c>
      <c r="C13" s="116" t="s">
        <v>217</v>
      </c>
      <c r="D13" s="116" t="str">
        <f t="shared" si="1"/>
        <v>N/A</v>
      </c>
      <c r="E13" s="116">
        <v>45.332351078999999</v>
      </c>
      <c r="F13" s="116" t="str">
        <f t="shared" si="2"/>
        <v>No</v>
      </c>
      <c r="G13" s="116">
        <v>39.307815722999997</v>
      </c>
      <c r="H13" s="116" t="str">
        <f t="shared" si="3"/>
        <v>No</v>
      </c>
      <c r="I13" s="122" t="s">
        <v>217</v>
      </c>
      <c r="J13" s="122">
        <v>-13.3</v>
      </c>
      <c r="K13" s="116" t="str">
        <f t="shared" si="0"/>
        <v>Yes</v>
      </c>
    </row>
    <row r="14" spans="1:11" x14ac:dyDescent="0.25">
      <c r="A14" s="27" t="s">
        <v>309</v>
      </c>
      <c r="B14" s="117" t="s">
        <v>217</v>
      </c>
      <c r="C14" s="128">
        <v>25801</v>
      </c>
      <c r="D14" s="116" t="str">
        <f>IF($B14="N/A","N/A",IF(C14&gt;15,"No",IF(C14&lt;-15,"No","Yes")))</f>
        <v>N/A</v>
      </c>
      <c r="E14" s="128">
        <v>32714</v>
      </c>
      <c r="F14" s="116" t="str">
        <f>IF($B14="N/A","N/A",IF(E14&gt;15,"No",IF(E14&lt;-15,"No","Yes")))</f>
        <v>N/A</v>
      </c>
      <c r="G14" s="128">
        <v>31400</v>
      </c>
      <c r="H14" s="116" t="str">
        <f>IF($B14="N/A","N/A",IF(G14&gt;15,"No",IF(G14&lt;-15,"No","Yes")))</f>
        <v>N/A</v>
      </c>
      <c r="I14" s="122">
        <v>26.79</v>
      </c>
      <c r="J14" s="122">
        <v>-4.0199999999999996</v>
      </c>
      <c r="K14" s="116" t="str">
        <f t="shared" si="0"/>
        <v>Yes</v>
      </c>
    </row>
    <row r="15" spans="1:11" x14ac:dyDescent="0.25">
      <c r="A15" s="24" t="s">
        <v>435</v>
      </c>
      <c r="B15" s="117" t="s">
        <v>219</v>
      </c>
      <c r="C15" s="116">
        <v>3.5618774466000001</v>
      </c>
      <c r="D15" s="116" t="str">
        <f>IF($B15="N/A","N/A",IF(C15&gt;20,"No",IF(C15&lt;5,"No","Yes")))</f>
        <v>No</v>
      </c>
      <c r="E15" s="116">
        <v>9.9682093293000005</v>
      </c>
      <c r="F15" s="116" t="str">
        <f>IF($B15="N/A","N/A",IF(E15&gt;20,"No",IF(E15&lt;5,"No","Yes")))</f>
        <v>Yes</v>
      </c>
      <c r="G15" s="116">
        <v>15.175159236000001</v>
      </c>
      <c r="H15" s="116" t="str">
        <f>IF($B15="N/A","N/A",IF(G15&gt;20,"No",IF(G15&lt;5,"No","Yes")))</f>
        <v>Yes</v>
      </c>
      <c r="I15" s="122">
        <v>179.9</v>
      </c>
      <c r="J15" s="122">
        <v>52.24</v>
      </c>
      <c r="K15" s="116" t="str">
        <f t="shared" si="0"/>
        <v>No</v>
      </c>
    </row>
    <row r="16" spans="1:11" x14ac:dyDescent="0.25">
      <c r="A16" s="24" t="s">
        <v>436</v>
      </c>
      <c r="B16" s="117" t="s">
        <v>217</v>
      </c>
      <c r="C16" s="116" t="s">
        <v>217</v>
      </c>
      <c r="D16" s="116" t="str">
        <f>IF($B16="N/A","N/A",IF(C16&gt;15,"No",IF(C16&lt;-15,"No","Yes")))</f>
        <v>N/A</v>
      </c>
      <c r="E16" s="116" t="s">
        <v>217</v>
      </c>
      <c r="F16" s="116" t="str">
        <f>IF($B16="N/A","N/A",IF(E16&gt;15,"No",IF(E16&lt;-15,"No","Yes")))</f>
        <v>N/A</v>
      </c>
      <c r="G16" s="116">
        <v>84.824840764000001</v>
      </c>
      <c r="H16" s="116" t="str">
        <f>IF($B16="N/A","N/A",IF(G16&gt;15,"No",IF(G16&lt;-15,"No","Yes")))</f>
        <v>N/A</v>
      </c>
      <c r="I16" s="122" t="s">
        <v>217</v>
      </c>
      <c r="J16" s="122" t="s">
        <v>217</v>
      </c>
      <c r="K16" s="116" t="str">
        <f t="shared" si="0"/>
        <v>N/A</v>
      </c>
    </row>
    <row r="17" spans="1:11" x14ac:dyDescent="0.25">
      <c r="A17" s="24" t="s">
        <v>437</v>
      </c>
      <c r="B17" s="117" t="s">
        <v>217</v>
      </c>
      <c r="C17" s="116">
        <v>5.4804077361000001</v>
      </c>
      <c r="D17" s="116" t="str">
        <f>IF($B17="N/A","N/A",IF(C17&gt;15,"No",IF(C17&lt;-15,"No","Yes")))</f>
        <v>N/A</v>
      </c>
      <c r="E17" s="116">
        <v>3.7843125267</v>
      </c>
      <c r="F17" s="116" t="str">
        <f>IF($B17="N/A","N/A",IF(E17&gt;15,"No",IF(E17&lt;-15,"No","Yes")))</f>
        <v>N/A</v>
      </c>
      <c r="G17" s="116">
        <v>8.2515923566999998</v>
      </c>
      <c r="H17" s="116" t="str">
        <f>IF($B17="N/A","N/A",IF(G17&gt;15,"No",IF(G17&lt;-15,"No","Yes")))</f>
        <v>N/A</v>
      </c>
      <c r="I17" s="122">
        <v>-30.9</v>
      </c>
      <c r="J17" s="122">
        <v>118</v>
      </c>
      <c r="K17" s="116" t="str">
        <f t="shared" si="0"/>
        <v>No</v>
      </c>
    </row>
    <row r="18" spans="1:11" x14ac:dyDescent="0.25">
      <c r="A18" s="24" t="s">
        <v>813</v>
      </c>
      <c r="B18" s="117" t="s">
        <v>217</v>
      </c>
      <c r="C18" s="135">
        <v>11126.740453</v>
      </c>
      <c r="D18" s="116" t="str">
        <f>IF($B18="N/A","N/A",IF(C18&gt;15,"No",IF(C18&lt;-15,"No","Yes")))</f>
        <v>N/A</v>
      </c>
      <c r="E18" s="135">
        <v>10146.220517</v>
      </c>
      <c r="F18" s="116" t="str">
        <f>IF($B18="N/A","N/A",IF(E18&gt;15,"No",IF(E18&lt;-15,"No","Yes")))</f>
        <v>N/A</v>
      </c>
      <c r="G18" s="135">
        <v>8588.3851794999991</v>
      </c>
      <c r="H18" s="116" t="str">
        <f>IF($B18="N/A","N/A",IF(G18&gt;15,"No",IF(G18&lt;-15,"No","Yes")))</f>
        <v>N/A</v>
      </c>
      <c r="I18" s="122">
        <v>-8.81</v>
      </c>
      <c r="J18" s="122">
        <v>-15.4</v>
      </c>
      <c r="K18" s="116" t="str">
        <f t="shared" si="0"/>
        <v>Yes</v>
      </c>
    </row>
    <row r="19" spans="1:11" x14ac:dyDescent="0.25">
      <c r="A19" s="3" t="s">
        <v>310</v>
      </c>
      <c r="B19" s="117" t="s">
        <v>217</v>
      </c>
      <c r="C19" s="128">
        <v>64</v>
      </c>
      <c r="D19" s="117" t="s">
        <v>217</v>
      </c>
      <c r="E19" s="128">
        <v>28</v>
      </c>
      <c r="F19" s="117" t="s">
        <v>217</v>
      </c>
      <c r="G19" s="128">
        <v>65</v>
      </c>
      <c r="H19" s="116" t="str">
        <f>IF($B19="N/A","N/A",IF(G19&gt;15,"No",IF(G19&lt;-15,"No","Yes")))</f>
        <v>N/A</v>
      </c>
      <c r="I19" s="122">
        <v>-56.3</v>
      </c>
      <c r="J19" s="122">
        <v>132.1</v>
      </c>
      <c r="K19" s="116" t="str">
        <f t="shared" si="0"/>
        <v>No</v>
      </c>
    </row>
    <row r="20" spans="1:11" x14ac:dyDescent="0.25">
      <c r="A20" s="3" t="s">
        <v>350</v>
      </c>
      <c r="B20" s="117" t="s">
        <v>217</v>
      </c>
      <c r="C20" s="128" t="s">
        <v>217</v>
      </c>
      <c r="D20" s="117" t="s">
        <v>217</v>
      </c>
      <c r="E20" s="128" t="s">
        <v>217</v>
      </c>
      <c r="F20" s="117" t="s">
        <v>217</v>
      </c>
      <c r="G20" s="129">
        <v>7.4490029799999996E-2</v>
      </c>
      <c r="H20" s="116" t="str">
        <f>IF($B20="N/A","N/A",IF(G20&gt;15,"No",IF(G20&lt;-15,"No","Yes")))</f>
        <v>N/A</v>
      </c>
      <c r="I20" s="122" t="s">
        <v>217</v>
      </c>
      <c r="J20" s="122" t="s">
        <v>217</v>
      </c>
      <c r="K20" s="116" t="str">
        <f t="shared" si="0"/>
        <v>N/A</v>
      </c>
    </row>
    <row r="21" spans="1:11" ht="25" x14ac:dyDescent="0.25">
      <c r="A21" s="3" t="s">
        <v>814</v>
      </c>
      <c r="B21" s="117" t="s">
        <v>217</v>
      </c>
      <c r="C21" s="130">
        <v>8388.734375</v>
      </c>
      <c r="D21" s="116" t="str">
        <f>IF($B21="N/A","N/A",IF(C21&gt;60,"No",IF(C21&lt;15,"No","Yes")))</f>
        <v>N/A</v>
      </c>
      <c r="E21" s="130">
        <v>7051.6071429000003</v>
      </c>
      <c r="F21" s="116" t="str">
        <f>IF($B21="N/A","N/A",IF(E21&gt;60,"No",IF(E21&lt;15,"No","Yes")))</f>
        <v>N/A</v>
      </c>
      <c r="G21" s="130">
        <v>11540.092307999999</v>
      </c>
      <c r="H21" s="116" t="str">
        <f>IF($B21="N/A","N/A",IF(G21&gt;60,"No",IF(G21&lt;15,"No","Yes")))</f>
        <v>N/A</v>
      </c>
      <c r="I21" s="122">
        <v>-15.9</v>
      </c>
      <c r="J21" s="122">
        <v>63.65</v>
      </c>
      <c r="K21" s="116" t="str">
        <f t="shared" si="0"/>
        <v>No</v>
      </c>
    </row>
    <row r="22" spans="1:11" x14ac:dyDescent="0.25">
      <c r="A22" s="3" t="s">
        <v>815</v>
      </c>
      <c r="B22" s="117" t="s">
        <v>221</v>
      </c>
      <c r="C22" s="128">
        <v>0</v>
      </c>
      <c r="D22" s="116" t="str">
        <f>IF($B22="N/A","N/A",IF(C22="N/A","N/A",IF(C22=0,"Yes","No")))</f>
        <v>Yes</v>
      </c>
      <c r="E22" s="128">
        <v>0</v>
      </c>
      <c r="F22" s="116" t="str">
        <f>IF($B22="N/A","N/A",IF(E22="N/A","N/A",IF(E22=0,"Yes","No")))</f>
        <v>Yes</v>
      </c>
      <c r="G22" s="128">
        <v>0</v>
      </c>
      <c r="H22" s="116" t="str">
        <f>IF($B22="N/A","N/A",IF(G22=0,"Yes","No"))</f>
        <v>Yes</v>
      </c>
      <c r="I22" s="122" t="s">
        <v>1742</v>
      </c>
      <c r="J22" s="122" t="s">
        <v>1742</v>
      </c>
      <c r="K22" s="116" t="str">
        <f t="shared" si="0"/>
        <v>N/A</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24882</v>
      </c>
      <c r="D6" s="9" t="str">
        <f>IF($B6="N/A","N/A",IF(C6&gt;15,"No",IF(C6&lt;-15,"No","Yes")))</f>
        <v>N/A</v>
      </c>
      <c r="E6" s="34">
        <v>29453</v>
      </c>
      <c r="F6" s="9" t="str">
        <f>IF($B6="N/A","N/A",IF(E6&gt;15,"No",IF(E6&lt;-15,"No","Yes")))</f>
        <v>N/A</v>
      </c>
      <c r="G6" s="34">
        <v>26635</v>
      </c>
      <c r="H6" s="9" t="str">
        <f>IF($B6="N/A","N/A",IF(G6&gt;15,"No",IF(G6&lt;-15,"No","Yes")))</f>
        <v>N/A</v>
      </c>
      <c r="I6" s="10">
        <v>18.37</v>
      </c>
      <c r="J6" s="10">
        <v>-9.57</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6300.1218552</v>
      </c>
      <c r="D9" s="9" t="str">
        <f>IF($B9="N/A","N/A",IF(C9&gt;7000,"No",IF(C9&lt;2000,"No","Yes")))</f>
        <v>Yes</v>
      </c>
      <c r="E9" s="76">
        <v>6532.1024004000001</v>
      </c>
      <c r="F9" s="9" t="str">
        <f>IF($B9="N/A","N/A",IF(E9&gt;7000,"No",IF(E9&lt;2000,"No","Yes")))</f>
        <v>Yes</v>
      </c>
      <c r="G9" s="76">
        <v>6985.8605594000001</v>
      </c>
      <c r="H9" s="9" t="str">
        <f>IF($B9="N/A","N/A",IF(G9&gt;7000,"No",IF(G9&lt;2000,"No","Yes")))</f>
        <v>Yes</v>
      </c>
      <c r="I9" s="10">
        <v>3.6819999999999999</v>
      </c>
      <c r="J9" s="10">
        <v>6.9470000000000001</v>
      </c>
      <c r="K9" s="9" t="str">
        <f t="shared" si="0"/>
        <v>Yes</v>
      </c>
    </row>
    <row r="10" spans="1:11" x14ac:dyDescent="0.25">
      <c r="A10" s="90" t="s">
        <v>819</v>
      </c>
      <c r="B10" s="33" t="s">
        <v>217</v>
      </c>
      <c r="C10" s="76">
        <v>1448.6626606</v>
      </c>
      <c r="D10" s="9" t="str">
        <f>IF($B10="N/A","N/A",IF(C10&gt;15,"No",IF(C10&lt;-15,"No","Yes")))</f>
        <v>N/A</v>
      </c>
      <c r="E10" s="76">
        <v>1604.9754485999999</v>
      </c>
      <c r="F10" s="9" t="str">
        <f>IF($B10="N/A","N/A",IF(E10&gt;15,"No",IF(E10&lt;-15,"No","Yes")))</f>
        <v>N/A</v>
      </c>
      <c r="G10" s="76">
        <v>1689.3194000999999</v>
      </c>
      <c r="H10" s="9" t="str">
        <f>IF($B10="N/A","N/A",IF(G10&gt;15,"No",IF(G10&lt;-15,"No","Yes")))</f>
        <v>N/A</v>
      </c>
      <c r="I10" s="10">
        <v>10.79</v>
      </c>
      <c r="J10" s="10">
        <v>5.2549999999999999</v>
      </c>
      <c r="K10" s="9" t="str">
        <f t="shared" si="0"/>
        <v>Yes</v>
      </c>
    </row>
    <row r="11" spans="1:11" x14ac:dyDescent="0.25">
      <c r="A11" s="90" t="s">
        <v>313</v>
      </c>
      <c r="B11" s="33" t="s">
        <v>223</v>
      </c>
      <c r="C11" s="9">
        <v>2.2064142753999998</v>
      </c>
      <c r="D11" s="9" t="str">
        <f>IF($B11="N/A","N/A",IF(C11&gt;10,"No",IF(C11&lt;=0,"No","Yes")))</f>
        <v>Yes</v>
      </c>
      <c r="E11" s="9">
        <v>1.2867959121000001</v>
      </c>
      <c r="F11" s="9" t="str">
        <f>IF($B11="N/A","N/A",IF(E11&gt;10,"No",IF(E11&lt;=0,"No","Yes")))</f>
        <v>Yes</v>
      </c>
      <c r="G11" s="9">
        <v>2.3690632626000001</v>
      </c>
      <c r="H11" s="9" t="str">
        <f>IF($B11="N/A","N/A",IF(G11&gt;10,"No",IF(G11&lt;=0,"No","Yes")))</f>
        <v>Yes</v>
      </c>
      <c r="I11" s="10">
        <v>-41.7</v>
      </c>
      <c r="J11" s="10">
        <v>84.11</v>
      </c>
      <c r="K11" s="9" t="str">
        <f t="shared" si="0"/>
        <v>No</v>
      </c>
    </row>
    <row r="12" spans="1:11" x14ac:dyDescent="0.25">
      <c r="A12" s="90" t="s">
        <v>820</v>
      </c>
      <c r="B12" s="33" t="s">
        <v>217</v>
      </c>
      <c r="C12" s="76">
        <v>3663.7449909000002</v>
      </c>
      <c r="D12" s="9" t="str">
        <f>IF($B12="N/A","N/A",IF(C12&gt;15,"No",IF(C12&lt;-15,"No","Yes")))</f>
        <v>N/A</v>
      </c>
      <c r="E12" s="76">
        <v>4172.0422164000001</v>
      </c>
      <c r="F12" s="9" t="str">
        <f>IF($B12="N/A","N/A",IF(E12&gt;15,"No",IF(E12&lt;-15,"No","Yes")))</f>
        <v>N/A</v>
      </c>
      <c r="G12" s="76">
        <v>4237.4532488000004</v>
      </c>
      <c r="H12" s="9" t="str">
        <f>IF($B12="N/A","N/A",IF(G12&gt;15,"No",IF(G12&lt;-15,"No","Yes")))</f>
        <v>N/A</v>
      </c>
      <c r="I12" s="10">
        <v>13.87</v>
      </c>
      <c r="J12" s="10">
        <v>1.5680000000000001</v>
      </c>
      <c r="K12" s="9" t="str">
        <f t="shared" si="0"/>
        <v>Yes</v>
      </c>
    </row>
    <row r="13" spans="1:11" x14ac:dyDescent="0.25">
      <c r="A13" s="90" t="s">
        <v>314</v>
      </c>
      <c r="B13" s="33" t="s">
        <v>218</v>
      </c>
      <c r="C13" s="8">
        <v>99.823165340000003</v>
      </c>
      <c r="D13" s="9" t="str">
        <f>IF($B13="N/A","N/A",IF(C13&gt;100,"No",IF(C13&lt;95,"No","Yes")))</f>
        <v>Yes</v>
      </c>
      <c r="E13" s="8">
        <v>99.993209519999994</v>
      </c>
      <c r="F13" s="9" t="str">
        <f>IF($B13="N/A","N/A",IF(E13&gt;100,"No",IF(E13&lt;95,"No","Yes")))</f>
        <v>Yes</v>
      </c>
      <c r="G13" s="8">
        <v>99.996245541999997</v>
      </c>
      <c r="H13" s="9" t="str">
        <f>IF($B13="N/A","N/A",IF(G13&gt;100,"No",IF(G13&lt;95,"No","Yes")))</f>
        <v>Yes</v>
      </c>
      <c r="I13" s="10">
        <v>0.17030000000000001</v>
      </c>
      <c r="J13" s="10">
        <v>3.0000000000000001E-3</v>
      </c>
      <c r="K13" s="9" t="str">
        <f t="shared" si="0"/>
        <v>Yes</v>
      </c>
    </row>
    <row r="14" spans="1:11" x14ac:dyDescent="0.25">
      <c r="A14" s="90" t="s">
        <v>821</v>
      </c>
      <c r="B14" s="33" t="s">
        <v>224</v>
      </c>
      <c r="C14" s="8">
        <v>1.1146630163</v>
      </c>
      <c r="D14" s="9" t="str">
        <f>IF($B14="N/A","N/A",IF(C14&gt;1,"Yes","No"))</f>
        <v>Yes</v>
      </c>
      <c r="E14" s="8">
        <v>1.1193168312999999</v>
      </c>
      <c r="F14" s="9" t="str">
        <f>IF($B14="N/A","N/A",IF(E14&gt;1,"Yes","No"))</f>
        <v>Yes</v>
      </c>
      <c r="G14" s="8">
        <v>1.1269430052</v>
      </c>
      <c r="H14" s="9" t="str">
        <f>IF($B14="N/A","N/A",IF(G14&gt;1,"Yes","No"))</f>
        <v>Yes</v>
      </c>
      <c r="I14" s="10">
        <v>0.41749999999999998</v>
      </c>
      <c r="J14" s="10">
        <v>0.68130000000000002</v>
      </c>
      <c r="K14" s="9" t="str">
        <f t="shared" si="0"/>
        <v>Yes</v>
      </c>
    </row>
    <row r="15" spans="1:11" x14ac:dyDescent="0.25">
      <c r="A15" s="90" t="s">
        <v>315</v>
      </c>
      <c r="B15" s="33" t="s">
        <v>218</v>
      </c>
      <c r="C15" s="8">
        <v>98.770195322000006</v>
      </c>
      <c r="D15" s="9" t="str">
        <f>IF($B15="N/A","N/A",IF(C15&gt;100,"No",IF(C15&lt;95,"No","Yes")))</f>
        <v>Yes</v>
      </c>
      <c r="E15" s="8">
        <v>99.891352323999996</v>
      </c>
      <c r="F15" s="9" t="str">
        <f>IF($B15="N/A","N/A",IF(E15&gt;100,"No",IF(E15&lt;95,"No","Yes")))</f>
        <v>Yes</v>
      </c>
      <c r="G15" s="8">
        <v>99.928665289999998</v>
      </c>
      <c r="H15" s="9" t="str">
        <f>IF($B15="N/A","N/A",IF(G15&gt;100,"No",IF(G15&lt;95,"No","Yes")))</f>
        <v>Yes</v>
      </c>
      <c r="I15" s="10">
        <v>1.135</v>
      </c>
      <c r="J15" s="10">
        <v>3.7400000000000003E-2</v>
      </c>
      <c r="K15" s="9" t="str">
        <f t="shared" si="0"/>
        <v>Yes</v>
      </c>
    </row>
    <row r="16" spans="1:11" x14ac:dyDescent="0.25">
      <c r="A16" s="90" t="s">
        <v>822</v>
      </c>
      <c r="B16" s="33" t="s">
        <v>225</v>
      </c>
      <c r="C16" s="8">
        <v>8.3106282551999993</v>
      </c>
      <c r="D16" s="9" t="str">
        <f>IF($B16="N/A","N/A",IF(C16&gt;3,"Yes","No"))</f>
        <v>Yes</v>
      </c>
      <c r="E16" s="8">
        <v>8.2729342985999992</v>
      </c>
      <c r="F16" s="9" t="str">
        <f>IF($B16="N/A","N/A",IF(E16&gt;3,"Yes","No"))</f>
        <v>Yes</v>
      </c>
      <c r="G16" s="8">
        <v>8.4980087165999993</v>
      </c>
      <c r="H16" s="9" t="str">
        <f>IF($B16="N/A","N/A",IF(G16&gt;3,"Yes","No"))</f>
        <v>Yes</v>
      </c>
      <c r="I16" s="10">
        <v>-0.45400000000000001</v>
      </c>
      <c r="J16" s="10">
        <v>2.7210000000000001</v>
      </c>
      <c r="K16" s="9" t="str">
        <f t="shared" si="0"/>
        <v>Yes</v>
      </c>
    </row>
    <row r="17" spans="1:11" x14ac:dyDescent="0.25">
      <c r="A17" s="90" t="s">
        <v>823</v>
      </c>
      <c r="B17" s="33" t="s">
        <v>226</v>
      </c>
      <c r="C17" s="8">
        <v>4.3300635201000004</v>
      </c>
      <c r="D17" s="9" t="str">
        <f>IF($B17="N/A","N/A",IF(C17&gt;=8,"No",IF(C17&lt;2,"No","Yes")))</f>
        <v>Yes</v>
      </c>
      <c r="E17" s="8">
        <v>4.0321879668999996</v>
      </c>
      <c r="F17" s="9" t="str">
        <f>IF($B17="N/A","N/A",IF(E17&gt;=8,"No",IF(E17&lt;2,"No","Yes")))</f>
        <v>Yes</v>
      </c>
      <c r="G17" s="8">
        <v>4.1173268256000002</v>
      </c>
      <c r="H17" s="9" t="str">
        <f>IF($B17="N/A","N/A",IF(G17&gt;=8,"No",IF(G17&lt;2,"No","Yes")))</f>
        <v>Yes</v>
      </c>
      <c r="I17" s="10">
        <v>-6.88</v>
      </c>
      <c r="J17" s="10">
        <v>2.1110000000000002</v>
      </c>
      <c r="K17" s="9" t="str">
        <f t="shared" si="0"/>
        <v>Yes</v>
      </c>
    </row>
    <row r="18" spans="1:11" x14ac:dyDescent="0.25">
      <c r="A18" s="90" t="s">
        <v>824</v>
      </c>
      <c r="B18" s="33" t="s">
        <v>226</v>
      </c>
      <c r="C18" s="8">
        <v>4.2581942244000004</v>
      </c>
      <c r="D18" s="9" t="str">
        <f>IF($B18="N/A","N/A",IF(C18&gt;=8,"No",IF(C18&lt;2,"No","Yes")))</f>
        <v>Yes</v>
      </c>
      <c r="E18" s="8">
        <v>4.0699079889999998</v>
      </c>
      <c r="F18" s="9" t="str">
        <f>IF($B18="N/A","N/A",IF(E18&gt;=8,"No",IF(E18&lt;2,"No","Yes")))</f>
        <v>Yes</v>
      </c>
      <c r="G18" s="8">
        <v>4.1353106814</v>
      </c>
      <c r="H18" s="9" t="str">
        <f>IF($B18="N/A","N/A",IF(G18&gt;=8,"No",IF(G18&lt;2,"No","Yes")))</f>
        <v>Yes</v>
      </c>
      <c r="I18" s="10">
        <v>-4.42</v>
      </c>
      <c r="J18" s="10">
        <v>1.607</v>
      </c>
      <c r="K18" s="9" t="str">
        <f t="shared" si="0"/>
        <v>Yes</v>
      </c>
    </row>
    <row r="19" spans="1:11" x14ac:dyDescent="0.25">
      <c r="A19" s="90" t="s">
        <v>316</v>
      </c>
      <c r="B19" s="33"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0" t="s">
        <v>31</v>
      </c>
      <c r="B20" s="49" t="s">
        <v>218</v>
      </c>
      <c r="C20" s="8">
        <v>100</v>
      </c>
      <c r="D20" s="9" t="str">
        <f>IF($B20="N/A","N/A",IF(C20&gt;100,"No",IF(C20&lt;95,"No","Yes")))</f>
        <v>Yes</v>
      </c>
      <c r="E20" s="8">
        <v>100</v>
      </c>
      <c r="F20" s="9" t="str">
        <f>IF($B20="N/A","N/A",IF(E20&gt;100,"No",IF(E20&lt;95,"No","Yes")))</f>
        <v>Yes</v>
      </c>
      <c r="G20" s="8">
        <v>100</v>
      </c>
      <c r="H20" s="9" t="str">
        <f>IF($B20="N/A","N/A",IF(G20&gt;100,"No",IF(G20&lt;95,"No","Yes")))</f>
        <v>Yes</v>
      </c>
      <c r="I20" s="10">
        <v>0</v>
      </c>
      <c r="J20" s="10">
        <v>0</v>
      </c>
      <c r="K20" s="9" t="str">
        <f t="shared" si="0"/>
        <v>Yes</v>
      </c>
    </row>
    <row r="21" spans="1:11" x14ac:dyDescent="0.25">
      <c r="A21" s="90" t="s">
        <v>317</v>
      </c>
      <c r="B21" s="33" t="s">
        <v>218</v>
      </c>
      <c r="C21" s="8">
        <v>99.911582670000001</v>
      </c>
      <c r="D21" s="9" t="str">
        <f>IF($B21="N/A","N/A",IF(C21&gt;100,"No",IF(C21&lt;95,"No","Yes")))</f>
        <v>Yes</v>
      </c>
      <c r="E21" s="8">
        <v>99.979628560999998</v>
      </c>
      <c r="F21" s="9" t="str">
        <f>IF($B21="N/A","N/A",IF(E21&gt;100,"No",IF(E21&lt;95,"No","Yes")))</f>
        <v>Yes</v>
      </c>
      <c r="G21" s="8">
        <v>100</v>
      </c>
      <c r="H21" s="9" t="str">
        <f>IF($B21="N/A","N/A",IF(G21&gt;100,"No",IF(G21&lt;95,"No","Yes")))</f>
        <v>Yes</v>
      </c>
      <c r="I21" s="10">
        <v>6.8099999999999994E-2</v>
      </c>
      <c r="J21" s="10">
        <v>2.0400000000000001E-2</v>
      </c>
      <c r="K21" s="9" t="str">
        <f t="shared" si="0"/>
        <v>Yes</v>
      </c>
    </row>
    <row r="22" spans="1:11" x14ac:dyDescent="0.25">
      <c r="A22" s="90" t="s">
        <v>1718</v>
      </c>
      <c r="B22" s="33" t="s">
        <v>228</v>
      </c>
      <c r="C22" s="8">
        <v>6.4303512600000001E-2</v>
      </c>
      <c r="D22" s="9" t="str">
        <f>IF($B22="N/A","N/A",IF(C22&gt;5,"No",IF(C22&lt;=0,"No","Yes")))</f>
        <v>Yes</v>
      </c>
      <c r="E22" s="8">
        <v>0</v>
      </c>
      <c r="F22" s="9" t="str">
        <f>IF($B22="N/A","N/A",IF(E22&gt;5,"No",IF(E22&lt;=0,"No","Yes")))</f>
        <v>No</v>
      </c>
      <c r="G22" s="8">
        <v>0</v>
      </c>
      <c r="H22" s="9" t="str">
        <f>IF($B22="N/A","N/A",IF(G22&gt;5,"No",IF(G22&lt;=0,"No","Yes")))</f>
        <v>No</v>
      </c>
      <c r="I22" s="10">
        <v>-100</v>
      </c>
      <c r="J22" s="10" t="s">
        <v>1742</v>
      </c>
      <c r="K22" s="9" t="str">
        <f t="shared" si="0"/>
        <v>N/A</v>
      </c>
    </row>
    <row r="23" spans="1:11" x14ac:dyDescent="0.25">
      <c r="A23" s="90" t="s">
        <v>318</v>
      </c>
      <c r="B23" s="33" t="s">
        <v>227</v>
      </c>
      <c r="C23" s="8">
        <v>99.995981029999996</v>
      </c>
      <c r="D23" s="9" t="str">
        <f>IF($B23="N/A","N/A",IF(C23&gt;100,"No",IF(C23&lt;98,"No","Yes")))</f>
        <v>Yes</v>
      </c>
      <c r="E23" s="8">
        <v>100</v>
      </c>
      <c r="F23" s="9" t="str">
        <f>IF($B23="N/A","N/A",IF(E23&gt;100,"No",IF(E23&lt;98,"No","Yes")))</f>
        <v>Yes</v>
      </c>
      <c r="G23" s="8">
        <v>100</v>
      </c>
      <c r="H23" s="9" t="str">
        <f>IF($B23="N/A","N/A",IF(G23&gt;100,"No",IF(G23&lt;98,"No","Yes")))</f>
        <v>Yes</v>
      </c>
      <c r="I23" s="10">
        <v>4.0000000000000001E-3</v>
      </c>
      <c r="J23" s="10">
        <v>0</v>
      </c>
      <c r="K23" s="9" t="str">
        <f t="shared" si="0"/>
        <v>Yes</v>
      </c>
    </row>
    <row r="24" spans="1:11" x14ac:dyDescent="0.25">
      <c r="A24" s="90" t="s">
        <v>825</v>
      </c>
      <c r="B24" s="33" t="s">
        <v>229</v>
      </c>
      <c r="C24" s="8">
        <v>3.6480848840000002</v>
      </c>
      <c r="D24" s="9" t="str">
        <f>IF($B24="N/A","N/A",IF(C24&gt;=2,"Yes","No"))</f>
        <v>Yes</v>
      </c>
      <c r="E24" s="8">
        <v>4.3972430651999996</v>
      </c>
      <c r="F24" s="9" t="str">
        <f>IF($B24="N/A","N/A",IF(E24&gt;=2,"Yes","No"))</f>
        <v>Yes</v>
      </c>
      <c r="G24" s="8">
        <v>4.5779237845000003</v>
      </c>
      <c r="H24" s="9" t="str">
        <f>IF($B24="N/A","N/A",IF(G24&gt;=2,"Yes","No"))</f>
        <v>Yes</v>
      </c>
      <c r="I24" s="10">
        <v>20.54</v>
      </c>
      <c r="J24" s="10">
        <v>4.109</v>
      </c>
      <c r="K24" s="9" t="str">
        <f t="shared" si="0"/>
        <v>Yes</v>
      </c>
    </row>
    <row r="25" spans="1:11" x14ac:dyDescent="0.25">
      <c r="A25" s="90" t="s">
        <v>826</v>
      </c>
      <c r="B25" s="33" t="s">
        <v>230</v>
      </c>
      <c r="C25" s="8">
        <v>3.6815240545000001</v>
      </c>
      <c r="D25" s="9" t="str">
        <f>IF($B25="N/A","N/A",IF(C25&gt;30,"No",IF(C25&lt;5,"No","Yes")))</f>
        <v>No</v>
      </c>
      <c r="E25" s="8">
        <v>3.3205445965</v>
      </c>
      <c r="F25" s="9" t="str">
        <f>IF($B25="N/A","N/A",IF(E25&gt;30,"No",IF(E25&lt;5,"No","Yes")))</f>
        <v>No</v>
      </c>
      <c r="G25" s="8">
        <v>3.142481697</v>
      </c>
      <c r="H25" s="9" t="str">
        <f>IF($B25="N/A","N/A",IF(G25&gt;30,"No",IF(G25&lt;5,"No","Yes")))</f>
        <v>No</v>
      </c>
      <c r="I25" s="10">
        <v>-9.81</v>
      </c>
      <c r="J25" s="10">
        <v>-5.36</v>
      </c>
      <c r="K25" s="9" t="str">
        <f t="shared" si="0"/>
        <v>Yes</v>
      </c>
    </row>
    <row r="26" spans="1:11" x14ac:dyDescent="0.25">
      <c r="A26" s="90" t="s">
        <v>827</v>
      </c>
      <c r="B26" s="33" t="s">
        <v>231</v>
      </c>
      <c r="C26" s="8">
        <v>13.335476870000001</v>
      </c>
      <c r="D26" s="9" t="str">
        <f>IF($B26="N/A","N/A",IF(C26&gt;75,"No",IF(C26&lt;15,"No","Yes")))</f>
        <v>No</v>
      </c>
      <c r="E26" s="8">
        <v>12.820425762999999</v>
      </c>
      <c r="F26" s="9" t="str">
        <f>IF($B26="N/A","N/A",IF(E26&gt;75,"No",IF(E26&lt;15,"No","Yes")))</f>
        <v>No</v>
      </c>
      <c r="G26" s="8">
        <v>13.711282148</v>
      </c>
      <c r="H26" s="9" t="str">
        <f>IF($B26="N/A","N/A",IF(G26&gt;75,"No",IF(G26&lt;15,"No","Yes")))</f>
        <v>No</v>
      </c>
      <c r="I26" s="10">
        <v>-3.86</v>
      </c>
      <c r="J26" s="10">
        <v>6.9489999999999998</v>
      </c>
      <c r="K26" s="9" t="str">
        <f t="shared" si="0"/>
        <v>Yes</v>
      </c>
    </row>
    <row r="27" spans="1:11" x14ac:dyDescent="0.25">
      <c r="A27" s="90" t="s">
        <v>828</v>
      </c>
      <c r="B27" s="33" t="s">
        <v>232</v>
      </c>
      <c r="C27" s="8">
        <v>82.982999075999999</v>
      </c>
      <c r="D27" s="9" t="str">
        <f>IF($B27="N/A","N/A",IF(C27&gt;70,"No",IF(C27&lt;25,"No","Yes")))</f>
        <v>No</v>
      </c>
      <c r="E27" s="8">
        <v>83.859029640000003</v>
      </c>
      <c r="F27" s="9" t="str">
        <f>IF($B27="N/A","N/A",IF(E27&gt;70,"No",IF(E27&lt;25,"No","Yes")))</f>
        <v>No</v>
      </c>
      <c r="G27" s="8">
        <v>83.146236154999997</v>
      </c>
      <c r="H27" s="9" t="str">
        <f>IF($B27="N/A","N/A",IF(G27&gt;70,"No",IF(G27&lt;25,"No","Yes")))</f>
        <v>No</v>
      </c>
      <c r="I27" s="10">
        <v>1.056</v>
      </c>
      <c r="J27" s="10">
        <v>-0.85</v>
      </c>
      <c r="K27" s="9" t="str">
        <f t="shared" si="0"/>
        <v>Yes</v>
      </c>
    </row>
    <row r="28" spans="1:11" x14ac:dyDescent="0.25">
      <c r="A28" s="90" t="s">
        <v>322</v>
      </c>
      <c r="B28" s="33" t="s">
        <v>233</v>
      </c>
      <c r="C28" s="8">
        <v>59.987139296999999</v>
      </c>
      <c r="D28" s="9" t="str">
        <f>IF($B28="N/A","N/A",IF(C28&gt;70,"No",IF(C28&lt;35,"No","Yes")))</f>
        <v>Yes</v>
      </c>
      <c r="E28" s="8">
        <v>52.935184870999997</v>
      </c>
      <c r="F28" s="9" t="str">
        <f>IF($B28="N/A","N/A",IF(E28&gt;70,"No",IF(E28&lt;35,"No","Yes")))</f>
        <v>Yes</v>
      </c>
      <c r="G28" s="8">
        <v>60.259057630999997</v>
      </c>
      <c r="H28" s="9" t="str">
        <f>IF($B28="N/A","N/A",IF(G28&gt;70,"No",IF(G28&lt;35,"No","Yes")))</f>
        <v>Yes</v>
      </c>
      <c r="I28" s="10">
        <v>-11.8</v>
      </c>
      <c r="J28" s="10">
        <v>13.84</v>
      </c>
      <c r="K28" s="9" t="str">
        <f t="shared" si="0"/>
        <v>Yes</v>
      </c>
    </row>
    <row r="29" spans="1:11" x14ac:dyDescent="0.25">
      <c r="A29" s="90" t="s">
        <v>829</v>
      </c>
      <c r="B29" s="33" t="s">
        <v>224</v>
      </c>
      <c r="C29" s="8">
        <v>1.8600428782</v>
      </c>
      <c r="D29" s="9" t="str">
        <f>IF($B29="N/A","N/A",IF(C29&gt;1,"Yes","No"))</f>
        <v>Yes</v>
      </c>
      <c r="E29" s="8">
        <v>2.0387402989000001</v>
      </c>
      <c r="F29" s="9" t="str">
        <f>IF($B29="N/A","N/A",IF(E29&gt;1,"Yes","No"))</f>
        <v>Yes</v>
      </c>
      <c r="G29" s="8">
        <v>2.0266666667000002</v>
      </c>
      <c r="H29" s="9" t="str">
        <f>IF($B29="N/A","N/A",IF(G29&gt;1,"Yes","No"))</f>
        <v>Yes</v>
      </c>
      <c r="I29" s="10">
        <v>9.6069999999999993</v>
      </c>
      <c r="J29" s="10">
        <v>-0.59199999999999997</v>
      </c>
      <c r="K29" s="9" t="str">
        <f t="shared" si="0"/>
        <v>Yes</v>
      </c>
    </row>
    <row r="30" spans="1:11" x14ac:dyDescent="0.25">
      <c r="A30" s="90" t="s">
        <v>323</v>
      </c>
      <c r="B30" s="33" t="s">
        <v>217</v>
      </c>
      <c r="C30" s="8">
        <v>0</v>
      </c>
      <c r="D30" s="9" t="str">
        <f>IF($B30="N/A","N/A",IF(C30&gt;15,"No",IF(C30&lt;-15,"No","Yes")))</f>
        <v>N/A</v>
      </c>
      <c r="E30" s="8">
        <v>0</v>
      </c>
      <c r="F30" s="9" t="str">
        <f>IF($B30="N/A","N/A",IF(E30&gt;15,"No",IF(E30&lt;-15,"No","Yes")))</f>
        <v>N/A</v>
      </c>
      <c r="G30" s="8">
        <v>0</v>
      </c>
      <c r="H30" s="9" t="str">
        <f>IF($B30="N/A","N/A",IF(G30&gt;15,"No",IF(G30&lt;-15,"No","Yes")))</f>
        <v>N/A</v>
      </c>
      <c r="I30" s="10" t="s">
        <v>1742</v>
      </c>
      <c r="J30" s="10" t="s">
        <v>1742</v>
      </c>
      <c r="K30" s="9" t="str">
        <f t="shared" si="0"/>
        <v>N/A</v>
      </c>
    </row>
    <row r="31" spans="1:11" x14ac:dyDescent="0.25">
      <c r="A31" s="90" t="s">
        <v>830</v>
      </c>
      <c r="B31" s="33" t="s">
        <v>217</v>
      </c>
      <c r="C31" s="8">
        <v>99.986600562999996</v>
      </c>
      <c r="D31" s="9" t="str">
        <f>IF($B31="N/A","N/A",IF(C31&gt;15,"No",IF(C31&lt;-15,"No","Yes")))</f>
        <v>N/A</v>
      </c>
      <c r="E31" s="8">
        <v>100</v>
      </c>
      <c r="F31" s="9" t="str">
        <f>IF($B31="N/A","N/A",IF(E31&gt;15,"No",IF(E31&lt;-15,"No","Yes")))</f>
        <v>N/A</v>
      </c>
      <c r="G31" s="8">
        <v>100</v>
      </c>
      <c r="H31" s="9" t="str">
        <f>IF($B31="N/A","N/A",IF(G31&gt;15,"No",IF(G31&lt;-15,"No","Yes")))</f>
        <v>N/A</v>
      </c>
      <c r="I31" s="10">
        <v>1.34E-2</v>
      </c>
      <c r="J31" s="10">
        <v>0</v>
      </c>
      <c r="K31" s="9" t="str">
        <f t="shared" si="0"/>
        <v>Yes</v>
      </c>
    </row>
    <row r="32" spans="1:11" x14ac:dyDescent="0.25">
      <c r="A32" s="90" t="s">
        <v>324</v>
      </c>
      <c r="B32" s="33" t="s">
        <v>217</v>
      </c>
      <c r="C32" s="8" t="s">
        <v>1742</v>
      </c>
      <c r="D32" s="9" t="str">
        <f>IF($B32="N/A","N/A",IF(C32&gt;15,"No",IF(C32&lt;-15,"No","Yes")))</f>
        <v>N/A</v>
      </c>
      <c r="E32" s="8" t="s">
        <v>1742</v>
      </c>
      <c r="F32" s="9" t="str">
        <f>IF($B32="N/A","N/A",IF(E32&gt;15,"No",IF(E32&lt;-15,"No","Yes")))</f>
        <v>N/A</v>
      </c>
      <c r="G32" s="8" t="s">
        <v>1742</v>
      </c>
      <c r="H32" s="9" t="str">
        <f>IF($B32="N/A","N/A",IF(G32&gt;15,"No",IF(G32&lt;-15,"No","Yes")))</f>
        <v>N/A</v>
      </c>
      <c r="I32" s="10" t="s">
        <v>1742</v>
      </c>
      <c r="J32" s="10" t="s">
        <v>1742</v>
      </c>
      <c r="K32" s="9" t="str">
        <f t="shared" si="0"/>
        <v>N/A</v>
      </c>
    </row>
    <row r="33" spans="1:11" x14ac:dyDescent="0.25">
      <c r="A33" s="90" t="s">
        <v>325</v>
      </c>
      <c r="B33" s="33"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0" t="s">
        <v>326</v>
      </c>
      <c r="B34" s="33" t="s">
        <v>234</v>
      </c>
      <c r="C34" s="8">
        <v>76.038903625000003</v>
      </c>
      <c r="D34" s="9" t="str">
        <f>IF($B34="N/A","N/A",IF(C34&gt;=90,"Yes","No"))</f>
        <v>No</v>
      </c>
      <c r="E34" s="8">
        <v>74.023019726000001</v>
      </c>
      <c r="F34" s="9" t="str">
        <f>IF($B34="N/A","N/A",IF(E34&gt;=90,"Yes","No"))</f>
        <v>No</v>
      </c>
      <c r="G34" s="8">
        <v>74.432138163999994</v>
      </c>
      <c r="H34" s="9" t="str">
        <f>IF($B34="N/A","N/A",IF(G34&gt;=90,"Yes","No"))</f>
        <v>No</v>
      </c>
      <c r="I34" s="10">
        <v>-2.65</v>
      </c>
      <c r="J34" s="10">
        <v>0.55269999999999997</v>
      </c>
      <c r="K34" s="9" t="str">
        <f t="shared" si="0"/>
        <v>Yes</v>
      </c>
    </row>
    <row r="35" spans="1:11" x14ac:dyDescent="0.25">
      <c r="A35" s="90" t="s">
        <v>327</v>
      </c>
      <c r="B35" s="33" t="s">
        <v>217</v>
      </c>
      <c r="C35" s="8">
        <v>31.271601960999998</v>
      </c>
      <c r="D35" s="9" t="str">
        <f>IF($B35="N/A","N/A",IF(C35&gt;15,"No",IF(C35&lt;-15,"No","Yes")))</f>
        <v>N/A</v>
      </c>
      <c r="E35" s="8">
        <v>25.488065731999999</v>
      </c>
      <c r="F35" s="9" t="str">
        <f>IF($B35="N/A","N/A",IF(E35&gt;15,"No",IF(E35&lt;-15,"No","Yes")))</f>
        <v>N/A</v>
      </c>
      <c r="G35" s="8">
        <v>24.63300169</v>
      </c>
      <c r="H35" s="9" t="str">
        <f>IF($B35="N/A","N/A",IF(G35&gt;15,"No",IF(G35&lt;-15,"No","Yes")))</f>
        <v>N/A</v>
      </c>
      <c r="I35" s="10">
        <v>-18.5</v>
      </c>
      <c r="J35" s="10">
        <v>-3.35</v>
      </c>
      <c r="K35" s="9" t="str">
        <f t="shared" si="0"/>
        <v>Yes</v>
      </c>
    </row>
    <row r="36" spans="1:11" ht="25" x14ac:dyDescent="0.25">
      <c r="A36" s="90" t="s">
        <v>368</v>
      </c>
      <c r="B36" s="33" t="s">
        <v>217</v>
      </c>
      <c r="C36" s="8">
        <v>33.839723495000001</v>
      </c>
      <c r="D36" s="9" t="str">
        <f>IF($B36="N/A","N/A",IF(C36&gt;15,"No",IF(C36&lt;-15,"No","Yes")))</f>
        <v>N/A</v>
      </c>
      <c r="E36" s="8">
        <v>39.863511357</v>
      </c>
      <c r="F36" s="9" t="str">
        <f>IF($B36="N/A","N/A",IF(E36&gt;15,"No",IF(E36&lt;-15,"No","Yes")))</f>
        <v>N/A</v>
      </c>
      <c r="G36" s="8">
        <v>39.530692698000003</v>
      </c>
      <c r="H36" s="9" t="str">
        <f>IF($B36="N/A","N/A",IF(G36&gt;15,"No",IF(G36&lt;-15,"No","Yes")))</f>
        <v>N/A</v>
      </c>
      <c r="I36" s="10">
        <v>17.8</v>
      </c>
      <c r="J36" s="10">
        <v>-0.83499999999999996</v>
      </c>
      <c r="K36" s="9" t="str">
        <f t="shared" si="0"/>
        <v>Yes</v>
      </c>
    </row>
    <row r="37" spans="1:11" x14ac:dyDescent="0.25">
      <c r="A37" s="90" t="s">
        <v>373</v>
      </c>
      <c r="B37" s="33" t="s">
        <v>235</v>
      </c>
      <c r="C37" s="8">
        <v>90.949280603999995</v>
      </c>
      <c r="D37" s="9" t="str">
        <f>IF($B37="N/A","N/A",IF(C37&gt;90,"No",IF(C37&lt;75,"No","Yes")))</f>
        <v>No</v>
      </c>
      <c r="E37" s="8">
        <v>90.900757138000003</v>
      </c>
      <c r="F37" s="9" t="str">
        <f>IF($B37="N/A","N/A",IF(E37&gt;90,"No",IF(E37&lt;75,"No","Yes")))</f>
        <v>No</v>
      </c>
      <c r="G37" s="8">
        <v>90.985545334999998</v>
      </c>
      <c r="H37" s="9" t="str">
        <f>IF($B37="N/A","N/A",IF(G37&gt;90,"No",IF(G37&lt;75,"No","Yes")))</f>
        <v>No</v>
      </c>
      <c r="I37" s="10">
        <v>-5.2999999999999999E-2</v>
      </c>
      <c r="J37" s="10">
        <v>9.3299999999999994E-2</v>
      </c>
      <c r="K37" s="9" t="str">
        <f>IF(J37="Div by 0", "N/A", IF(J37="N/A","N/A", IF(J37&gt;30, "No", IF(J37&lt;-30, "No", "Yes"))))</f>
        <v>Yes</v>
      </c>
    </row>
    <row r="38" spans="1:11" x14ac:dyDescent="0.25">
      <c r="A38" s="90" t="s">
        <v>374</v>
      </c>
      <c r="B38" s="33" t="s">
        <v>236</v>
      </c>
      <c r="C38" s="8">
        <v>6.8804758460000004</v>
      </c>
      <c r="D38" s="9" t="str">
        <f>IF($B38="N/A","N/A",IF(C38&gt;10,"No",IF(C38&lt;1,"No","Yes")))</f>
        <v>Yes</v>
      </c>
      <c r="E38" s="8">
        <v>7.0111703392000004</v>
      </c>
      <c r="F38" s="9" t="str">
        <f>IF($B38="N/A","N/A",IF(E38&gt;10,"No",IF(E38&lt;1,"No","Yes")))</f>
        <v>Yes</v>
      </c>
      <c r="G38" s="8">
        <v>6.7580251549000003</v>
      </c>
      <c r="H38" s="9" t="str">
        <f>IF($B38="N/A","N/A",IF(G38&gt;10,"No",IF(G38&lt;1,"No","Yes")))</f>
        <v>Yes</v>
      </c>
      <c r="I38" s="10">
        <v>1.899</v>
      </c>
      <c r="J38" s="10">
        <v>-3.61</v>
      </c>
      <c r="K38" s="9" t="str">
        <f>IF(J38="Div by 0", "N/A", IF(J38="N/A","N/A", IF(J38&gt;30, "No", IF(J38&lt;-30, "No", "Yes"))))</f>
        <v>Yes</v>
      </c>
    </row>
    <row r="39" spans="1:11" x14ac:dyDescent="0.25">
      <c r="A39" s="90" t="s">
        <v>375</v>
      </c>
      <c r="B39" s="33" t="s">
        <v>237</v>
      </c>
      <c r="C39" s="8">
        <v>0.30142271520000002</v>
      </c>
      <c r="D39" s="9" t="str">
        <f>IF($B39="N/A","N/A",IF(C39&gt;2,"No",IF(C39&lt;=0,"No","Yes")))</f>
        <v>Yes</v>
      </c>
      <c r="E39" s="8">
        <v>9.5066716499999995E-2</v>
      </c>
      <c r="F39" s="9" t="str">
        <f>IF($B39="N/A","N/A",IF(E39&gt;2,"No",IF(E39&lt;=0,"No","Yes")))</f>
        <v>Yes</v>
      </c>
      <c r="G39" s="8">
        <v>0</v>
      </c>
      <c r="H39" s="9" t="str">
        <f>IF($B39="N/A","N/A",IF(G39&gt;2,"No",IF(G39&lt;=0,"No","Yes")))</f>
        <v>No</v>
      </c>
      <c r="I39" s="10">
        <v>-68.5</v>
      </c>
      <c r="J39" s="10">
        <v>-100</v>
      </c>
      <c r="K39" s="9" t="str">
        <f>IF(J39="Div by 0", "N/A", IF(J39="N/A","N/A", IF(J39&gt;30, "No", IF(J39&lt;-30, "No", "Yes"))))</f>
        <v>No</v>
      </c>
    </row>
    <row r="40" spans="1:11" x14ac:dyDescent="0.25">
      <c r="A40" s="90" t="s">
        <v>376</v>
      </c>
      <c r="B40" s="33" t="s">
        <v>238</v>
      </c>
      <c r="C40" s="8">
        <v>0.38180210590000002</v>
      </c>
      <c r="D40" s="9" t="str">
        <f>IF($B40="N/A","N/A",IF(C40&gt;3,"No",IF(C40&lt;=0,"No","Yes")))</f>
        <v>Yes</v>
      </c>
      <c r="E40" s="8">
        <v>0.92350524560000002</v>
      </c>
      <c r="F40" s="9" t="str">
        <f>IF($B40="N/A","N/A",IF(E40&gt;3,"No",IF(E40&lt;=0,"No","Yes")))</f>
        <v>Yes</v>
      </c>
      <c r="G40" s="8">
        <v>1.0625117327</v>
      </c>
      <c r="H40" s="9" t="str">
        <f>IF($B40="N/A","N/A",IF(G40&gt;3,"No",IF(G40&lt;=0,"No","Yes")))</f>
        <v>Yes</v>
      </c>
      <c r="I40" s="10">
        <v>141.9</v>
      </c>
      <c r="J40" s="10">
        <v>15.05</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919</v>
      </c>
      <c r="D6" s="9" t="str">
        <f>IF($B6="N/A","N/A",IF(C6&gt;15,"No",IF(C6&lt;-15,"No","Yes")))</f>
        <v>N/A</v>
      </c>
      <c r="E6" s="34">
        <v>3261</v>
      </c>
      <c r="F6" s="9" t="str">
        <f>IF($B6="N/A","N/A",IF(E6&gt;15,"No",IF(E6&lt;-15,"No","Yes")))</f>
        <v>N/A</v>
      </c>
      <c r="G6" s="34">
        <v>4765</v>
      </c>
      <c r="H6" s="9" t="str">
        <f>IF($B6="N/A","N/A",IF(G6&gt;15,"No",IF(G6&lt;-15,"No","Yes")))</f>
        <v>N/A</v>
      </c>
      <c r="I6" s="10">
        <v>254.8</v>
      </c>
      <c r="J6" s="10">
        <v>46.12</v>
      </c>
      <c r="K6" s="9" t="str">
        <f t="shared" ref="K6:K31" si="0">IF(J6="Div by 0", "N/A", IF(J6="N/A","N/A", IF(J6&gt;30, "No", IF(J6&lt;-30, "No", "Yes"))))</f>
        <v>No</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998.57018498000002</v>
      </c>
      <c r="D9" s="9" t="str">
        <f>IF($B9="N/A","N/A",IF(C9&gt;15,"No",IF(C9&lt;-15,"No","Yes")))</f>
        <v>N/A</v>
      </c>
      <c r="E9" s="76">
        <v>907.23121742000001</v>
      </c>
      <c r="F9" s="9" t="str">
        <f>IF($B9="N/A","N/A",IF(E9&gt;15,"No",IF(E9&lt;-15,"No","Yes")))</f>
        <v>N/A</v>
      </c>
      <c r="G9" s="76">
        <v>827.23084994999999</v>
      </c>
      <c r="H9" s="9" t="str">
        <f>IF($B9="N/A","N/A",IF(G9&gt;15,"No",IF(G9&lt;-15,"No","Yes")))</f>
        <v>N/A</v>
      </c>
      <c r="I9" s="10">
        <v>-9.15</v>
      </c>
      <c r="J9" s="10">
        <v>-8.82</v>
      </c>
      <c r="K9" s="9" t="str">
        <f t="shared" si="0"/>
        <v>Yes</v>
      </c>
    </row>
    <row r="10" spans="1:11" x14ac:dyDescent="0.25">
      <c r="A10" s="90" t="s">
        <v>313</v>
      </c>
      <c r="B10" s="33" t="s">
        <v>217</v>
      </c>
      <c r="C10" s="8">
        <v>6.0935799782000002</v>
      </c>
      <c r="D10" s="9" t="str">
        <f>IF($B10="N/A","N/A",IF(C10&gt;15,"No",IF(C10&lt;-15,"No","Yes")))</f>
        <v>N/A</v>
      </c>
      <c r="E10" s="8">
        <v>0.33731984050000002</v>
      </c>
      <c r="F10" s="9" t="str">
        <f>IF($B10="N/A","N/A",IF(E10&gt;15,"No",IF(E10&lt;-15,"No","Yes")))</f>
        <v>N/A</v>
      </c>
      <c r="G10" s="8">
        <v>0.44071353619999998</v>
      </c>
      <c r="H10" s="9" t="str">
        <f>IF($B10="N/A","N/A",IF(G10&gt;15,"No",IF(G10&lt;-15,"No","Yes")))</f>
        <v>N/A</v>
      </c>
      <c r="I10" s="10">
        <v>-94.5</v>
      </c>
      <c r="J10" s="10">
        <v>30.65</v>
      </c>
      <c r="K10" s="9" t="str">
        <f t="shared" si="0"/>
        <v>No</v>
      </c>
    </row>
    <row r="11" spans="1:11" x14ac:dyDescent="0.25">
      <c r="A11" s="90" t="s">
        <v>820</v>
      </c>
      <c r="B11" s="33" t="s">
        <v>217</v>
      </c>
      <c r="C11" s="76">
        <v>5326.5535713999998</v>
      </c>
      <c r="D11" s="9" t="str">
        <f>IF($B11="N/A","N/A",IF(C11&gt;15,"No",IF(C11&lt;-15,"No","Yes")))</f>
        <v>N/A</v>
      </c>
      <c r="E11" s="76">
        <v>887.63636364000001</v>
      </c>
      <c r="F11" s="9" t="str">
        <f>IF($B11="N/A","N/A",IF(E11&gt;15,"No",IF(E11&lt;-15,"No","Yes")))</f>
        <v>N/A</v>
      </c>
      <c r="G11" s="76">
        <v>732.23809524000001</v>
      </c>
      <c r="H11" s="9" t="str">
        <f>IF($B11="N/A","N/A",IF(G11&gt;15,"No",IF(G11&lt;-15,"No","Yes")))</f>
        <v>N/A</v>
      </c>
      <c r="I11" s="10">
        <v>-83.3</v>
      </c>
      <c r="J11" s="10">
        <v>-17.5</v>
      </c>
      <c r="K11" s="9" t="str">
        <f t="shared" si="0"/>
        <v>Yes</v>
      </c>
    </row>
    <row r="12" spans="1:11" x14ac:dyDescent="0.25">
      <c r="A12" s="90" t="s">
        <v>314</v>
      </c>
      <c r="B12" s="33" t="s">
        <v>218</v>
      </c>
      <c r="C12" s="8">
        <v>99.673558215</v>
      </c>
      <c r="D12" s="9" t="str">
        <f>IF($B12="N/A","N/A",IF(C12&gt;100,"No",IF(C12&lt;95,"No","Yes")))</f>
        <v>Yes</v>
      </c>
      <c r="E12" s="8">
        <v>99.908003679999993</v>
      </c>
      <c r="F12" s="9" t="str">
        <f>IF($B12="N/A","N/A",IF(E12&gt;100,"No",IF(E12&lt;95,"No","Yes")))</f>
        <v>Yes</v>
      </c>
      <c r="G12" s="8">
        <v>99.811122769999997</v>
      </c>
      <c r="H12" s="9" t="str">
        <f>IF($B12="N/A","N/A",IF(G12&gt;100,"No",IF(G12&lt;95,"No","Yes")))</f>
        <v>Yes</v>
      </c>
      <c r="I12" s="10">
        <v>0.23519999999999999</v>
      </c>
      <c r="J12" s="10">
        <v>-9.7000000000000003E-2</v>
      </c>
      <c r="K12" s="9" t="str">
        <f t="shared" si="0"/>
        <v>Yes</v>
      </c>
    </row>
    <row r="13" spans="1:11" x14ac:dyDescent="0.25">
      <c r="A13" s="90" t="s">
        <v>821</v>
      </c>
      <c r="B13" s="33" t="s">
        <v>224</v>
      </c>
      <c r="C13" s="8">
        <v>1.2106986900000001</v>
      </c>
      <c r="D13" s="9" t="str">
        <f>IF($B13="N/A","N/A",IF(C13&gt;1,"Yes","No"))</f>
        <v>Yes</v>
      </c>
      <c r="E13" s="8">
        <v>1.2016574586</v>
      </c>
      <c r="F13" s="9" t="str">
        <f>IF($B13="N/A","N/A",IF(E13&gt;1,"Yes","No"))</f>
        <v>Yes</v>
      </c>
      <c r="G13" s="8">
        <v>1.2045836837999999</v>
      </c>
      <c r="H13" s="9" t="str">
        <f>IF($B13="N/A","N/A",IF(G13&gt;1,"Yes","No"))</f>
        <v>Yes</v>
      </c>
      <c r="I13" s="10">
        <v>-0.747</v>
      </c>
      <c r="J13" s="10">
        <v>0.24349999999999999</v>
      </c>
      <c r="K13" s="9" t="str">
        <f t="shared" si="0"/>
        <v>Yes</v>
      </c>
    </row>
    <row r="14" spans="1:11" x14ac:dyDescent="0.25">
      <c r="A14" s="90" t="s">
        <v>315</v>
      </c>
      <c r="B14" s="33" t="s">
        <v>218</v>
      </c>
      <c r="C14" s="8">
        <v>99.891186071999996</v>
      </c>
      <c r="D14" s="9" t="str">
        <f>IF($B14="N/A","N/A",IF(C14&gt;100,"No",IF(C14&lt;95,"No","Yes")))</f>
        <v>Yes</v>
      </c>
      <c r="E14" s="8">
        <v>99.969334559999993</v>
      </c>
      <c r="F14" s="9" t="str">
        <f>IF($B14="N/A","N/A",IF(E14&gt;100,"No",IF(E14&lt;95,"No","Yes")))</f>
        <v>Yes</v>
      </c>
      <c r="G14" s="8">
        <v>99.979013640999995</v>
      </c>
      <c r="H14" s="9" t="str">
        <f>IF($B14="N/A","N/A",IF(G14&gt;100,"No",IF(G14&lt;95,"No","Yes")))</f>
        <v>Yes</v>
      </c>
      <c r="I14" s="10">
        <v>7.8200000000000006E-2</v>
      </c>
      <c r="J14" s="10">
        <v>9.7000000000000003E-3</v>
      </c>
      <c r="K14" s="9" t="str">
        <f t="shared" si="0"/>
        <v>Yes</v>
      </c>
    </row>
    <row r="15" spans="1:11" x14ac:dyDescent="0.25">
      <c r="A15" s="90" t="s">
        <v>822</v>
      </c>
      <c r="B15" s="33" t="s">
        <v>225</v>
      </c>
      <c r="C15" s="8">
        <v>11.947712418</v>
      </c>
      <c r="D15" s="9" t="str">
        <f>IF($B15="N/A","N/A",IF(C15&gt;3,"Yes","No"))</f>
        <v>Yes</v>
      </c>
      <c r="E15" s="8">
        <v>12.55</v>
      </c>
      <c r="F15" s="9" t="str">
        <f>IF($B15="N/A","N/A",IF(E15&gt;3,"Yes","No"))</f>
        <v>Yes</v>
      </c>
      <c r="G15" s="8">
        <v>13.103274559000001</v>
      </c>
      <c r="H15" s="9" t="str">
        <f>IF($B15="N/A","N/A",IF(G15&gt;3,"Yes","No"))</f>
        <v>Yes</v>
      </c>
      <c r="I15" s="10">
        <v>5.0410000000000004</v>
      </c>
      <c r="J15" s="10">
        <v>4.4089999999999998</v>
      </c>
      <c r="K15" s="9" t="str">
        <f t="shared" si="0"/>
        <v>Yes</v>
      </c>
    </row>
    <row r="16" spans="1:11" x14ac:dyDescent="0.25">
      <c r="A16" s="90" t="s">
        <v>823</v>
      </c>
      <c r="B16" s="33" t="s">
        <v>226</v>
      </c>
      <c r="C16" s="8">
        <v>4.8574537540999998</v>
      </c>
      <c r="D16" s="9" t="str">
        <f>IF($B16="N/A","N/A",IF(C16&gt;=8,"No",IF(C16&lt;2,"No","Yes")))</f>
        <v>Yes</v>
      </c>
      <c r="E16" s="8">
        <v>4.3189205765000001</v>
      </c>
      <c r="F16" s="9" t="str">
        <f>IF($B16="N/A","N/A",IF(E16&gt;=8,"No",IF(E16&lt;2,"No","Yes")))</f>
        <v>Yes</v>
      </c>
      <c r="G16" s="8">
        <v>4.2447009443999999</v>
      </c>
      <c r="H16" s="9" t="str">
        <f>IF($B16="N/A","N/A",IF(G16&gt;=8,"No",IF(G16&lt;2,"No","Yes")))</f>
        <v>Yes</v>
      </c>
      <c r="I16" s="10">
        <v>-11.1</v>
      </c>
      <c r="J16" s="10">
        <v>-1.72</v>
      </c>
      <c r="K16" s="9" t="str">
        <f t="shared" si="0"/>
        <v>Yes</v>
      </c>
    </row>
    <row r="17" spans="1:11" x14ac:dyDescent="0.25">
      <c r="A17" s="90" t="s">
        <v>316</v>
      </c>
      <c r="B17" s="33" t="s">
        <v>227</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0" t="s">
        <v>31</v>
      </c>
      <c r="B18" s="33" t="s">
        <v>218</v>
      </c>
      <c r="C18" s="8">
        <v>100</v>
      </c>
      <c r="D18" s="9" t="str">
        <f>IF($B18="N/A","N/A",IF(C18&gt;100,"No",IF(C18&lt;95,"No","Yes")))</f>
        <v>Yes</v>
      </c>
      <c r="E18" s="8">
        <v>100</v>
      </c>
      <c r="F18" s="9" t="str">
        <f>IF($B18="N/A","N/A",IF(E18&gt;100,"No",IF(E18&lt;95,"No","Yes")))</f>
        <v>Yes</v>
      </c>
      <c r="G18" s="8">
        <v>100</v>
      </c>
      <c r="H18" s="9" t="str">
        <f>IF($B18="N/A","N/A",IF(G18&gt;100,"No",IF(G18&lt;95,"No","Yes")))</f>
        <v>Yes</v>
      </c>
      <c r="I18" s="10">
        <v>0</v>
      </c>
      <c r="J18" s="10">
        <v>0</v>
      </c>
      <c r="K18" s="9" t="str">
        <f t="shared" si="0"/>
        <v>Yes</v>
      </c>
    </row>
    <row r="19" spans="1:11" x14ac:dyDescent="0.25">
      <c r="A19" s="90" t="s">
        <v>317</v>
      </c>
      <c r="B19" s="33"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0" t="s">
        <v>318</v>
      </c>
      <c r="B20" s="33" t="s">
        <v>227</v>
      </c>
      <c r="C20" s="8">
        <v>99.891186071999996</v>
      </c>
      <c r="D20" s="9" t="str">
        <f>IF($B20="N/A","N/A",IF(C20&gt;100,"No",IF(C20&lt;98,"No","Yes")))</f>
        <v>Yes</v>
      </c>
      <c r="E20" s="8">
        <v>100</v>
      </c>
      <c r="F20" s="9" t="str">
        <f>IF($B20="N/A","N/A",IF(E20&gt;100,"No",IF(E20&lt;98,"No","Yes")))</f>
        <v>Yes</v>
      </c>
      <c r="G20" s="8">
        <v>100</v>
      </c>
      <c r="H20" s="9" t="str">
        <f>IF($B20="N/A","N/A",IF(G20&gt;100,"No",IF(G20&lt;98,"No","Yes")))</f>
        <v>Yes</v>
      </c>
      <c r="I20" s="10">
        <v>0.1089</v>
      </c>
      <c r="J20" s="10">
        <v>0</v>
      </c>
      <c r="K20" s="9" t="str">
        <f t="shared" si="0"/>
        <v>Yes</v>
      </c>
    </row>
    <row r="21" spans="1:11" x14ac:dyDescent="0.25">
      <c r="A21" s="90" t="s">
        <v>825</v>
      </c>
      <c r="B21" s="33" t="s">
        <v>229</v>
      </c>
      <c r="C21" s="8">
        <v>6.3703703703999999</v>
      </c>
      <c r="D21" s="9" t="str">
        <f>IF($B21="N/A","N/A",IF(C21&gt;=2,"Yes","No"))</f>
        <v>Yes</v>
      </c>
      <c r="E21" s="8">
        <v>8.01533272</v>
      </c>
      <c r="F21" s="9" t="str">
        <f>IF($B21="N/A","N/A",IF(E21&gt;=2,"Yes","No"))</f>
        <v>Yes</v>
      </c>
      <c r="G21" s="8">
        <v>8.1962224553999992</v>
      </c>
      <c r="H21" s="9" t="str">
        <f>IF($B21="N/A","N/A",IF(G21&gt;=2,"Yes","No"))</f>
        <v>Yes</v>
      </c>
      <c r="I21" s="10">
        <v>25.82</v>
      </c>
      <c r="J21" s="10">
        <v>2.2570000000000001</v>
      </c>
      <c r="K21" s="9" t="str">
        <f t="shared" si="0"/>
        <v>Yes</v>
      </c>
    </row>
    <row r="22" spans="1:11" x14ac:dyDescent="0.25">
      <c r="A22" s="90" t="s">
        <v>826</v>
      </c>
      <c r="B22" s="33" t="s">
        <v>230</v>
      </c>
      <c r="C22" s="8">
        <v>7.8431372549000002</v>
      </c>
      <c r="D22" s="9" t="str">
        <f>IF($B22="N/A","N/A",IF(C22&gt;30,"No",IF(C22&lt;5,"No","Yes")))</f>
        <v>Yes</v>
      </c>
      <c r="E22" s="8">
        <v>7.2983747317000001</v>
      </c>
      <c r="F22" s="9" t="str">
        <f>IF($B22="N/A","N/A",IF(E22&gt;30,"No",IF(E22&lt;5,"No","Yes")))</f>
        <v>Yes</v>
      </c>
      <c r="G22" s="8">
        <v>7.3032528856000001</v>
      </c>
      <c r="H22" s="9" t="str">
        <f>IF($B22="N/A","N/A",IF(G22&gt;30,"No",IF(G22&lt;5,"No","Yes")))</f>
        <v>Yes</v>
      </c>
      <c r="I22" s="10">
        <v>-6.95</v>
      </c>
      <c r="J22" s="10">
        <v>6.6799999999999998E-2</v>
      </c>
      <c r="K22" s="9" t="str">
        <f t="shared" si="0"/>
        <v>Yes</v>
      </c>
    </row>
    <row r="23" spans="1:11" x14ac:dyDescent="0.25">
      <c r="A23" s="90" t="s">
        <v>827</v>
      </c>
      <c r="B23" s="33" t="s">
        <v>231</v>
      </c>
      <c r="C23" s="8">
        <v>38.017429194000002</v>
      </c>
      <c r="D23" s="9" t="str">
        <f>IF($B23="N/A","N/A",IF(C23&gt;75,"No",IF(C23&lt;15,"No","Yes")))</f>
        <v>Yes</v>
      </c>
      <c r="E23" s="8">
        <v>38.055811101000003</v>
      </c>
      <c r="F23" s="9" t="str">
        <f>IF($B23="N/A","N/A",IF(E23&gt;75,"No",IF(E23&lt;15,"No","Yes")))</f>
        <v>Yes</v>
      </c>
      <c r="G23" s="8">
        <v>38.740818468000001</v>
      </c>
      <c r="H23" s="9" t="str">
        <f>IF($B23="N/A","N/A",IF(G23&gt;75,"No",IF(G23&lt;15,"No","Yes")))</f>
        <v>Yes</v>
      </c>
      <c r="I23" s="10">
        <v>0.10100000000000001</v>
      </c>
      <c r="J23" s="10">
        <v>1.8</v>
      </c>
      <c r="K23" s="9" t="str">
        <f t="shared" si="0"/>
        <v>Yes</v>
      </c>
    </row>
    <row r="24" spans="1:11" x14ac:dyDescent="0.25">
      <c r="A24" s="90" t="s">
        <v>828</v>
      </c>
      <c r="B24" s="33" t="s">
        <v>232</v>
      </c>
      <c r="C24" s="8">
        <v>54.139433551000003</v>
      </c>
      <c r="D24" s="9" t="str">
        <f>IF($B24="N/A","N/A",IF(C24&gt;70,"No",IF(C24&lt;25,"No","Yes")))</f>
        <v>Yes</v>
      </c>
      <c r="E24" s="8">
        <v>54.645814166999997</v>
      </c>
      <c r="F24" s="9" t="str">
        <f>IF($B24="N/A","N/A",IF(E24&gt;70,"No",IF(E24&lt;25,"No","Yes")))</f>
        <v>Yes</v>
      </c>
      <c r="G24" s="8">
        <v>53.955928645999997</v>
      </c>
      <c r="H24" s="9" t="str">
        <f>IF($B24="N/A","N/A",IF(G24&gt;70,"No",IF(G24&lt;25,"No","Yes")))</f>
        <v>Yes</v>
      </c>
      <c r="I24" s="10">
        <v>0.93530000000000002</v>
      </c>
      <c r="J24" s="10">
        <v>-1.26</v>
      </c>
      <c r="K24" s="9" t="str">
        <f t="shared" si="0"/>
        <v>Yes</v>
      </c>
    </row>
    <row r="25" spans="1:11" x14ac:dyDescent="0.25">
      <c r="A25" s="90" t="s">
        <v>322</v>
      </c>
      <c r="B25" s="33" t="s">
        <v>233</v>
      </c>
      <c r="C25" s="8">
        <v>39.717083787</v>
      </c>
      <c r="D25" s="9" t="str">
        <f>IF($B25="N/A","N/A",IF(C25&gt;70,"No",IF(C25&lt;35,"No","Yes")))</f>
        <v>Yes</v>
      </c>
      <c r="E25" s="8">
        <v>41.521005826</v>
      </c>
      <c r="F25" s="9" t="str">
        <f>IF($B25="N/A","N/A",IF(E25&gt;70,"No",IF(E25&lt;35,"No","Yes")))</f>
        <v>Yes</v>
      </c>
      <c r="G25" s="8">
        <v>48.247639034999999</v>
      </c>
      <c r="H25" s="9" t="str">
        <f>IF($B25="N/A","N/A",IF(G25&gt;70,"No",IF(G25&lt;35,"No","Yes")))</f>
        <v>Yes</v>
      </c>
      <c r="I25" s="10">
        <v>4.5419999999999998</v>
      </c>
      <c r="J25" s="10">
        <v>16.2</v>
      </c>
      <c r="K25" s="9" t="str">
        <f t="shared" si="0"/>
        <v>Yes</v>
      </c>
    </row>
    <row r="26" spans="1:11" x14ac:dyDescent="0.25">
      <c r="A26" s="90" t="s">
        <v>829</v>
      </c>
      <c r="B26" s="33" t="s">
        <v>224</v>
      </c>
      <c r="C26" s="8">
        <v>2.0602739726000001</v>
      </c>
      <c r="D26" s="9" t="str">
        <f>IF($B26="N/A","N/A",IF(C26&gt;1,"Yes","No"))</f>
        <v>Yes</v>
      </c>
      <c r="E26" s="8">
        <v>2.2149187592000001</v>
      </c>
      <c r="F26" s="9" t="str">
        <f>IF($B26="N/A","N/A",IF(E26&gt;1,"Yes","No"))</f>
        <v>Yes</v>
      </c>
      <c r="G26" s="8">
        <v>2.1248368856000002</v>
      </c>
      <c r="H26" s="9" t="str">
        <f>IF($B26="N/A","N/A",IF(G26&gt;1,"Yes","No"))</f>
        <v>Yes</v>
      </c>
      <c r="I26" s="10">
        <v>7.5060000000000002</v>
      </c>
      <c r="J26" s="10">
        <v>-4.07</v>
      </c>
      <c r="K26" s="9" t="str">
        <f t="shared" si="0"/>
        <v>Yes</v>
      </c>
    </row>
    <row r="27" spans="1:11" x14ac:dyDescent="0.25">
      <c r="A27" s="90" t="s">
        <v>323</v>
      </c>
      <c r="B27" s="33" t="s">
        <v>217</v>
      </c>
      <c r="C27" s="8">
        <v>0</v>
      </c>
      <c r="D27" s="9" t="str">
        <f>IF($B27="N/A","N/A",IF(C27&gt;15,"No",IF(C27&lt;-15,"No","Yes")))</f>
        <v>N/A</v>
      </c>
      <c r="E27" s="8">
        <v>0</v>
      </c>
      <c r="F27" s="9" t="str">
        <f>IF($B27="N/A","N/A",IF(E27&gt;15,"No",IF(E27&lt;-15,"No","Yes")))</f>
        <v>N/A</v>
      </c>
      <c r="G27" s="8">
        <v>0</v>
      </c>
      <c r="H27" s="9" t="str">
        <f>IF($B27="N/A","N/A",IF(G27&gt;15,"No",IF(G27&lt;-15,"No","Yes")))</f>
        <v>N/A</v>
      </c>
      <c r="I27" s="10" t="s">
        <v>1742</v>
      </c>
      <c r="J27" s="10" t="s">
        <v>1742</v>
      </c>
      <c r="K27" s="9" t="str">
        <f t="shared" si="0"/>
        <v>N/A</v>
      </c>
    </row>
    <row r="28" spans="1:11" x14ac:dyDescent="0.25">
      <c r="A28" s="90" t="s">
        <v>830</v>
      </c>
      <c r="B28" s="33" t="s">
        <v>217</v>
      </c>
      <c r="C28" s="8">
        <v>99.452054794999995</v>
      </c>
      <c r="D28" s="9" t="str">
        <f>IF($B28="N/A","N/A",IF(C28&gt;15,"No",IF(C28&lt;-15,"No","Yes")))</f>
        <v>N/A</v>
      </c>
      <c r="E28" s="8">
        <v>99.630723781</v>
      </c>
      <c r="F28" s="9" t="str">
        <f>IF($B28="N/A","N/A",IF(E28&gt;15,"No",IF(E28&lt;-15,"No","Yes")))</f>
        <v>N/A</v>
      </c>
      <c r="G28" s="8">
        <v>99.826011308999995</v>
      </c>
      <c r="H28" s="9" t="str">
        <f>IF($B28="N/A","N/A",IF(G28&gt;15,"No",IF(G28&lt;-15,"No","Yes")))</f>
        <v>N/A</v>
      </c>
      <c r="I28" s="10">
        <v>0.1797</v>
      </c>
      <c r="J28" s="10">
        <v>0.19600000000000001</v>
      </c>
      <c r="K28" s="9" t="str">
        <f t="shared" si="0"/>
        <v>Yes</v>
      </c>
    </row>
    <row r="29" spans="1:11" x14ac:dyDescent="0.25">
      <c r="A29" s="90" t="s">
        <v>324</v>
      </c>
      <c r="B29" s="33" t="s">
        <v>217</v>
      </c>
      <c r="C29" s="8" t="s">
        <v>1742</v>
      </c>
      <c r="D29" s="9" t="str">
        <f>IF($B29="N/A","N/A",IF(C29&gt;15,"No",IF(C29&lt;-15,"No","Yes")))</f>
        <v>N/A</v>
      </c>
      <c r="E29" s="8" t="s">
        <v>1742</v>
      </c>
      <c r="F29" s="9" t="str">
        <f>IF($B29="N/A","N/A",IF(E29&gt;15,"No",IF(E29&lt;-15,"No","Yes")))</f>
        <v>N/A</v>
      </c>
      <c r="G29" s="8" t="s">
        <v>1742</v>
      </c>
      <c r="H29" s="9" t="str">
        <f>IF($B29="N/A","N/A",IF(G29&gt;15,"No",IF(G29&lt;-15,"No","Yes")))</f>
        <v>N/A</v>
      </c>
      <c r="I29" s="10" t="s">
        <v>1742</v>
      </c>
      <c r="J29" s="10" t="s">
        <v>1742</v>
      </c>
      <c r="K29" s="9" t="str">
        <f t="shared" si="0"/>
        <v>N/A</v>
      </c>
    </row>
    <row r="30" spans="1:11" x14ac:dyDescent="0.25">
      <c r="A30" s="90" t="s">
        <v>325</v>
      </c>
      <c r="B30" s="33"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0" t="s">
        <v>326</v>
      </c>
      <c r="B31" s="33" t="s">
        <v>234</v>
      </c>
      <c r="C31" s="8">
        <v>58.977149075</v>
      </c>
      <c r="D31" s="9" t="str">
        <f>IF($B31="N/A","N/A",IF(C31&gt;=90,"Yes","No"))</f>
        <v>No</v>
      </c>
      <c r="E31" s="8">
        <v>67.893284269000006</v>
      </c>
      <c r="F31" s="9" t="str">
        <f>IF($B31="N/A","N/A",IF(E31&gt;=90,"Yes","No"))</f>
        <v>No</v>
      </c>
      <c r="G31" s="8">
        <v>75.383001049000001</v>
      </c>
      <c r="H31" s="9" t="str">
        <f>IF($B31="N/A","N/A",IF(G31&gt;=90,"Yes","No"))</f>
        <v>No</v>
      </c>
      <c r="I31" s="10">
        <v>15.12</v>
      </c>
      <c r="J31" s="10">
        <v>11.03</v>
      </c>
      <c r="K31" s="9" t="str">
        <f t="shared" si="0"/>
        <v>Yes</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44659</v>
      </c>
      <c r="F6" s="9" t="str">
        <f>IF($B6="N/A","N/A",IF(E6&lt;0,"No","Yes"))</f>
        <v>N/A</v>
      </c>
      <c r="G6" s="34">
        <v>55860</v>
      </c>
      <c r="H6" s="9" t="str">
        <f>IF($B6="N/A","N/A",IF(G6&lt;0,"No","Yes"))</f>
        <v>N/A</v>
      </c>
      <c r="I6" s="10" t="s">
        <v>217</v>
      </c>
      <c r="J6" s="10">
        <v>25.08</v>
      </c>
      <c r="K6" s="9" t="str">
        <f t="shared" ref="K6:K35" si="0">IF(J6="Div by 0", "N/A", IF(J6="N/A","N/A", IF(J6&gt;30, "No", IF(J6&lt;-30, "No", "Yes"))))</f>
        <v>Yes</v>
      </c>
    </row>
    <row r="7" spans="1:11" x14ac:dyDescent="0.25">
      <c r="A7" s="90" t="s">
        <v>438</v>
      </c>
      <c r="B7" s="85" t="s">
        <v>217</v>
      </c>
      <c r="C7" s="9" t="s">
        <v>217</v>
      </c>
      <c r="D7" s="9" t="str">
        <f t="shared" ref="D7:D17" si="1">IF(OR($B7="N/A",$C7="N/A"),"N/A",IF(C7&lt;0,"No","Yes"))</f>
        <v>N/A</v>
      </c>
      <c r="E7" s="9">
        <v>7.7699903714999996</v>
      </c>
      <c r="F7" s="9" t="str">
        <f t="shared" ref="F7:F17" si="2">IF($B7="N/A","N/A",IF(E7&lt;0,"No","Yes"))</f>
        <v>N/A</v>
      </c>
      <c r="G7" s="9">
        <v>9.5112781954999992</v>
      </c>
      <c r="H7" s="9" t="str">
        <f t="shared" ref="H7:H17" si="3">IF($B7="N/A","N/A",IF(G7&lt;0,"No","Yes"))</f>
        <v>N/A</v>
      </c>
      <c r="I7" s="10" t="s">
        <v>217</v>
      </c>
      <c r="J7" s="10">
        <v>22.41</v>
      </c>
      <c r="K7" s="9" t="str">
        <f t="shared" si="0"/>
        <v>Yes</v>
      </c>
    </row>
    <row r="8" spans="1:11" x14ac:dyDescent="0.25">
      <c r="A8" s="90" t="s">
        <v>439</v>
      </c>
      <c r="B8" s="85" t="s">
        <v>217</v>
      </c>
      <c r="C8" s="9" t="s">
        <v>217</v>
      </c>
      <c r="D8" s="9" t="str">
        <f t="shared" si="1"/>
        <v>N/A</v>
      </c>
      <c r="E8" s="9">
        <v>24.409413556000001</v>
      </c>
      <c r="F8" s="9" t="str">
        <f t="shared" si="2"/>
        <v>N/A</v>
      </c>
      <c r="G8" s="9">
        <v>24.715359828</v>
      </c>
      <c r="H8" s="9" t="str">
        <f t="shared" si="3"/>
        <v>N/A</v>
      </c>
      <c r="I8" s="10" t="s">
        <v>217</v>
      </c>
      <c r="J8" s="10">
        <v>1.2529999999999999</v>
      </c>
      <c r="K8" s="9" t="str">
        <f t="shared" si="0"/>
        <v>Yes</v>
      </c>
    </row>
    <row r="9" spans="1:11" x14ac:dyDescent="0.25">
      <c r="A9" s="90" t="s">
        <v>440</v>
      </c>
      <c r="B9" s="85" t="s">
        <v>217</v>
      </c>
      <c r="C9" s="9" t="s">
        <v>217</v>
      </c>
      <c r="D9" s="9" t="str">
        <f t="shared" si="1"/>
        <v>N/A</v>
      </c>
      <c r="E9" s="9">
        <v>31.348664323000001</v>
      </c>
      <c r="F9" s="9" t="str">
        <f t="shared" si="2"/>
        <v>N/A</v>
      </c>
      <c r="G9" s="9">
        <v>30.606874329</v>
      </c>
      <c r="H9" s="9" t="str">
        <f t="shared" si="3"/>
        <v>N/A</v>
      </c>
      <c r="I9" s="10" t="s">
        <v>217</v>
      </c>
      <c r="J9" s="10">
        <v>-2.37</v>
      </c>
      <c r="K9" s="9" t="str">
        <f t="shared" si="0"/>
        <v>Yes</v>
      </c>
    </row>
    <row r="10" spans="1:11" x14ac:dyDescent="0.25">
      <c r="A10" s="90" t="s">
        <v>441</v>
      </c>
      <c r="B10" s="85" t="s">
        <v>217</v>
      </c>
      <c r="C10" s="9" t="s">
        <v>217</v>
      </c>
      <c r="D10" s="9" t="str">
        <f t="shared" si="1"/>
        <v>N/A</v>
      </c>
      <c r="E10" s="9">
        <v>36.418191182000001</v>
      </c>
      <c r="F10" s="9" t="str">
        <f t="shared" si="2"/>
        <v>N/A</v>
      </c>
      <c r="G10" s="9">
        <v>35.166487648</v>
      </c>
      <c r="H10" s="9" t="str">
        <f t="shared" si="3"/>
        <v>N/A</v>
      </c>
      <c r="I10" s="10" t="s">
        <v>217</v>
      </c>
      <c r="J10" s="10">
        <v>-3.44</v>
      </c>
      <c r="K10" s="9" t="str">
        <f t="shared" si="0"/>
        <v>Yes</v>
      </c>
    </row>
    <row r="11" spans="1:11" x14ac:dyDescent="0.25">
      <c r="A11" s="24" t="s">
        <v>328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24" t="s">
        <v>314</v>
      </c>
      <c r="B12" s="85" t="s">
        <v>217</v>
      </c>
      <c r="C12" s="9" t="s">
        <v>217</v>
      </c>
      <c r="D12" s="9" t="str">
        <f t="shared" si="1"/>
        <v>N/A</v>
      </c>
      <c r="E12" s="9">
        <v>99.991043239000007</v>
      </c>
      <c r="F12" s="9" t="str">
        <f t="shared" si="2"/>
        <v>N/A</v>
      </c>
      <c r="G12" s="9">
        <v>99.987468672000006</v>
      </c>
      <c r="H12" s="9" t="str">
        <f t="shared" si="3"/>
        <v>N/A</v>
      </c>
      <c r="I12" s="10" t="s">
        <v>217</v>
      </c>
      <c r="J12" s="10">
        <v>-4.0000000000000001E-3</v>
      </c>
      <c r="K12" s="9" t="str">
        <f t="shared" si="0"/>
        <v>Yes</v>
      </c>
    </row>
    <row r="13" spans="1:11" x14ac:dyDescent="0.25">
      <c r="A13" s="24" t="s">
        <v>821</v>
      </c>
      <c r="B13" s="85" t="s">
        <v>217</v>
      </c>
      <c r="C13" s="9" t="s">
        <v>217</v>
      </c>
      <c r="D13" s="9" t="str">
        <f t="shared" si="1"/>
        <v>N/A</v>
      </c>
      <c r="E13" s="9">
        <v>1.1186877169</v>
      </c>
      <c r="F13" s="9" t="str">
        <f t="shared" si="2"/>
        <v>N/A</v>
      </c>
      <c r="G13" s="9">
        <v>1.1302884357</v>
      </c>
      <c r="H13" s="9" t="str">
        <f t="shared" si="3"/>
        <v>N/A</v>
      </c>
      <c r="I13" s="10" t="s">
        <v>217</v>
      </c>
      <c r="J13" s="10">
        <v>1.0369999999999999</v>
      </c>
      <c r="K13" s="9" t="str">
        <f t="shared" si="0"/>
        <v>Yes</v>
      </c>
    </row>
    <row r="14" spans="1:11" x14ac:dyDescent="0.25">
      <c r="A14" s="24" t="s">
        <v>315</v>
      </c>
      <c r="B14" s="85" t="s">
        <v>217</v>
      </c>
      <c r="C14" s="9" t="s">
        <v>217</v>
      </c>
      <c r="D14" s="9" t="str">
        <f t="shared" si="1"/>
        <v>N/A</v>
      </c>
      <c r="E14" s="9">
        <v>99.923867529999995</v>
      </c>
      <c r="F14" s="9" t="str">
        <f t="shared" si="2"/>
        <v>N/A</v>
      </c>
      <c r="G14" s="9">
        <v>99.792337988</v>
      </c>
      <c r="H14" s="9" t="str">
        <f t="shared" si="3"/>
        <v>N/A</v>
      </c>
      <c r="I14" s="10" t="s">
        <v>217</v>
      </c>
      <c r="J14" s="10">
        <v>-0.13200000000000001</v>
      </c>
      <c r="K14" s="9" t="str">
        <f t="shared" si="0"/>
        <v>Yes</v>
      </c>
    </row>
    <row r="15" spans="1:11" x14ac:dyDescent="0.25">
      <c r="A15" s="24" t="s">
        <v>822</v>
      </c>
      <c r="B15" s="85" t="s">
        <v>217</v>
      </c>
      <c r="C15" s="9" t="s">
        <v>217</v>
      </c>
      <c r="D15" s="9" t="str">
        <f t="shared" si="1"/>
        <v>N/A</v>
      </c>
      <c r="E15" s="9">
        <v>9.3257591035999994</v>
      </c>
      <c r="F15" s="9" t="str">
        <f t="shared" si="2"/>
        <v>N/A</v>
      </c>
      <c r="G15" s="9">
        <v>9.5426054822000008</v>
      </c>
      <c r="H15" s="9" t="str">
        <f t="shared" si="3"/>
        <v>N/A</v>
      </c>
      <c r="I15" s="10" t="s">
        <v>217</v>
      </c>
      <c r="J15" s="10">
        <v>2.3250000000000002</v>
      </c>
      <c r="K15" s="9" t="str">
        <f t="shared" si="0"/>
        <v>Yes</v>
      </c>
    </row>
    <row r="16" spans="1:11" x14ac:dyDescent="0.25">
      <c r="A16" s="24" t="s">
        <v>831</v>
      </c>
      <c r="B16" s="85" t="s">
        <v>217</v>
      </c>
      <c r="C16" s="9" t="s">
        <v>217</v>
      </c>
      <c r="D16" s="9" t="str">
        <f t="shared" si="1"/>
        <v>N/A</v>
      </c>
      <c r="E16" s="9">
        <v>3.8419697241000001</v>
      </c>
      <c r="F16" s="9" t="str">
        <f t="shared" si="2"/>
        <v>N/A</v>
      </c>
      <c r="G16" s="9">
        <v>3.7714940635</v>
      </c>
      <c r="H16" s="9" t="str">
        <f t="shared" si="3"/>
        <v>N/A</v>
      </c>
      <c r="I16" s="10" t="s">
        <v>217</v>
      </c>
      <c r="J16" s="10">
        <v>-1.83</v>
      </c>
      <c r="K16" s="9" t="str">
        <f t="shared" si="0"/>
        <v>Yes</v>
      </c>
    </row>
    <row r="17" spans="1:11" x14ac:dyDescent="0.25">
      <c r="A17" s="24" t="s">
        <v>824</v>
      </c>
      <c r="B17" s="85" t="s">
        <v>217</v>
      </c>
      <c r="C17" s="9" t="s">
        <v>217</v>
      </c>
      <c r="D17" s="9" t="str">
        <f t="shared" si="1"/>
        <v>N/A</v>
      </c>
      <c r="E17" s="9">
        <v>3.8925206389000002</v>
      </c>
      <c r="F17" s="9" t="str">
        <f t="shared" si="2"/>
        <v>N/A</v>
      </c>
      <c r="G17" s="9">
        <v>3.8256882377000001</v>
      </c>
      <c r="H17" s="9" t="str">
        <f t="shared" si="3"/>
        <v>N/A</v>
      </c>
      <c r="I17" s="10" t="s">
        <v>217</v>
      </c>
      <c r="J17" s="10">
        <v>-1.72</v>
      </c>
      <c r="K17" s="9" t="str">
        <f t="shared" si="0"/>
        <v>Yes</v>
      </c>
    </row>
    <row r="18" spans="1:11" x14ac:dyDescent="0.25">
      <c r="A18" s="90" t="s">
        <v>316</v>
      </c>
      <c r="B18" s="33" t="s">
        <v>227</v>
      </c>
      <c r="C18" s="9" t="s">
        <v>217</v>
      </c>
      <c r="D18" s="9" t="str">
        <f>IF(OR($B18="N/A",$C18="N/A"),"N/A",IF(C18&gt;100,"No",IF(C18&lt;98,"No","Yes")))</f>
        <v>N/A</v>
      </c>
      <c r="E18" s="9">
        <v>100</v>
      </c>
      <c r="F18" s="9" t="str">
        <f>IF(OR($B18="N/A",$E18="N/A"),"N/A",IF(E18&gt;100,"No",IF(E18&lt;98,"No","Yes")))</f>
        <v>Yes</v>
      </c>
      <c r="G18" s="9">
        <v>100</v>
      </c>
      <c r="H18" s="9" t="str">
        <f>IF($B18="N/A","N/A",IF(G18&gt;100,"No",IF(G18&lt;98,"No","Yes")))</f>
        <v>Yes</v>
      </c>
      <c r="I18" s="10" t="s">
        <v>217</v>
      </c>
      <c r="J18" s="10">
        <v>0</v>
      </c>
      <c r="K18" s="9" t="str">
        <f t="shared" si="0"/>
        <v>Yes</v>
      </c>
    </row>
    <row r="19" spans="1:11" x14ac:dyDescent="0.25">
      <c r="A19" s="90" t="s">
        <v>31</v>
      </c>
      <c r="B19" s="33" t="s">
        <v>218</v>
      </c>
      <c r="C19" s="9" t="s">
        <v>217</v>
      </c>
      <c r="D19" s="9" t="str">
        <f>IF(OR($B19="N/A",$C19="N/A"),"N/A",IF(C19&gt;100,"No",IF(C19&lt;95,"No","Yes")))</f>
        <v>N/A</v>
      </c>
      <c r="E19" s="9">
        <v>100</v>
      </c>
      <c r="F19" s="9" t="str">
        <f>IF(OR($B19="N/A",$E19="N/A"),"N/A",IF(E19&gt;100,"No",IF(E19&lt;98,"No","Yes")))</f>
        <v>Yes</v>
      </c>
      <c r="G19" s="9">
        <v>100</v>
      </c>
      <c r="H19" s="9" t="str">
        <f>IF($B19="N/A","N/A",IF(G19&gt;100,"No",IF(G19&lt;95,"No","Yes")))</f>
        <v>Yes</v>
      </c>
      <c r="I19" s="10" t="s">
        <v>217</v>
      </c>
      <c r="J19" s="10">
        <v>0</v>
      </c>
      <c r="K19" s="9" t="str">
        <f t="shared" si="0"/>
        <v>Yes</v>
      </c>
    </row>
    <row r="20" spans="1:11" x14ac:dyDescent="0.25">
      <c r="A20" s="24" t="s">
        <v>317</v>
      </c>
      <c r="B20" s="85" t="s">
        <v>217</v>
      </c>
      <c r="C20" s="9" t="s">
        <v>217</v>
      </c>
      <c r="D20" s="9" t="str">
        <f t="shared" ref="D20:D35" si="4">IF(OR($B20="N/A",$C20="N/A"),"N/A",IF(C20&lt;0,"No","Yes"))</f>
        <v>N/A</v>
      </c>
      <c r="E20" s="9">
        <v>99.968651335999994</v>
      </c>
      <c r="F20" s="9" t="str">
        <f t="shared" ref="F20:F34" si="5">IF($B20="N/A","N/A",IF(E20&lt;0,"No","Yes"))</f>
        <v>N/A</v>
      </c>
      <c r="G20" s="9">
        <v>99.992839240999999</v>
      </c>
      <c r="H20" s="9" t="str">
        <f t="shared" ref="H20:H35" si="6">IF($B20="N/A","N/A",IF(G20&lt;0,"No","Yes"))</f>
        <v>N/A</v>
      </c>
      <c r="I20" s="10" t="s">
        <v>217</v>
      </c>
      <c r="J20" s="10">
        <v>2.4199999999999999E-2</v>
      </c>
      <c r="K20" s="9" t="str">
        <f t="shared" si="0"/>
        <v>Yes</v>
      </c>
    </row>
    <row r="21" spans="1:11" x14ac:dyDescent="0.25">
      <c r="A21" s="24" t="s">
        <v>832</v>
      </c>
      <c r="B21" s="85" t="s">
        <v>217</v>
      </c>
      <c r="C21" s="9" t="s">
        <v>217</v>
      </c>
      <c r="D21" s="9" t="str">
        <f t="shared" si="4"/>
        <v>N/A</v>
      </c>
      <c r="E21" s="9">
        <v>2.4631093400000002E-2</v>
      </c>
      <c r="F21" s="9" t="str">
        <f t="shared" si="5"/>
        <v>N/A</v>
      </c>
      <c r="G21" s="9">
        <v>7.160759E-3</v>
      </c>
      <c r="H21" s="9" t="str">
        <f t="shared" si="6"/>
        <v>N/A</v>
      </c>
      <c r="I21" s="10" t="s">
        <v>217</v>
      </c>
      <c r="J21" s="10">
        <v>-70.900000000000006</v>
      </c>
      <c r="K21" s="9" t="str">
        <f t="shared" si="0"/>
        <v>No</v>
      </c>
    </row>
    <row r="22" spans="1:11" x14ac:dyDescent="0.25">
      <c r="A22" s="24" t="s">
        <v>318</v>
      </c>
      <c r="B22" s="85"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5">
      <c r="A23" s="24" t="s">
        <v>825</v>
      </c>
      <c r="B23" s="85" t="s">
        <v>217</v>
      </c>
      <c r="C23" s="9" t="s">
        <v>217</v>
      </c>
      <c r="D23" s="9" t="str">
        <f t="shared" si="4"/>
        <v>N/A</v>
      </c>
      <c r="E23" s="9">
        <v>4.3603752883000002</v>
      </c>
      <c r="F23" s="9" t="str">
        <f t="shared" si="5"/>
        <v>N/A</v>
      </c>
      <c r="G23" s="9">
        <v>4.7402971715</v>
      </c>
      <c r="H23" s="9" t="str">
        <f t="shared" si="6"/>
        <v>N/A</v>
      </c>
      <c r="I23" s="10" t="s">
        <v>217</v>
      </c>
      <c r="J23" s="10">
        <v>8.7129999999999992</v>
      </c>
      <c r="K23" s="9" t="str">
        <f t="shared" si="0"/>
        <v>Yes</v>
      </c>
    </row>
    <row r="24" spans="1:11" x14ac:dyDescent="0.25">
      <c r="A24" s="24" t="s">
        <v>319</v>
      </c>
      <c r="B24" s="85" t="s">
        <v>217</v>
      </c>
      <c r="C24" s="9" t="s">
        <v>217</v>
      </c>
      <c r="D24" s="9" t="str">
        <f t="shared" si="4"/>
        <v>N/A</v>
      </c>
      <c r="E24" s="9">
        <v>4.4559887145000001</v>
      </c>
      <c r="F24" s="9" t="str">
        <f t="shared" si="5"/>
        <v>N/A</v>
      </c>
      <c r="G24" s="9">
        <v>4.4772645899999999</v>
      </c>
      <c r="H24" s="9" t="str">
        <f t="shared" si="6"/>
        <v>N/A</v>
      </c>
      <c r="I24" s="10" t="s">
        <v>217</v>
      </c>
      <c r="J24" s="10">
        <v>0.47749999999999998</v>
      </c>
      <c r="K24" s="9" t="str">
        <f t="shared" si="0"/>
        <v>Yes</v>
      </c>
    </row>
    <row r="25" spans="1:11" x14ac:dyDescent="0.25">
      <c r="A25" s="24" t="s">
        <v>320</v>
      </c>
      <c r="B25" s="85" t="s">
        <v>217</v>
      </c>
      <c r="C25" s="9" t="s">
        <v>217</v>
      </c>
      <c r="D25" s="9" t="str">
        <f t="shared" si="4"/>
        <v>N/A</v>
      </c>
      <c r="E25" s="9">
        <v>19.881770752000001</v>
      </c>
      <c r="F25" s="9" t="str">
        <f t="shared" si="5"/>
        <v>N/A</v>
      </c>
      <c r="G25" s="9">
        <v>20.472610097</v>
      </c>
      <c r="H25" s="9" t="str">
        <f t="shared" si="6"/>
        <v>N/A</v>
      </c>
      <c r="I25" s="10" t="s">
        <v>217</v>
      </c>
      <c r="J25" s="10">
        <v>2.972</v>
      </c>
      <c r="K25" s="9" t="str">
        <f t="shared" si="0"/>
        <v>Yes</v>
      </c>
    </row>
    <row r="26" spans="1:11" x14ac:dyDescent="0.25">
      <c r="A26" s="24" t="s">
        <v>321</v>
      </c>
      <c r="B26" s="85" t="s">
        <v>217</v>
      </c>
      <c r="C26" s="9" t="s">
        <v>217</v>
      </c>
      <c r="D26" s="9" t="str">
        <f t="shared" si="4"/>
        <v>N/A</v>
      </c>
      <c r="E26" s="9">
        <v>75.662240534000006</v>
      </c>
      <c r="F26" s="9" t="str">
        <f t="shared" si="5"/>
        <v>N/A</v>
      </c>
      <c r="G26" s="9">
        <v>75.050125312999995</v>
      </c>
      <c r="H26" s="9" t="str">
        <f t="shared" si="6"/>
        <v>N/A</v>
      </c>
      <c r="I26" s="10" t="s">
        <v>217</v>
      </c>
      <c r="J26" s="10">
        <v>-0.80900000000000005</v>
      </c>
      <c r="K26" s="9" t="str">
        <f t="shared" si="0"/>
        <v>Yes</v>
      </c>
    </row>
    <row r="27" spans="1:11" x14ac:dyDescent="0.25">
      <c r="A27" s="24" t="s">
        <v>322</v>
      </c>
      <c r="B27" s="85" t="s">
        <v>217</v>
      </c>
      <c r="C27" s="9" t="s">
        <v>217</v>
      </c>
      <c r="D27" s="9" t="str">
        <f t="shared" si="4"/>
        <v>N/A</v>
      </c>
      <c r="E27" s="9">
        <v>46.707270651000002</v>
      </c>
      <c r="F27" s="9" t="str">
        <f t="shared" si="5"/>
        <v>N/A</v>
      </c>
      <c r="G27" s="9">
        <v>58.822055138000003</v>
      </c>
      <c r="H27" s="9" t="str">
        <f t="shared" si="6"/>
        <v>N/A</v>
      </c>
      <c r="I27" s="10" t="s">
        <v>217</v>
      </c>
      <c r="J27" s="10">
        <v>25.94</v>
      </c>
      <c r="K27" s="9" t="str">
        <f t="shared" si="0"/>
        <v>Yes</v>
      </c>
    </row>
    <row r="28" spans="1:11" x14ac:dyDescent="0.25">
      <c r="A28" s="24" t="s">
        <v>829</v>
      </c>
      <c r="B28" s="85" t="s">
        <v>217</v>
      </c>
      <c r="C28" s="9" t="s">
        <v>217</v>
      </c>
      <c r="D28" s="9" t="str">
        <f t="shared" si="4"/>
        <v>N/A</v>
      </c>
      <c r="E28" s="9">
        <v>1.9931444460000001</v>
      </c>
      <c r="F28" s="9" t="str">
        <f t="shared" si="5"/>
        <v>N/A</v>
      </c>
      <c r="G28" s="9">
        <v>2.0662852272999999</v>
      </c>
      <c r="H28" s="9" t="str">
        <f t="shared" si="6"/>
        <v>N/A</v>
      </c>
      <c r="I28" s="10" t="s">
        <v>217</v>
      </c>
      <c r="J28" s="10">
        <v>3.67</v>
      </c>
      <c r="K28" s="9" t="str">
        <f t="shared" si="0"/>
        <v>Yes</v>
      </c>
    </row>
    <row r="29" spans="1:11" x14ac:dyDescent="0.25">
      <c r="A29" s="24" t="s">
        <v>323</v>
      </c>
      <c r="B29" s="85" t="s">
        <v>217</v>
      </c>
      <c r="C29" s="9" t="s">
        <v>217</v>
      </c>
      <c r="D29" s="9" t="str">
        <f t="shared" si="4"/>
        <v>N/A</v>
      </c>
      <c r="E29" s="9">
        <v>0</v>
      </c>
      <c r="F29" s="9" t="str">
        <f t="shared" si="5"/>
        <v>N/A</v>
      </c>
      <c r="G29" s="9">
        <v>0</v>
      </c>
      <c r="H29" s="9" t="str">
        <f t="shared" si="6"/>
        <v>N/A</v>
      </c>
      <c r="I29" s="10" t="s">
        <v>217</v>
      </c>
      <c r="J29" s="10" t="s">
        <v>1742</v>
      </c>
      <c r="K29" s="9" t="str">
        <f t="shared" si="0"/>
        <v>N/A</v>
      </c>
    </row>
    <row r="30" spans="1:11" x14ac:dyDescent="0.25">
      <c r="A30" s="24" t="s">
        <v>830</v>
      </c>
      <c r="B30" s="85" t="s">
        <v>217</v>
      </c>
      <c r="C30" s="9" t="s">
        <v>217</v>
      </c>
      <c r="D30" s="9" t="str">
        <f t="shared" si="4"/>
        <v>N/A</v>
      </c>
      <c r="E30" s="9">
        <v>99.856177189999997</v>
      </c>
      <c r="F30" s="9" t="str">
        <f t="shared" si="5"/>
        <v>N/A</v>
      </c>
      <c r="G30" s="9">
        <v>99.960435814999997</v>
      </c>
      <c r="H30" s="9" t="str">
        <f t="shared" si="6"/>
        <v>N/A</v>
      </c>
      <c r="I30" s="10" t="s">
        <v>217</v>
      </c>
      <c r="J30" s="10">
        <v>0.10440000000000001</v>
      </c>
      <c r="K30" s="9" t="str">
        <f t="shared" si="0"/>
        <v>Yes</v>
      </c>
    </row>
    <row r="31" spans="1:11" x14ac:dyDescent="0.25">
      <c r="A31" s="90" t="s">
        <v>324</v>
      </c>
      <c r="B31" s="33" t="s">
        <v>217</v>
      </c>
      <c r="C31" s="9" t="s">
        <v>217</v>
      </c>
      <c r="D31" s="9" t="str">
        <f t="shared" si="4"/>
        <v>N/A</v>
      </c>
      <c r="E31" s="9" t="s">
        <v>1742</v>
      </c>
      <c r="F31" s="9" t="str">
        <f t="shared" si="5"/>
        <v>N/A</v>
      </c>
      <c r="G31" s="9" t="s">
        <v>1742</v>
      </c>
      <c r="H31" s="9" t="str">
        <f t="shared" si="6"/>
        <v>N/A</v>
      </c>
      <c r="I31" s="10" t="s">
        <v>217</v>
      </c>
      <c r="J31" s="10" t="s">
        <v>1742</v>
      </c>
      <c r="K31" s="9" t="str">
        <f t="shared" si="0"/>
        <v>N/A</v>
      </c>
    </row>
    <row r="32" spans="1:11" x14ac:dyDescent="0.25">
      <c r="A32" s="90" t="s">
        <v>325</v>
      </c>
      <c r="B32" s="33" t="s">
        <v>217</v>
      </c>
      <c r="C32" s="9" t="s">
        <v>217</v>
      </c>
      <c r="D32" s="9" t="str">
        <f t="shared" si="4"/>
        <v>N/A</v>
      </c>
      <c r="E32" s="9">
        <v>99.990398002999996</v>
      </c>
      <c r="F32" s="9" t="str">
        <f t="shared" si="5"/>
        <v>N/A</v>
      </c>
      <c r="G32" s="9">
        <v>100</v>
      </c>
      <c r="H32" s="9" t="str">
        <f t="shared" si="6"/>
        <v>N/A</v>
      </c>
      <c r="I32" s="10" t="s">
        <v>217</v>
      </c>
      <c r="J32" s="10">
        <v>9.5999999999999992E-3</v>
      </c>
      <c r="K32" s="9" t="str">
        <f t="shared" si="0"/>
        <v>Yes</v>
      </c>
    </row>
    <row r="33" spans="1:11" x14ac:dyDescent="0.25">
      <c r="A33" s="24" t="s">
        <v>326</v>
      </c>
      <c r="B33" s="85" t="s">
        <v>217</v>
      </c>
      <c r="C33" s="9" t="s">
        <v>217</v>
      </c>
      <c r="D33" s="9" t="str">
        <f t="shared" si="4"/>
        <v>N/A</v>
      </c>
      <c r="E33" s="9">
        <v>81.871515259999995</v>
      </c>
      <c r="F33" s="9" t="str">
        <f t="shared" si="5"/>
        <v>N/A</v>
      </c>
      <c r="G33" s="9">
        <v>80.542427497000006</v>
      </c>
      <c r="H33" s="9" t="str">
        <f t="shared" si="6"/>
        <v>N/A</v>
      </c>
      <c r="I33" s="10" t="s">
        <v>217</v>
      </c>
      <c r="J33" s="10">
        <v>-1.62</v>
      </c>
      <c r="K33" s="9" t="str">
        <f t="shared" si="0"/>
        <v>Yes</v>
      </c>
    </row>
    <row r="34" spans="1:11" x14ac:dyDescent="0.25">
      <c r="A34" s="24" t="s">
        <v>327</v>
      </c>
      <c r="B34" s="85" t="s">
        <v>217</v>
      </c>
      <c r="C34" s="9" t="s">
        <v>217</v>
      </c>
      <c r="D34" s="9" t="str">
        <f t="shared" si="4"/>
        <v>N/A</v>
      </c>
      <c r="E34" s="9">
        <v>26.932981034000001</v>
      </c>
      <c r="F34" s="9" t="str">
        <f t="shared" si="5"/>
        <v>N/A</v>
      </c>
      <c r="G34" s="9">
        <v>25.034013604999998</v>
      </c>
      <c r="H34" s="9" t="str">
        <f t="shared" si="6"/>
        <v>N/A</v>
      </c>
      <c r="I34" s="10" t="s">
        <v>217</v>
      </c>
      <c r="J34" s="10">
        <v>-7.05</v>
      </c>
      <c r="K34" s="9" t="str">
        <f t="shared" si="0"/>
        <v>Yes</v>
      </c>
    </row>
    <row r="35" spans="1:11" ht="25" x14ac:dyDescent="0.25">
      <c r="A35" s="24" t="s">
        <v>369</v>
      </c>
      <c r="B35" s="85" t="s">
        <v>217</v>
      </c>
      <c r="C35" s="9" t="s">
        <v>217</v>
      </c>
      <c r="D35" s="9" t="str">
        <f t="shared" si="4"/>
        <v>N/A</v>
      </c>
      <c r="E35" s="9">
        <v>19.727266620000002</v>
      </c>
      <c r="F35" s="9" t="str">
        <f>IF($B35="N/A","N/A",IF(E35&lt;0,"No","Yes"))</f>
        <v>N/A</v>
      </c>
      <c r="G35" s="9">
        <v>19.042248478000001</v>
      </c>
      <c r="H35" s="9" t="str">
        <f t="shared" si="6"/>
        <v>N/A</v>
      </c>
      <c r="I35" s="10" t="s">
        <v>217</v>
      </c>
      <c r="J35" s="10">
        <v>-3.47</v>
      </c>
      <c r="K35" s="9" t="str">
        <f t="shared" si="0"/>
        <v>Yes</v>
      </c>
    </row>
    <row r="36" spans="1:11" x14ac:dyDescent="0.25">
      <c r="A36" s="27" t="s">
        <v>373</v>
      </c>
      <c r="B36" s="1" t="s">
        <v>217</v>
      </c>
      <c r="C36" s="8" t="s">
        <v>217</v>
      </c>
      <c r="D36" s="9" t="str">
        <f t="shared" ref="D36:D39" si="7">IF($B36="N/A","N/A",IF(C36&lt;0,"No","Yes"))</f>
        <v>N/A</v>
      </c>
      <c r="E36" s="8">
        <v>88.486083432000001</v>
      </c>
      <c r="F36" s="9" t="str">
        <f t="shared" ref="F36:F39" si="8">IF($B36="N/A","N/A",IF(E36&lt;0,"No","Yes"))</f>
        <v>N/A</v>
      </c>
      <c r="G36" s="8">
        <v>87.524167562000002</v>
      </c>
      <c r="H36" s="9" t="str">
        <f t="shared" ref="H36:H39" si="9">IF($B36="N/A","N/A",IF(G36&lt;0,"No","Yes"))</f>
        <v>N/A</v>
      </c>
      <c r="I36" s="10" t="s">
        <v>217</v>
      </c>
      <c r="J36" s="10">
        <v>-1.0900000000000001</v>
      </c>
      <c r="K36" s="9" t="str">
        <f>IF(J36="Div by 0", "N/A", IF(J36="N/A","N/A", IF(J36&gt;30, "No", IF(J36&lt;-30, "No", "Yes"))))</f>
        <v>Yes</v>
      </c>
    </row>
    <row r="37" spans="1:11" x14ac:dyDescent="0.25">
      <c r="A37" s="27" t="s">
        <v>374</v>
      </c>
      <c r="B37" s="1" t="s">
        <v>217</v>
      </c>
      <c r="C37" s="8" t="s">
        <v>217</v>
      </c>
      <c r="D37" s="9" t="str">
        <f t="shared" si="7"/>
        <v>N/A</v>
      </c>
      <c r="E37" s="8">
        <v>9.5187980026000005</v>
      </c>
      <c r="F37" s="9" t="str">
        <f t="shared" si="8"/>
        <v>N/A</v>
      </c>
      <c r="G37" s="8">
        <v>10.118152523999999</v>
      </c>
      <c r="H37" s="9" t="str">
        <f t="shared" si="9"/>
        <v>N/A</v>
      </c>
      <c r="I37" s="10" t="s">
        <v>217</v>
      </c>
      <c r="J37" s="10">
        <v>6.2969999999999997</v>
      </c>
      <c r="K37" s="9" t="str">
        <f>IF(J37="Div by 0", "N/A", IF(J37="N/A","N/A", IF(J37&gt;30, "No", IF(J37&lt;-30, "No", "Yes"))))</f>
        <v>Yes</v>
      </c>
    </row>
    <row r="38" spans="1:11" x14ac:dyDescent="0.25">
      <c r="A38" s="27" t="s">
        <v>375</v>
      </c>
      <c r="B38" s="1" t="s">
        <v>217</v>
      </c>
      <c r="C38" s="8" t="s">
        <v>217</v>
      </c>
      <c r="D38" s="9" t="str">
        <f t="shared" si="7"/>
        <v>N/A</v>
      </c>
      <c r="E38" s="8">
        <v>5.1501377100000002E-2</v>
      </c>
      <c r="F38" s="9" t="str">
        <f t="shared" si="8"/>
        <v>N/A</v>
      </c>
      <c r="G38" s="8">
        <v>9.4880057300000001E-2</v>
      </c>
      <c r="H38" s="9" t="str">
        <f t="shared" si="9"/>
        <v>N/A</v>
      </c>
      <c r="I38" s="10" t="s">
        <v>217</v>
      </c>
      <c r="J38" s="10">
        <v>84.23</v>
      </c>
      <c r="K38" s="9" t="str">
        <f>IF(J38="Div by 0", "N/A", IF(J38="N/A","N/A", IF(J38&gt;30, "No", IF(J38&lt;-30, "No", "Yes"))))</f>
        <v>No</v>
      </c>
    </row>
    <row r="39" spans="1:11" x14ac:dyDescent="0.25">
      <c r="A39" s="27" t="s">
        <v>376</v>
      </c>
      <c r="B39" s="1" t="s">
        <v>217</v>
      </c>
      <c r="C39" s="8" t="s">
        <v>217</v>
      </c>
      <c r="D39" s="9" t="str">
        <f t="shared" si="7"/>
        <v>N/A</v>
      </c>
      <c r="E39" s="8">
        <v>0.81282608209999996</v>
      </c>
      <c r="F39" s="9" t="str">
        <f t="shared" si="8"/>
        <v>N/A</v>
      </c>
      <c r="G39" s="8">
        <v>0.84317937700000001</v>
      </c>
      <c r="H39" s="9" t="str">
        <f t="shared" si="9"/>
        <v>N/A</v>
      </c>
      <c r="I39" s="10" t="s">
        <v>217</v>
      </c>
      <c r="J39" s="10">
        <v>3.734</v>
      </c>
      <c r="K39" s="9" t="str">
        <f>IF(J39="Div by 0", "N/A", IF(J39="N/A","N/A", IF(J39&gt;30, "No", IF(J39&lt;-30, "No", "Yes"))))</f>
        <v>Yes</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7</v>
      </c>
      <c r="H6" s="9" t="s">
        <v>217</v>
      </c>
      <c r="I6" s="10" t="s">
        <v>217</v>
      </c>
      <c r="J6" s="10" t="s">
        <v>217</v>
      </c>
      <c r="K6" s="9" t="s">
        <v>217</v>
      </c>
    </row>
    <row r="7" spans="1:11" s="26" customFormat="1" x14ac:dyDescent="0.25">
      <c r="A7" s="87" t="s">
        <v>12</v>
      </c>
      <c r="B7" s="28" t="s">
        <v>217</v>
      </c>
      <c r="C7" s="29">
        <v>85212</v>
      </c>
      <c r="D7" s="30" t="str">
        <f>IF($B7="N/A","N/A",IF(C7&gt;15,"No",IF(C7&lt;-15,"No","Yes")))</f>
        <v>N/A</v>
      </c>
      <c r="E7" s="29">
        <v>116487</v>
      </c>
      <c r="F7" s="30" t="str">
        <f>IF($B7="N/A","N/A",IF(E7&gt;15,"No",IF(E7&lt;-15,"No","Yes")))</f>
        <v>N/A</v>
      </c>
      <c r="G7" s="29">
        <v>114964</v>
      </c>
      <c r="H7" s="30" t="str">
        <f>IF($B7="N/A","N/A",IF(G7&gt;15,"No",IF(G7&lt;-15,"No","Yes")))</f>
        <v>N/A</v>
      </c>
      <c r="I7" s="31">
        <v>36.700000000000003</v>
      </c>
      <c r="J7" s="31">
        <v>-1.31</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72.322640131</v>
      </c>
      <c r="H8" s="30" t="str">
        <f>IF($B8="N/A","N/A",IF(G8&gt;15,"No",IF(G8&lt;-15,"No","Yes")))</f>
        <v>N/A</v>
      </c>
      <c r="I8" s="31" t="s">
        <v>217</v>
      </c>
      <c r="J8" s="31" t="s">
        <v>217</v>
      </c>
      <c r="K8" s="30" t="str">
        <f t="shared" si="0"/>
        <v>N/A</v>
      </c>
    </row>
    <row r="9" spans="1:11" x14ac:dyDescent="0.25">
      <c r="A9" s="87" t="s">
        <v>119</v>
      </c>
      <c r="B9" s="33" t="s">
        <v>217</v>
      </c>
      <c r="C9" s="8">
        <v>6.3406562456</v>
      </c>
      <c r="D9" s="9" t="str">
        <f>IF($B9="N/A","N/A",IF(C9&gt;15,"No",IF(C9&lt;-15,"No","Yes")))</f>
        <v>N/A</v>
      </c>
      <c r="E9" s="8">
        <v>27.777348544999999</v>
      </c>
      <c r="F9" s="9" t="str">
        <f>IF($B9="N/A","N/A",IF(E9&gt;15,"No",IF(E9&lt;-15,"No","Yes")))</f>
        <v>N/A</v>
      </c>
      <c r="G9" s="8">
        <v>27.677359869</v>
      </c>
      <c r="H9" s="9" t="str">
        <f>IF($B9="N/A","N/A",IF(G9&gt;15,"No",IF(G9&lt;-15,"No","Yes")))</f>
        <v>N/A</v>
      </c>
      <c r="I9" s="10">
        <v>338.1</v>
      </c>
      <c r="J9" s="10">
        <v>-0.36</v>
      </c>
      <c r="K9" s="9" t="str">
        <f t="shared" si="0"/>
        <v>Yes</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88.903482792000005</v>
      </c>
      <c r="F11" s="9" t="str">
        <f>IF(OR($B11="N/A",$E11="N/A"),"N/A",IF(E11&gt;100,"No",IF(E11&lt;95,"No","Yes")))</f>
        <v>No</v>
      </c>
      <c r="G11" s="8">
        <v>71.739848996000006</v>
      </c>
      <c r="H11" s="9" t="str">
        <f>IF($B11="N/A","N/A",IF(G11&gt;100,"No",IF(G11&lt;95,"No","Yes")))</f>
        <v>No</v>
      </c>
      <c r="I11" s="10" t="s">
        <v>217</v>
      </c>
      <c r="J11" s="10">
        <v>-19.3</v>
      </c>
      <c r="K11" s="9" t="str">
        <f t="shared" si="0"/>
        <v>Yes</v>
      </c>
    </row>
    <row r="12" spans="1:11" x14ac:dyDescent="0.25">
      <c r="A12" s="87" t="s">
        <v>352</v>
      </c>
      <c r="B12" s="33"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1742</v>
      </c>
      <c r="K12" s="9" t="str">
        <f t="shared" si="0"/>
        <v>N/A</v>
      </c>
    </row>
    <row r="13" spans="1:11" x14ac:dyDescent="0.25">
      <c r="A13" s="87" t="s">
        <v>834</v>
      </c>
      <c r="B13" s="33" t="s">
        <v>218</v>
      </c>
      <c r="C13" s="8" t="s">
        <v>217</v>
      </c>
      <c r="D13" s="9" t="str">
        <f t="shared" si="1"/>
        <v>N/A</v>
      </c>
      <c r="E13" s="8">
        <v>91.167254714999999</v>
      </c>
      <c r="F13" s="9" t="str">
        <f t="shared" si="2"/>
        <v>No</v>
      </c>
      <c r="G13" s="8">
        <v>89.856824744999997</v>
      </c>
      <c r="H13" s="9" t="str">
        <f t="shared" si="3"/>
        <v>No</v>
      </c>
      <c r="I13" s="10" t="s">
        <v>217</v>
      </c>
      <c r="J13" s="10">
        <v>-1.44</v>
      </c>
      <c r="K13" s="9" t="str">
        <f t="shared" si="0"/>
        <v>Yes</v>
      </c>
    </row>
    <row r="14" spans="1:11" x14ac:dyDescent="0.25">
      <c r="A14" s="87" t="s">
        <v>13</v>
      </c>
      <c r="B14" s="33" t="s">
        <v>217</v>
      </c>
      <c r="C14" s="34">
        <v>79809</v>
      </c>
      <c r="D14" s="9" t="str">
        <f>IF($B14="N/A","N/A",IF(C14&gt;15,"No",IF(C14&lt;-15,"No","Yes")))</f>
        <v>N/A</v>
      </c>
      <c r="E14" s="34">
        <v>84130</v>
      </c>
      <c r="F14" s="9" t="str">
        <f>IF($B14="N/A","N/A",IF(E14&gt;15,"No",IF(E14&lt;-15,"No","Yes")))</f>
        <v>N/A</v>
      </c>
      <c r="G14" s="34">
        <v>83145</v>
      </c>
      <c r="H14" s="9" t="str">
        <f>IF($B14="N/A","N/A",IF(G14&gt;15,"No",IF(G14&lt;-15,"No","Yes")))</f>
        <v>N/A</v>
      </c>
      <c r="I14" s="10">
        <v>5.4139999999999997</v>
      </c>
      <c r="J14" s="10">
        <v>-1.17</v>
      </c>
      <c r="K14" s="9" t="str">
        <f t="shared" si="0"/>
        <v>Yes</v>
      </c>
    </row>
    <row r="15" spans="1:11" x14ac:dyDescent="0.25">
      <c r="A15" s="87" t="s">
        <v>442</v>
      </c>
      <c r="B15" s="33" t="s">
        <v>219</v>
      </c>
      <c r="C15" s="8">
        <v>0</v>
      </c>
      <c r="D15" s="9" t="str">
        <f>IF($B15="N/A","N/A",IF(C15&gt;20,"No",IF(C15&lt;5,"No","Yes")))</f>
        <v>No</v>
      </c>
      <c r="E15" s="8">
        <v>4.0199690953999996</v>
      </c>
      <c r="F15" s="9" t="str">
        <f>IF($B15="N/A","N/A",IF(E15&gt;20,"No",IF(E15&lt;5,"No","Yes")))</f>
        <v>No</v>
      </c>
      <c r="G15" s="8">
        <v>5.0165373745000004</v>
      </c>
      <c r="H15" s="9" t="str">
        <f>IF($B15="N/A","N/A",IF(G15&gt;20,"No",IF(G15&lt;5,"No","Yes")))</f>
        <v>Yes</v>
      </c>
      <c r="I15" s="10" t="s">
        <v>1742</v>
      </c>
      <c r="J15" s="10">
        <v>24.79</v>
      </c>
      <c r="K15" s="9" t="str">
        <f t="shared" si="0"/>
        <v>Yes</v>
      </c>
    </row>
    <row r="16" spans="1:11" x14ac:dyDescent="0.25">
      <c r="A16" s="87" t="s">
        <v>443</v>
      </c>
      <c r="B16" s="28" t="s">
        <v>217</v>
      </c>
      <c r="C16" s="8" t="s">
        <v>217</v>
      </c>
      <c r="D16" s="9" t="str">
        <f>IF($B16="N/A","N/A",IF(C16&gt;15,"No",IF(C16&lt;-15,"No","Yes")))</f>
        <v>N/A</v>
      </c>
      <c r="E16" s="8" t="s">
        <v>217</v>
      </c>
      <c r="F16" s="9" t="str">
        <f>IF($B16="N/A","N/A",IF(E16&gt;15,"No",IF(E16&lt;-15,"No","Yes")))</f>
        <v>N/A</v>
      </c>
      <c r="G16" s="8">
        <v>94.983462626000005</v>
      </c>
      <c r="H16" s="9" t="str">
        <f>IF($B16="N/A","N/A",IF(G16&gt;15,"No",IF(G16&lt;-15,"No","Yes")))</f>
        <v>N/A</v>
      </c>
      <c r="I16" s="10" t="s">
        <v>217</v>
      </c>
      <c r="J16" s="10" t="s">
        <v>217</v>
      </c>
      <c r="K16" s="9" t="str">
        <f t="shared" si="0"/>
        <v>N/A</v>
      </c>
    </row>
    <row r="17" spans="1:11" x14ac:dyDescent="0.25">
      <c r="A17" s="87" t="s">
        <v>444</v>
      </c>
      <c r="B17" s="33" t="s">
        <v>239</v>
      </c>
      <c r="C17" s="8">
        <v>7.4202157651</v>
      </c>
      <c r="D17" s="9" t="str">
        <f>IF($B17="N/A","N/A",IF(C17&gt;1,"Yes","No"))</f>
        <v>Yes</v>
      </c>
      <c r="E17" s="8">
        <v>26.316415072000002</v>
      </c>
      <c r="F17" s="9" t="str">
        <f>IF($B17="N/A","N/A",IF(E17&gt;1,"Yes","No"))</f>
        <v>Yes</v>
      </c>
      <c r="G17" s="8">
        <v>17.628239822000001</v>
      </c>
      <c r="H17" s="9" t="str">
        <f>IF($B17="N/A","N/A",IF(G17&gt;1,"Yes","No"))</f>
        <v>Yes</v>
      </c>
      <c r="I17" s="10">
        <v>254.7</v>
      </c>
      <c r="J17" s="10">
        <v>-33</v>
      </c>
      <c r="K17" s="9" t="str">
        <f t="shared" si="0"/>
        <v>No</v>
      </c>
    </row>
    <row r="18" spans="1:11" x14ac:dyDescent="0.25">
      <c r="A18" s="87" t="s">
        <v>856</v>
      </c>
      <c r="B18" s="33" t="s">
        <v>217</v>
      </c>
      <c r="C18" s="88">
        <v>4401.0778453000003</v>
      </c>
      <c r="D18" s="9" t="str">
        <f>IF($B18="N/A","N/A",IF(C18&gt;15,"No",IF(C18&lt;-15,"No","Yes")))</f>
        <v>N/A</v>
      </c>
      <c r="E18" s="88">
        <v>4347.1761968999999</v>
      </c>
      <c r="F18" s="9" t="str">
        <f>IF($B18="N/A","N/A",IF(E18&gt;15,"No",IF(E18&lt;-15,"No","Yes")))</f>
        <v>N/A</v>
      </c>
      <c r="G18" s="88">
        <v>4210.8211775999998</v>
      </c>
      <c r="H18" s="9" t="str">
        <f>IF($B18="N/A","N/A",IF(G18&gt;15,"No",IF(G18&lt;-15,"No","Yes")))</f>
        <v>N/A</v>
      </c>
      <c r="I18" s="10">
        <v>-1.22</v>
      </c>
      <c r="J18" s="10">
        <v>-3.14</v>
      </c>
      <c r="K18" s="9" t="str">
        <f t="shared" si="0"/>
        <v>Yes</v>
      </c>
    </row>
    <row r="19" spans="1:11" x14ac:dyDescent="0.25">
      <c r="A19" s="3" t="s">
        <v>131</v>
      </c>
      <c r="B19" s="33" t="s">
        <v>217</v>
      </c>
      <c r="C19" s="34">
        <v>19</v>
      </c>
      <c r="D19" s="33" t="s">
        <v>217</v>
      </c>
      <c r="E19" s="34">
        <v>21</v>
      </c>
      <c r="F19" s="33" t="s">
        <v>217</v>
      </c>
      <c r="G19" s="34">
        <v>0</v>
      </c>
      <c r="H19" s="9" t="str">
        <f>IF($B19="N/A","N/A",IF(G19&gt;15,"No",IF(G19&lt;-15,"No","Yes")))</f>
        <v>N/A</v>
      </c>
      <c r="I19" s="10">
        <v>10.53</v>
      </c>
      <c r="J19" s="10">
        <v>-100</v>
      </c>
      <c r="K19" s="9" t="str">
        <f t="shared" si="0"/>
        <v>No</v>
      </c>
    </row>
    <row r="20" spans="1:11" x14ac:dyDescent="0.25">
      <c r="A20" s="3" t="s">
        <v>350</v>
      </c>
      <c r="B20" s="28" t="s">
        <v>217</v>
      </c>
      <c r="C20" s="8" t="s">
        <v>217</v>
      </c>
      <c r="D20" s="33" t="s">
        <v>217</v>
      </c>
      <c r="E20" s="8" t="s">
        <v>217</v>
      </c>
      <c r="F20" s="33" t="s">
        <v>217</v>
      </c>
      <c r="G20" s="8">
        <v>0</v>
      </c>
      <c r="H20" s="9" t="str">
        <f>IF($B20="N/A","N/A",IF(G20&gt;15,"No",IF(G20&lt;-15,"No","Yes")))</f>
        <v>N/A</v>
      </c>
      <c r="I20" s="10" t="s">
        <v>217</v>
      </c>
      <c r="J20" s="10" t="s">
        <v>217</v>
      </c>
      <c r="K20" s="9" t="str">
        <f t="shared" si="0"/>
        <v>N/A</v>
      </c>
    </row>
    <row r="21" spans="1:11" ht="25" x14ac:dyDescent="0.25">
      <c r="A21" s="3" t="s">
        <v>835</v>
      </c>
      <c r="B21" s="33" t="s">
        <v>217</v>
      </c>
      <c r="C21" s="88">
        <v>2448.4210526000002</v>
      </c>
      <c r="D21" s="9" t="str">
        <f>IF($B21="N/A","N/A",IF(C21&gt;60,"No",IF(C21&lt;15,"No","Yes")))</f>
        <v>N/A</v>
      </c>
      <c r="E21" s="88">
        <v>2690.5238095</v>
      </c>
      <c r="F21" s="9" t="str">
        <f>IF($B21="N/A","N/A",IF(E21&gt;60,"No",IF(E21&lt;15,"No","Yes")))</f>
        <v>N/A</v>
      </c>
      <c r="G21" s="88" t="s">
        <v>1742</v>
      </c>
      <c r="H21" s="9" t="str">
        <f>IF($B21="N/A","N/A",IF(G21&gt;60,"No",IF(G21&lt;15,"No","Yes")))</f>
        <v>N/A</v>
      </c>
      <c r="I21" s="10">
        <v>9.8879999999999999</v>
      </c>
      <c r="J21" s="10" t="s">
        <v>1742</v>
      </c>
      <c r="K21" s="9" t="str">
        <f t="shared" si="0"/>
        <v>N/A</v>
      </c>
    </row>
    <row r="22" spans="1:11" x14ac:dyDescent="0.25">
      <c r="A22" s="3" t="s">
        <v>27</v>
      </c>
      <c r="B22" s="33" t="s">
        <v>221</v>
      </c>
      <c r="C22" s="34">
        <v>0</v>
      </c>
      <c r="D22" s="9" t="str">
        <f>IF($B22="N/A","N/A",IF(C22="N/A","N/A",IF(C22=0,"Yes","No")))</f>
        <v>Yes</v>
      </c>
      <c r="E22" s="34">
        <v>0</v>
      </c>
      <c r="F22" s="9" t="str">
        <f>IF($B22="N/A","N/A",IF(E22="N/A","N/A",IF(E22=0,"Yes","No")))</f>
        <v>Yes</v>
      </c>
      <c r="G22" s="34">
        <v>0</v>
      </c>
      <c r="H22" s="9" t="str">
        <f>IF($B22="N/A","N/A",IF(G22=0,"Yes","No"))</f>
        <v>Yes</v>
      </c>
      <c r="I22" s="10" t="s">
        <v>1742</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79809</v>
      </c>
      <c r="D6" s="9" t="str">
        <f>IF($B6="N/A","N/A",IF(C6&gt;15,"No",IF(C6&lt;-15,"No","Yes")))</f>
        <v>N/A</v>
      </c>
      <c r="E6" s="34">
        <v>80748</v>
      </c>
      <c r="F6" s="9" t="str">
        <f>IF($B6="N/A","N/A",IF(E6&gt;15,"No",IF(E6&lt;-15,"No","Yes")))</f>
        <v>N/A</v>
      </c>
      <c r="G6" s="34">
        <v>78974</v>
      </c>
      <c r="H6" s="9" t="str">
        <f>IF($B6="N/A","N/A",IF(G6&gt;15,"No",IF(G6&lt;-15,"No","Yes")))</f>
        <v>N/A</v>
      </c>
      <c r="I6" s="10">
        <v>1.177</v>
      </c>
      <c r="J6" s="10">
        <v>-2.2000000000000002</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174.20497971</v>
      </c>
      <c r="D9" s="9" t="str">
        <f>IF($B9="N/A","N/A",IF(C9&gt;100,"No",IF(C9&lt;50,"No","Yes")))</f>
        <v>No</v>
      </c>
      <c r="E9" s="35">
        <v>183.73008827999999</v>
      </c>
      <c r="F9" s="9" t="str">
        <f>IF($B9="N/A","N/A",IF(E9&gt;100,"No",IF(E9&lt;50,"No","Yes")))</f>
        <v>No</v>
      </c>
      <c r="G9" s="35">
        <v>192.84553665999999</v>
      </c>
      <c r="H9" s="9" t="str">
        <f>IF($B9="N/A","N/A",IF(G9&gt;100,"No",IF(G9&lt;50,"No","Yes")))</f>
        <v>No</v>
      </c>
      <c r="I9" s="10">
        <v>5.468</v>
      </c>
      <c r="J9" s="10">
        <v>4.9610000000000003</v>
      </c>
      <c r="K9" s="9" t="str">
        <f t="shared" si="0"/>
        <v>Yes</v>
      </c>
    </row>
    <row r="10" spans="1:11" ht="25" x14ac:dyDescent="0.25">
      <c r="A10" s="69" t="s">
        <v>838</v>
      </c>
      <c r="B10" s="33" t="s">
        <v>217</v>
      </c>
      <c r="C10" s="35">
        <v>888.41512605000003</v>
      </c>
      <c r="D10" s="9" t="str">
        <f>IF($B10="N/A","N/A",IF(C10&gt;15,"No",IF(C10&lt;-15,"No","Yes")))</f>
        <v>N/A</v>
      </c>
      <c r="E10" s="35">
        <v>972.83843272000001</v>
      </c>
      <c r="F10" s="9" t="str">
        <f>IF($B10="N/A","N/A",IF(E10&gt;15,"No",IF(E10&lt;-15,"No","Yes")))</f>
        <v>N/A</v>
      </c>
      <c r="G10" s="35" t="s">
        <v>1742</v>
      </c>
      <c r="H10" s="9" t="str">
        <f>IF($B10="N/A","N/A",IF(G10&gt;15,"No",IF(G10&lt;-15,"No","Yes")))</f>
        <v>N/A</v>
      </c>
      <c r="I10" s="10">
        <v>9.5030000000000001</v>
      </c>
      <c r="J10" s="10" t="s">
        <v>1742</v>
      </c>
      <c r="K10" s="9" t="str">
        <f t="shared" si="0"/>
        <v>N/A</v>
      </c>
    </row>
    <row r="11" spans="1:11" ht="25" x14ac:dyDescent="0.25">
      <c r="A11" s="69" t="s">
        <v>839</v>
      </c>
      <c r="B11" s="33" t="s">
        <v>217</v>
      </c>
      <c r="C11" s="35">
        <v>464.93872349999998</v>
      </c>
      <c r="D11" s="9" t="str">
        <f>IF($B11="N/A","N/A",IF(C11&gt;15,"No",IF(C11&lt;-15,"No","Yes")))</f>
        <v>N/A</v>
      </c>
      <c r="E11" s="35">
        <v>616.00956023000003</v>
      </c>
      <c r="F11" s="9" t="str">
        <f>IF($B11="N/A","N/A",IF(E11&gt;15,"No",IF(E11&lt;-15,"No","Yes")))</f>
        <v>N/A</v>
      </c>
      <c r="G11" s="35">
        <v>560.00740741000004</v>
      </c>
      <c r="H11" s="9" t="str">
        <f>IF($B11="N/A","N/A",IF(G11&gt;15,"No",IF(G11&lt;-15,"No","Yes")))</f>
        <v>N/A</v>
      </c>
      <c r="I11" s="10">
        <v>32.49</v>
      </c>
      <c r="J11" s="10">
        <v>-9.09</v>
      </c>
      <c r="K11" s="9" t="str">
        <f t="shared" si="0"/>
        <v>Yes</v>
      </c>
    </row>
    <row r="12" spans="1:11" ht="25" x14ac:dyDescent="0.25">
      <c r="A12" s="69" t="s">
        <v>840</v>
      </c>
      <c r="B12" s="33" t="s">
        <v>217</v>
      </c>
      <c r="C12" s="35">
        <v>358.29574423999998</v>
      </c>
      <c r="D12" s="9" t="str">
        <f>IF($B12="N/A","N/A",IF(C12&gt;15,"No",IF(C12&lt;-15,"No","Yes")))</f>
        <v>N/A</v>
      </c>
      <c r="E12" s="35">
        <v>679.12702703000002</v>
      </c>
      <c r="F12" s="9" t="str">
        <f>IF($B12="N/A","N/A",IF(E12&gt;15,"No",IF(E12&lt;-15,"No","Yes")))</f>
        <v>N/A</v>
      </c>
      <c r="G12" s="35">
        <v>696.7371134</v>
      </c>
      <c r="H12" s="9" t="str">
        <f>IF($B12="N/A","N/A",IF(G12&gt;15,"No",IF(G12&lt;-15,"No","Yes")))</f>
        <v>N/A</v>
      </c>
      <c r="I12" s="10">
        <v>89.54</v>
      </c>
      <c r="J12" s="10">
        <v>2.593</v>
      </c>
      <c r="K12" s="9" t="str">
        <f t="shared" si="0"/>
        <v>Yes</v>
      </c>
    </row>
    <row r="13" spans="1:11" x14ac:dyDescent="0.25">
      <c r="A13" s="69" t="s">
        <v>655</v>
      </c>
      <c r="B13" s="33" t="s">
        <v>241</v>
      </c>
      <c r="C13" s="8">
        <v>97.797240912999996</v>
      </c>
      <c r="D13" s="9" t="str">
        <f>IF($B13="N/A","N/A",IF(C13&gt;99,"No",IF(C13&lt;75,"No","Yes")))</f>
        <v>Yes</v>
      </c>
      <c r="E13" s="8">
        <v>94.053103481999997</v>
      </c>
      <c r="F13" s="9" t="str">
        <f>IF($B13="N/A","N/A",IF(E13&gt;99,"No",IF(E13&lt;75,"No","Yes")))</f>
        <v>Yes</v>
      </c>
      <c r="G13" s="8">
        <v>93.772634030999996</v>
      </c>
      <c r="H13" s="9" t="str">
        <f>IF($B13="N/A","N/A",IF(G13&gt;99,"No",IF(G13&lt;75,"No","Yes")))</f>
        <v>Yes</v>
      </c>
      <c r="I13" s="10">
        <v>-3.83</v>
      </c>
      <c r="J13" s="10">
        <v>-0.29799999999999999</v>
      </c>
      <c r="K13" s="9" t="str">
        <f t="shared" ref="K13:K24" si="1">IF(J13="Div by 0", "N/A", IF(J13="N/A","N/A", IF(J13&gt;30, "No", IF(J13&lt;-30, "No", "Yes"))))</f>
        <v>Yes</v>
      </c>
    </row>
    <row r="14" spans="1:11" x14ac:dyDescent="0.25">
      <c r="A14" s="69" t="s">
        <v>495</v>
      </c>
      <c r="B14" s="33" t="s">
        <v>217</v>
      </c>
      <c r="C14" s="9">
        <v>97.692534369000001</v>
      </c>
      <c r="D14" s="9" t="str">
        <f>IF($B14="N/A","N/A",IF(C14&gt;15,"No",IF(C14&lt;-15,"No","Yes")))</f>
        <v>N/A</v>
      </c>
      <c r="E14" s="9">
        <v>100</v>
      </c>
      <c r="F14" s="9" t="str">
        <f>IF($B14="N/A","N/A",IF(E14&gt;15,"No",IF(E14&lt;-15,"No","Yes")))</f>
        <v>N/A</v>
      </c>
      <c r="G14" s="9">
        <v>100</v>
      </c>
      <c r="H14" s="9" t="str">
        <f>IF($B14="N/A","N/A",IF(G14&gt;15,"No",IF(G14&lt;-15,"No","Yes")))</f>
        <v>N/A</v>
      </c>
      <c r="I14" s="10">
        <v>2.3620000000000001</v>
      </c>
      <c r="J14" s="10">
        <v>0</v>
      </c>
      <c r="K14" s="9" t="str">
        <f t="shared" si="1"/>
        <v>Yes</v>
      </c>
    </row>
    <row r="15" spans="1:11" x14ac:dyDescent="0.25">
      <c r="A15" s="69" t="s">
        <v>841</v>
      </c>
      <c r="B15" s="33" t="s">
        <v>217</v>
      </c>
      <c r="C15" s="34">
        <v>24.040380328000001</v>
      </c>
      <c r="D15" s="9" t="str">
        <f>IF($B15="N/A","N/A",IF(C15&gt;15,"No",IF(C15&lt;-15,"No","Yes")))</f>
        <v>N/A</v>
      </c>
      <c r="E15" s="10">
        <v>24.062044084</v>
      </c>
      <c r="F15" s="9" t="str">
        <f>IF($B15="N/A","N/A",IF(E15&gt;15,"No",IF(E15&lt;-15,"No","Yes")))</f>
        <v>N/A</v>
      </c>
      <c r="G15" s="10">
        <v>23.379969211999999</v>
      </c>
      <c r="H15" s="9" t="str">
        <f>IF($B15="N/A","N/A",IF(G15&gt;15,"No",IF(G15&lt;-15,"No","Yes")))</f>
        <v>N/A</v>
      </c>
      <c r="I15" s="10">
        <v>9.01E-2</v>
      </c>
      <c r="J15" s="10">
        <v>-2.83</v>
      </c>
      <c r="K15" s="9" t="str">
        <f t="shared" si="1"/>
        <v>Yes</v>
      </c>
    </row>
    <row r="16" spans="1:11" x14ac:dyDescent="0.25">
      <c r="A16" s="66" t="s">
        <v>656</v>
      </c>
      <c r="B16" s="49" t="s">
        <v>242</v>
      </c>
      <c r="C16" s="9">
        <v>0.4222581413</v>
      </c>
      <c r="D16" s="9" t="str">
        <f>IF($B16="N/A","N/A",IF(C16&gt;20,"No",IF(C16&lt;=0,"No","Yes")))</f>
        <v>Yes</v>
      </c>
      <c r="E16" s="9">
        <v>0.28483677610000002</v>
      </c>
      <c r="F16" s="9" t="str">
        <f>IF($B16="N/A","N/A",IF(E16&gt;20,"No",IF(E16&lt;=0,"No","Yes")))</f>
        <v>Yes</v>
      </c>
      <c r="G16" s="9">
        <v>0</v>
      </c>
      <c r="H16" s="9" t="str">
        <f>IF($B16="N/A","N/A",IF(G16&gt;20,"No",IF(G16&lt;=0,"No","Yes")))</f>
        <v>No</v>
      </c>
      <c r="I16" s="10">
        <v>-32.5</v>
      </c>
      <c r="J16" s="10">
        <v>-100</v>
      </c>
      <c r="K16" s="9" t="str">
        <f t="shared" si="1"/>
        <v>No</v>
      </c>
    </row>
    <row r="17" spans="1:11" x14ac:dyDescent="0.25">
      <c r="A17" s="66" t="s">
        <v>370</v>
      </c>
      <c r="B17" s="33" t="s">
        <v>217</v>
      </c>
      <c r="C17" s="9">
        <v>100</v>
      </c>
      <c r="D17" s="9" t="str">
        <f>IF($B17="N/A","N/A",IF(C17&gt;15,"No",IF(C17&lt;-15,"No","Yes")))</f>
        <v>N/A</v>
      </c>
      <c r="E17" s="9">
        <v>100</v>
      </c>
      <c r="F17" s="9" t="str">
        <f>IF($B17="N/A","N/A",IF(E17&gt;15,"No",IF(E17&lt;-15,"No","Yes")))</f>
        <v>N/A</v>
      </c>
      <c r="G17" s="9" t="s">
        <v>1742</v>
      </c>
      <c r="H17" s="9" t="str">
        <f>IF($B17="N/A","N/A",IF(G17&gt;15,"No",IF(G17&lt;-15,"No","Yes")))</f>
        <v>N/A</v>
      </c>
      <c r="I17" s="10">
        <v>0</v>
      </c>
      <c r="J17" s="10" t="s">
        <v>1742</v>
      </c>
      <c r="K17" s="9" t="str">
        <f t="shared" si="1"/>
        <v>N/A</v>
      </c>
    </row>
    <row r="18" spans="1:11" x14ac:dyDescent="0.25">
      <c r="A18" s="66" t="s">
        <v>842</v>
      </c>
      <c r="B18" s="33" t="s">
        <v>217</v>
      </c>
      <c r="C18" s="10">
        <v>30.014836795000001</v>
      </c>
      <c r="D18" s="9" t="str">
        <f>IF($B18="N/A","N/A",IF(C18&gt;15,"No",IF(C18&lt;-15,"No","Yes")))</f>
        <v>N/A</v>
      </c>
      <c r="E18" s="10">
        <v>27.852173913000001</v>
      </c>
      <c r="F18" s="9" t="str">
        <f>IF($B18="N/A","N/A",IF(E18&gt;15,"No",IF(E18&lt;-15,"No","Yes")))</f>
        <v>N/A</v>
      </c>
      <c r="G18" s="10" t="s">
        <v>1742</v>
      </c>
      <c r="H18" s="9" t="str">
        <f>IF($B18="N/A","N/A",IF(G18&gt;15,"No",IF(G18&lt;-15,"No","Yes")))</f>
        <v>N/A</v>
      </c>
      <c r="I18" s="10">
        <v>-7.21</v>
      </c>
      <c r="J18" s="10" t="s">
        <v>1742</v>
      </c>
      <c r="K18" s="9" t="str">
        <f t="shared" si="1"/>
        <v>N/A</v>
      </c>
    </row>
    <row r="19" spans="1:11" x14ac:dyDescent="0.25">
      <c r="A19" s="69" t="s">
        <v>657</v>
      </c>
      <c r="B19" s="49" t="s">
        <v>243</v>
      </c>
      <c r="C19" s="9">
        <v>0.42977609039999998</v>
      </c>
      <c r="D19" s="9" t="str">
        <f>IF($B19="N/A","N/A",IF(C19&gt;10,"No",IF(C19&lt;=0,"No","Yes")))</f>
        <v>Yes</v>
      </c>
      <c r="E19" s="9">
        <v>9.7835240500000004E-2</v>
      </c>
      <c r="F19" s="9" t="str">
        <f>IF($B19="N/A","N/A",IF(E19&gt;10,"No",IF(E19&lt;=0,"No","Yes")))</f>
        <v>Yes</v>
      </c>
      <c r="G19" s="9">
        <v>9.6234203700000007E-2</v>
      </c>
      <c r="H19" s="9" t="str">
        <f>IF($B19="N/A","N/A",IF(G19&gt;10,"No",IF(G19&lt;=0,"No","Yes")))</f>
        <v>Yes</v>
      </c>
      <c r="I19" s="10">
        <v>-77.2</v>
      </c>
      <c r="J19" s="10">
        <v>-1.64</v>
      </c>
      <c r="K19" s="9" t="str">
        <f t="shared" si="1"/>
        <v>Yes</v>
      </c>
    </row>
    <row r="20" spans="1:11" x14ac:dyDescent="0.25">
      <c r="A20" s="69" t="s">
        <v>129</v>
      </c>
      <c r="B20" s="33"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69" t="s">
        <v>843</v>
      </c>
      <c r="B21" s="33" t="s">
        <v>217</v>
      </c>
      <c r="C21" s="10">
        <v>25.169096209999999</v>
      </c>
      <c r="D21" s="9" t="str">
        <f>IF($B21="N/A","N/A",IF(C21&gt;15,"No",IF(C21&lt;-15,"No","Yes")))</f>
        <v>N/A</v>
      </c>
      <c r="E21" s="10">
        <v>26.481012658000001</v>
      </c>
      <c r="F21" s="9" t="str">
        <f>IF($B21="N/A","N/A",IF(E21&gt;15,"No",IF(E21&lt;-15,"No","Yes")))</f>
        <v>N/A</v>
      </c>
      <c r="G21" s="10">
        <v>24.868421052999999</v>
      </c>
      <c r="H21" s="9" t="str">
        <f>IF($B21="N/A","N/A",IF(G21&gt;15,"No",IF(G21&lt;-15,"No","Yes")))</f>
        <v>N/A</v>
      </c>
      <c r="I21" s="10">
        <v>5.2119999999999997</v>
      </c>
      <c r="J21" s="10">
        <v>-6.09</v>
      </c>
      <c r="K21" s="9" t="str">
        <f t="shared" si="1"/>
        <v>Yes</v>
      </c>
    </row>
    <row r="22" spans="1:11" x14ac:dyDescent="0.25">
      <c r="A22" s="69" t="s">
        <v>1719</v>
      </c>
      <c r="B22" s="49" t="s">
        <v>228</v>
      </c>
      <c r="C22" s="9">
        <v>1.3507248556</v>
      </c>
      <c r="D22" s="9" t="str">
        <f>IF($B22="N/A","N/A",IF(C22&gt;5,"No",IF(C22&lt;=0,"No","Yes")))</f>
        <v>Yes</v>
      </c>
      <c r="E22" s="9">
        <v>5.5642245009</v>
      </c>
      <c r="F22" s="9" t="str">
        <f>IF($B22="N/A","N/A",IF(E22&gt;5,"No",IF(E22&lt;=0,"No","Yes")))</f>
        <v>No</v>
      </c>
      <c r="G22" s="9">
        <v>6.1311317649000001</v>
      </c>
      <c r="H22" s="9" t="str">
        <f>IF($B22="N/A","N/A",IF(G22&gt;5,"No",IF(G22&lt;=0,"No","Yes")))</f>
        <v>No</v>
      </c>
      <c r="I22" s="10">
        <v>311.89999999999998</v>
      </c>
      <c r="J22" s="10">
        <v>10.19</v>
      </c>
      <c r="K22" s="9" t="str">
        <f t="shared" si="1"/>
        <v>Yes</v>
      </c>
    </row>
    <row r="23" spans="1:11" x14ac:dyDescent="0.25">
      <c r="A23" s="69" t="s">
        <v>130</v>
      </c>
      <c r="B23" s="33" t="s">
        <v>217</v>
      </c>
      <c r="C23" s="9">
        <v>78.107606679</v>
      </c>
      <c r="D23" s="9" t="str">
        <f>IF($B23="N/A","N/A",IF(C23&gt;15,"No",IF(C23&lt;-15,"No","Yes")))</f>
        <v>N/A</v>
      </c>
      <c r="E23" s="9">
        <v>0.3115958157</v>
      </c>
      <c r="F23" s="9" t="str">
        <f>IF($B23="N/A","N/A",IF(E23&gt;15,"No",IF(E23&lt;-15,"No","Yes")))</f>
        <v>N/A</v>
      </c>
      <c r="G23" s="9">
        <v>0.1652209831</v>
      </c>
      <c r="H23" s="9" t="str">
        <f>IF($B23="N/A","N/A",IF(G23&gt;15,"No",IF(G23&lt;-15,"No","Yes")))</f>
        <v>N/A</v>
      </c>
      <c r="I23" s="10">
        <v>-99.6</v>
      </c>
      <c r="J23" s="10">
        <v>-47</v>
      </c>
      <c r="K23" s="9" t="str">
        <f t="shared" si="1"/>
        <v>No</v>
      </c>
    </row>
    <row r="24" spans="1:11" x14ac:dyDescent="0.25">
      <c r="A24" s="69" t="s">
        <v>844</v>
      </c>
      <c r="B24" s="33" t="s">
        <v>217</v>
      </c>
      <c r="C24" s="10">
        <v>23.106888360999999</v>
      </c>
      <c r="D24" s="9" t="str">
        <f>IF($B24="N/A","N/A",IF(C24&gt;15,"No",IF(C24&lt;-15,"No","Yes")))</f>
        <v>N/A</v>
      </c>
      <c r="E24" s="10">
        <v>26.428571429000002</v>
      </c>
      <c r="F24" s="9" t="str">
        <f>IF($B24="N/A","N/A",IF(E24&gt;15,"No",IF(E24&lt;-15,"No","Yes")))</f>
        <v>N/A</v>
      </c>
      <c r="G24" s="10">
        <v>24.25</v>
      </c>
      <c r="H24" s="9" t="str">
        <f>IF($B24="N/A","N/A",IF(G24&gt;15,"No",IF(G24&lt;-15,"No","Yes")))</f>
        <v>N/A</v>
      </c>
      <c r="I24" s="10">
        <v>14.38</v>
      </c>
      <c r="J24" s="10">
        <v>-8.24</v>
      </c>
      <c r="K24" s="9" t="str">
        <f t="shared" si="1"/>
        <v>Yes</v>
      </c>
    </row>
    <row r="25" spans="1:11" x14ac:dyDescent="0.25">
      <c r="A25" s="69" t="s">
        <v>15</v>
      </c>
      <c r="B25" s="33" t="s">
        <v>244</v>
      </c>
      <c r="C25" s="9">
        <v>0</v>
      </c>
      <c r="D25" s="9" t="str">
        <f>IF($B25="N/A","N/A",IF(C25&gt;20,"No",IF(C25&lt;1,"No","Yes")))</f>
        <v>No</v>
      </c>
      <c r="E25" s="9">
        <v>0</v>
      </c>
      <c r="F25" s="9" t="str">
        <f>IF($B25="N/A","N/A",IF(E25&gt;20,"No",IF(E25&lt;1,"No","Yes")))</f>
        <v>No</v>
      </c>
      <c r="G25" s="9">
        <v>0</v>
      </c>
      <c r="H25" s="9" t="str">
        <f>IF($B25="N/A","N/A",IF(G25&gt;20,"No",IF(G25&lt;1,"No","Yes")))</f>
        <v>No</v>
      </c>
      <c r="I25" s="10" t="s">
        <v>1742</v>
      </c>
      <c r="J25" s="10" t="s">
        <v>1742</v>
      </c>
      <c r="K25" s="9" t="str">
        <f t="shared" ref="K25:K34" si="2">IF(J25="Div by 0", "N/A", IF(J25="N/A","N/A", IF(J25&gt;30, "No", IF(J25&lt;-30, "No", "Yes"))))</f>
        <v>N/A</v>
      </c>
    </row>
    <row r="26" spans="1:11" x14ac:dyDescent="0.25">
      <c r="A26" s="69" t="s">
        <v>163</v>
      </c>
      <c r="B26" s="33" t="s">
        <v>218</v>
      </c>
      <c r="C26" s="9">
        <v>37.196306180999997</v>
      </c>
      <c r="D26" s="9" t="str">
        <f>IF($B26="N/A","N/A",IF(C26&gt;100,"No",IF(C26&lt;95,"No","Yes")))</f>
        <v>No</v>
      </c>
      <c r="E26" s="9">
        <v>99.741170060000002</v>
      </c>
      <c r="F26" s="9" t="str">
        <f>IF($B26="N/A","N/A",IF(E26&gt;100,"No",IF(E26&lt;95,"No","Yes")))</f>
        <v>Yes</v>
      </c>
      <c r="G26" s="9">
        <v>99.504900347000003</v>
      </c>
      <c r="H26" s="9" t="str">
        <f>IF($B26="N/A","N/A",IF(G26&gt;100,"No",IF(G26&lt;95,"No","Yes")))</f>
        <v>Yes</v>
      </c>
      <c r="I26" s="10">
        <v>168.1</v>
      </c>
      <c r="J26" s="10">
        <v>-0.23699999999999999</v>
      </c>
      <c r="K26" s="9" t="str">
        <f t="shared" si="2"/>
        <v>Yes</v>
      </c>
    </row>
    <row r="27" spans="1:11" x14ac:dyDescent="0.25">
      <c r="A27" s="69" t="s">
        <v>32</v>
      </c>
      <c r="B27" s="33" t="s">
        <v>218</v>
      </c>
      <c r="C27" s="9">
        <v>99.391046122999995</v>
      </c>
      <c r="D27" s="9" t="str">
        <f>IF($B27="N/A","N/A",IF(C27&gt;100,"No",IF(C27&lt;95,"No","Yes")))</f>
        <v>Yes</v>
      </c>
      <c r="E27" s="9">
        <v>99.945509486000006</v>
      </c>
      <c r="F27" s="9" t="str">
        <f>IF($B27="N/A","N/A",IF(E27&gt;100,"No",IF(E27&lt;95,"No","Yes")))</f>
        <v>Yes</v>
      </c>
      <c r="G27" s="9">
        <v>99.997467521000004</v>
      </c>
      <c r="H27" s="9" t="str">
        <f>IF($B27="N/A","N/A",IF(G27&gt;100,"No",IF(G27&lt;95,"No","Yes")))</f>
        <v>Yes</v>
      </c>
      <c r="I27" s="10">
        <v>0.55789999999999995</v>
      </c>
      <c r="J27" s="10">
        <v>5.1999999999999998E-2</v>
      </c>
      <c r="K27" s="9" t="str">
        <f t="shared" si="2"/>
        <v>Yes</v>
      </c>
    </row>
    <row r="28" spans="1:11" x14ac:dyDescent="0.25">
      <c r="A28" s="69" t="s">
        <v>845</v>
      </c>
      <c r="B28" s="33" t="s">
        <v>230</v>
      </c>
      <c r="C28" s="9">
        <v>12.965974559999999</v>
      </c>
      <c r="D28" s="9" t="str">
        <f>IF($B28="N/A","N/A",IF(C28&gt;30,"No",IF(C28&lt;5,"No","Yes")))</f>
        <v>Yes</v>
      </c>
      <c r="E28" s="9">
        <v>12.418219667000001</v>
      </c>
      <c r="F28" s="9" t="str">
        <f>IF($B28="N/A","N/A",IF(E28&gt;30,"No",IF(E28&lt;5,"No","Yes")))</f>
        <v>Yes</v>
      </c>
      <c r="G28" s="9">
        <v>12.053639264999999</v>
      </c>
      <c r="H28" s="9" t="str">
        <f>IF($B28="N/A","N/A",IF(G28&gt;30,"No",IF(G28&lt;5,"No","Yes")))</f>
        <v>Yes</v>
      </c>
      <c r="I28" s="10">
        <v>-4.22</v>
      </c>
      <c r="J28" s="10">
        <v>-2.94</v>
      </c>
      <c r="K28" s="9" t="str">
        <f t="shared" si="2"/>
        <v>Yes</v>
      </c>
    </row>
    <row r="29" spans="1:11" x14ac:dyDescent="0.25">
      <c r="A29" s="69" t="s">
        <v>846</v>
      </c>
      <c r="B29" s="33" t="s">
        <v>231</v>
      </c>
      <c r="C29" s="9">
        <v>50.474641654999999</v>
      </c>
      <c r="D29" s="9" t="str">
        <f>IF($B29="N/A","N/A",IF(C29&gt;75,"No",IF(C29&lt;15,"No","Yes")))</f>
        <v>Yes</v>
      </c>
      <c r="E29" s="9">
        <v>46.728786677000002</v>
      </c>
      <c r="F29" s="9" t="str">
        <f>IF($B29="N/A","N/A",IF(E29&gt;75,"No",IF(E29&lt;15,"No","Yes")))</f>
        <v>Yes</v>
      </c>
      <c r="G29" s="9">
        <v>46.494960239000001</v>
      </c>
      <c r="H29" s="9" t="str">
        <f>IF($B29="N/A","N/A",IF(G29&gt;75,"No",IF(G29&lt;15,"No","Yes")))</f>
        <v>Yes</v>
      </c>
      <c r="I29" s="10">
        <v>-7.42</v>
      </c>
      <c r="J29" s="10">
        <v>-0.5</v>
      </c>
      <c r="K29" s="9" t="str">
        <f t="shared" si="2"/>
        <v>Yes</v>
      </c>
    </row>
    <row r="30" spans="1:11" x14ac:dyDescent="0.25">
      <c r="A30" s="69" t="s">
        <v>847</v>
      </c>
      <c r="B30" s="33" t="s">
        <v>232</v>
      </c>
      <c r="C30" s="9">
        <v>36.559383785000001</v>
      </c>
      <c r="D30" s="9" t="str">
        <f>IF($B30="N/A","N/A",IF(C30&gt;70,"No",IF(C30&lt;25,"No","Yes")))</f>
        <v>Yes</v>
      </c>
      <c r="E30" s="9">
        <v>40.852993656000002</v>
      </c>
      <c r="F30" s="9" t="str">
        <f>IF($B30="N/A","N/A",IF(E30&gt;70,"No",IF(E30&lt;25,"No","Yes")))</f>
        <v>Yes</v>
      </c>
      <c r="G30" s="9">
        <v>41.451400495999998</v>
      </c>
      <c r="H30" s="9" t="str">
        <f>IF($B30="N/A","N/A",IF(G30&gt;70,"No",IF(G30&lt;25,"No","Yes")))</f>
        <v>Yes</v>
      </c>
      <c r="I30" s="10">
        <v>11.74</v>
      </c>
      <c r="J30" s="10">
        <v>1.4650000000000001</v>
      </c>
      <c r="K30" s="9" t="str">
        <f t="shared" si="2"/>
        <v>Yes</v>
      </c>
    </row>
    <row r="31" spans="1:11" x14ac:dyDescent="0.25">
      <c r="A31" s="69" t="s">
        <v>164</v>
      </c>
      <c r="B31" s="33" t="s">
        <v>218</v>
      </c>
      <c r="C31" s="9">
        <v>99.704294001999997</v>
      </c>
      <c r="D31" s="9" t="str">
        <f>IF($B31="N/A","N/A",IF(C31&gt;100,"No",IF(C31&lt;95,"No","Yes")))</f>
        <v>Yes</v>
      </c>
      <c r="E31" s="9">
        <v>94.443206024000006</v>
      </c>
      <c r="F31" s="9" t="str">
        <f>IF($B31="N/A","N/A",IF(E31&gt;100,"No",IF(E31&lt;95,"No","Yes")))</f>
        <v>No</v>
      </c>
      <c r="G31" s="9">
        <v>93.877731912000002</v>
      </c>
      <c r="H31" s="9" t="str">
        <f>IF($B31="N/A","N/A",IF(G31&gt;100,"No",IF(G31&lt;95,"No","Yes")))</f>
        <v>No</v>
      </c>
      <c r="I31" s="10">
        <v>-5.28</v>
      </c>
      <c r="J31" s="10">
        <v>-0.59899999999999998</v>
      </c>
      <c r="K31" s="9" t="str">
        <f t="shared" si="2"/>
        <v>Yes</v>
      </c>
    </row>
    <row r="32" spans="1:11" x14ac:dyDescent="0.25">
      <c r="A32" s="27" t="s">
        <v>373</v>
      </c>
      <c r="B32" s="33" t="s">
        <v>245</v>
      </c>
      <c r="C32" s="9">
        <v>1.8406445387999999</v>
      </c>
      <c r="D32" s="9" t="str">
        <f>IF($B32="N/A","N/A",IF(C32&gt;5,"No",IF(C32&lt;1,"No","Yes")))</f>
        <v>Yes</v>
      </c>
      <c r="E32" s="9">
        <v>0.18823995639999999</v>
      </c>
      <c r="F32" s="9" t="str">
        <f>IF($B32="N/A","N/A",IF(E32&gt;5,"No",IF(E32&lt;1,"No","Yes")))</f>
        <v>No</v>
      </c>
      <c r="G32" s="9">
        <v>6.5844455100000004E-2</v>
      </c>
      <c r="H32" s="9" t="str">
        <f>IF($B32="N/A","N/A",IF(G32&gt;5,"No",IF(G32&lt;1,"No","Yes")))</f>
        <v>No</v>
      </c>
      <c r="I32" s="10">
        <v>-89.8</v>
      </c>
      <c r="J32" s="10">
        <v>-65</v>
      </c>
      <c r="K32" s="9" t="str">
        <f t="shared" si="2"/>
        <v>No</v>
      </c>
    </row>
    <row r="33" spans="1:11" x14ac:dyDescent="0.25">
      <c r="A33" s="27" t="s">
        <v>375</v>
      </c>
      <c r="B33" s="33" t="s">
        <v>246</v>
      </c>
      <c r="C33" s="9">
        <v>93.983134734000004</v>
      </c>
      <c r="D33" s="9" t="str">
        <f>IF($B33="N/A","N/A",IF(C33&gt;98,"No",IF(C33&lt;8,"No","Yes")))</f>
        <v>Yes</v>
      </c>
      <c r="E33" s="9">
        <v>93.531728340000001</v>
      </c>
      <c r="F33" s="9" t="str">
        <f>IF($B33="N/A","N/A",IF(E33&gt;98,"No",IF(E33&lt;8,"No","Yes")))</f>
        <v>Yes</v>
      </c>
      <c r="G33" s="9">
        <v>93.477600222999996</v>
      </c>
      <c r="H33" s="9" t="str">
        <f>IF($B33="N/A","N/A",IF(G33&gt;98,"No",IF(G33&lt;8,"No","Yes")))</f>
        <v>Yes</v>
      </c>
      <c r="I33" s="10">
        <v>-0.48</v>
      </c>
      <c r="J33" s="10">
        <v>-5.8000000000000003E-2</v>
      </c>
      <c r="K33" s="9" t="str">
        <f t="shared" si="2"/>
        <v>Yes</v>
      </c>
    </row>
    <row r="34" spans="1:11" x14ac:dyDescent="0.25">
      <c r="A34" s="27" t="s">
        <v>376</v>
      </c>
      <c r="B34" s="49" t="s">
        <v>228</v>
      </c>
      <c r="C34" s="9">
        <v>1.9058000977</v>
      </c>
      <c r="D34" s="9" t="str">
        <f>IF($B34="N/A","N/A",IF(C34&gt;5,"No",IF(C34&lt;=0,"No","Yes")))</f>
        <v>Yes</v>
      </c>
      <c r="E34" s="9">
        <v>0.1684252242</v>
      </c>
      <c r="F34" s="9" t="str">
        <f>IF($B34="N/A","N/A",IF(E34&gt;5,"No",IF(E34&lt;=0,"No","Yes")))</f>
        <v>Yes</v>
      </c>
      <c r="G34" s="9">
        <v>7.3441892300000006E-2</v>
      </c>
      <c r="H34" s="9" t="str">
        <f>IF($B34="N/A","N/A",IF(G34&gt;5,"No",IF(G34&lt;=0,"No","Yes")))</f>
        <v>Yes</v>
      </c>
      <c r="I34" s="10">
        <v>-91.2</v>
      </c>
      <c r="J34" s="10">
        <v>-56.4</v>
      </c>
      <c r="K34" s="9" t="str">
        <f t="shared" si="2"/>
        <v>No</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0</v>
      </c>
      <c r="D6" s="9" t="str">
        <f>IF($B6="N/A","N/A",IF(C6&gt;15,"No",IF(C6&lt;-15,"No","Yes")))</f>
        <v>N/A</v>
      </c>
      <c r="E6" s="34">
        <v>3382</v>
      </c>
      <c r="F6" s="9" t="str">
        <f>IF($B6="N/A","N/A",IF(E6&gt;15,"No",IF(E6&lt;-15,"No","Yes")))</f>
        <v>N/A</v>
      </c>
      <c r="G6" s="34">
        <v>4171</v>
      </c>
      <c r="H6" s="9" t="str">
        <f>IF($B6="N/A","N/A",IF(G6&gt;15,"No",IF(G6&lt;-15,"No","Yes")))</f>
        <v>N/A</v>
      </c>
      <c r="I6" s="10" t="s">
        <v>1742</v>
      </c>
      <c r="J6" s="10">
        <v>23.33</v>
      </c>
      <c r="K6" s="9" t="str">
        <f t="shared" ref="K6:K22" si="0">IF(J6="Div by 0", "N/A", IF(J6="N/A","N/A", IF(J6&gt;30, "No", IF(J6&lt;-30, "No", "Yes"))))</f>
        <v>Yes</v>
      </c>
    </row>
    <row r="7" spans="1:11" x14ac:dyDescent="0.25">
      <c r="A7" s="69" t="s">
        <v>30</v>
      </c>
      <c r="B7" s="33" t="s">
        <v>217</v>
      </c>
      <c r="C7" s="8" t="s">
        <v>1742</v>
      </c>
      <c r="D7" s="9" t="str">
        <f>IF($B7="N/A","N/A",IF(C7&gt;15,"No",IF(C7&lt;-15,"No","Yes")))</f>
        <v>N/A</v>
      </c>
      <c r="E7" s="8">
        <v>100</v>
      </c>
      <c r="F7" s="9" t="str">
        <f>IF($B7="N/A","N/A",IF(E7&gt;15,"No",IF(E7&lt;-15,"No","Yes")))</f>
        <v>N/A</v>
      </c>
      <c r="G7" s="8">
        <v>100</v>
      </c>
      <c r="H7" s="9" t="str">
        <f>IF($B7="N/A","N/A",IF(G7&gt;15,"No",IF(G7&lt;-15,"No","Yes")))</f>
        <v>N/A</v>
      </c>
      <c r="I7" s="10" t="s">
        <v>1742</v>
      </c>
      <c r="J7" s="10">
        <v>0</v>
      </c>
      <c r="K7" s="9" t="str">
        <f t="shared" si="0"/>
        <v>Yes</v>
      </c>
    </row>
    <row r="8" spans="1:11" x14ac:dyDescent="0.25">
      <c r="A8" s="69" t="s">
        <v>29</v>
      </c>
      <c r="B8" s="33" t="s">
        <v>221</v>
      </c>
      <c r="C8" s="8" t="s">
        <v>1742</v>
      </c>
      <c r="D8" s="9" t="str">
        <f>IF($B8="N/A","N/A",IF(C8=0,"Yes","No"))</f>
        <v>No</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t="s">
        <v>1742</v>
      </c>
      <c r="D9" s="9" t="str">
        <f>IF($B9="N/A","N/A",IF(C9&gt;15,"No",IF(C9&lt;-15,"No","Yes")))</f>
        <v>N/A</v>
      </c>
      <c r="E9" s="35">
        <v>1811.9272619999999</v>
      </c>
      <c r="F9" s="9" t="str">
        <f>IF($B9="N/A","N/A",IF(E9&gt;15,"No",IF(E9&lt;-15,"No","Yes")))</f>
        <v>N/A</v>
      </c>
      <c r="G9" s="35">
        <v>1764.2227284000001</v>
      </c>
      <c r="H9" s="9" t="str">
        <f>IF($B9="N/A","N/A",IF(G9&gt;15,"No",IF(G9&lt;-15,"No","Yes")))</f>
        <v>N/A</v>
      </c>
      <c r="I9" s="10" t="s">
        <v>1742</v>
      </c>
      <c r="J9" s="10">
        <v>-2.63</v>
      </c>
      <c r="K9" s="9" t="str">
        <f t="shared" si="0"/>
        <v>Yes</v>
      </c>
    </row>
    <row r="10" spans="1:11" x14ac:dyDescent="0.25">
      <c r="A10" s="69" t="s">
        <v>655</v>
      </c>
      <c r="B10" s="33" t="s">
        <v>241</v>
      </c>
      <c r="C10" s="8" t="s">
        <v>1742</v>
      </c>
      <c r="D10" s="9" t="str">
        <f>IF($B10="N/A","N/A",IF(C10&gt;99,"No",IF(C10&lt;75,"No","Yes")))</f>
        <v>No</v>
      </c>
      <c r="E10" s="8">
        <v>99.970431696999995</v>
      </c>
      <c r="F10" s="9" t="str">
        <f>IF($B10="N/A","N/A",IF(E10&gt;99,"No",IF(E10&lt;75,"No","Yes")))</f>
        <v>No</v>
      </c>
      <c r="G10" s="8">
        <v>99.976024933999994</v>
      </c>
      <c r="H10" s="9" t="str">
        <f>IF($B10="N/A","N/A",IF(G10&gt;99,"No",IF(G10&lt;75,"No","Yes")))</f>
        <v>No</v>
      </c>
      <c r="I10" s="10" t="s">
        <v>1742</v>
      </c>
      <c r="J10" s="10">
        <v>5.5999999999999999E-3</v>
      </c>
      <c r="K10" s="9" t="str">
        <f t="shared" si="0"/>
        <v>Yes</v>
      </c>
    </row>
    <row r="11" spans="1:11" x14ac:dyDescent="0.25">
      <c r="A11" s="66" t="s">
        <v>656</v>
      </c>
      <c r="B11" s="49" t="s">
        <v>242</v>
      </c>
      <c r="C11" s="9" t="s">
        <v>1742</v>
      </c>
      <c r="D11" s="9" t="str">
        <f>IF($B11="N/A","N/A",IF(C11&gt;20,"No",IF(C11&lt;=0,"No","Yes")))</f>
        <v>No</v>
      </c>
      <c r="E11" s="9">
        <v>0</v>
      </c>
      <c r="F11" s="9" t="str">
        <f>IF($B11="N/A","N/A",IF(E11&gt;20,"No",IF(E11&lt;=0,"No","Yes")))</f>
        <v>No</v>
      </c>
      <c r="G11" s="9">
        <v>0</v>
      </c>
      <c r="H11" s="9" t="str">
        <f>IF($B11="N/A","N/A",IF(G11&gt;20,"No",IF(G11&lt;=0,"No","Yes")))</f>
        <v>No</v>
      </c>
      <c r="I11" s="10" t="s">
        <v>1742</v>
      </c>
      <c r="J11" s="10" t="s">
        <v>1742</v>
      </c>
      <c r="K11" s="9" t="str">
        <f t="shared" si="0"/>
        <v>N/A</v>
      </c>
    </row>
    <row r="12" spans="1:11" x14ac:dyDescent="0.25">
      <c r="A12" s="69" t="s">
        <v>657</v>
      </c>
      <c r="B12" s="49" t="s">
        <v>243</v>
      </c>
      <c r="C12" s="9" t="s">
        <v>1742</v>
      </c>
      <c r="D12" s="9" t="str">
        <f>IF($B12="N/A","N/A",IF(C12&gt;10,"No",IF(C12&lt;=0,"No","Yes")))</f>
        <v>No</v>
      </c>
      <c r="E12" s="9">
        <v>2.9568302800000001E-2</v>
      </c>
      <c r="F12" s="9" t="str">
        <f>IF($B12="N/A","N/A",IF(E12&gt;10,"No",IF(E12&lt;=0,"No","Yes")))</f>
        <v>Yes</v>
      </c>
      <c r="G12" s="9">
        <v>2.3975065899999998E-2</v>
      </c>
      <c r="H12" s="9" t="str">
        <f>IF($B12="N/A","N/A",IF(G12&gt;10,"No",IF(G12&lt;=0,"No","Yes")))</f>
        <v>Yes</v>
      </c>
      <c r="I12" s="10" t="s">
        <v>1742</v>
      </c>
      <c r="J12" s="10">
        <v>-18.899999999999999</v>
      </c>
      <c r="K12" s="9" t="str">
        <f t="shared" si="0"/>
        <v>Yes</v>
      </c>
    </row>
    <row r="13" spans="1:11" x14ac:dyDescent="0.25">
      <c r="A13" s="69" t="s">
        <v>658</v>
      </c>
      <c r="B13" s="49" t="s">
        <v>228</v>
      </c>
      <c r="C13" s="9" t="s">
        <v>1742</v>
      </c>
      <c r="D13" s="9" t="str">
        <f>IF($B13="N/A","N/A",IF(C13&gt;5,"No",IF(C13&lt;=0,"No","Yes")))</f>
        <v>No</v>
      </c>
      <c r="E13" s="9">
        <v>0</v>
      </c>
      <c r="F13" s="9" t="str">
        <f>IF($B13="N/A","N/A",IF(E13&gt;5,"No",IF(E13&lt;=0,"No","Yes")))</f>
        <v>No</v>
      </c>
      <c r="G13" s="9">
        <v>0</v>
      </c>
      <c r="H13" s="9" t="str">
        <f>IF($B13="N/A","N/A",IF(G13&gt;5,"No",IF(G13&lt;=0,"No","Yes")))</f>
        <v>No</v>
      </c>
      <c r="I13" s="10" t="s">
        <v>1742</v>
      </c>
      <c r="J13" s="10" t="s">
        <v>1742</v>
      </c>
      <c r="K13" s="9" t="str">
        <f t="shared" si="0"/>
        <v>N/A</v>
      </c>
    </row>
    <row r="14" spans="1:11" x14ac:dyDescent="0.25">
      <c r="A14" s="69" t="s">
        <v>163</v>
      </c>
      <c r="B14" s="33" t="s">
        <v>218</v>
      </c>
      <c r="C14" s="9" t="s">
        <v>1742</v>
      </c>
      <c r="D14" s="9" t="str">
        <f>IF($B14="N/A","N/A",IF(C14&gt;100,"No",IF(C14&lt;95,"No","Yes")))</f>
        <v>No</v>
      </c>
      <c r="E14" s="9">
        <v>99.231224127999994</v>
      </c>
      <c r="F14" s="9" t="str">
        <f>IF($B14="N/A","N/A",IF(E14&gt;100,"No",IF(E14&lt;95,"No","Yes")))</f>
        <v>Yes</v>
      </c>
      <c r="G14" s="9">
        <v>99.664349076999997</v>
      </c>
      <c r="H14" s="9" t="str">
        <f>IF($B14="N/A","N/A",IF(G14&gt;100,"No",IF(G14&lt;95,"No","Yes")))</f>
        <v>Yes</v>
      </c>
      <c r="I14" s="10" t="s">
        <v>1742</v>
      </c>
      <c r="J14" s="10">
        <v>0.4365</v>
      </c>
      <c r="K14" s="9" t="str">
        <f t="shared" si="0"/>
        <v>Yes</v>
      </c>
    </row>
    <row r="15" spans="1:11" x14ac:dyDescent="0.25">
      <c r="A15" s="69" t="s">
        <v>32</v>
      </c>
      <c r="B15" s="33" t="s">
        <v>218</v>
      </c>
      <c r="C15" s="9" t="s">
        <v>1742</v>
      </c>
      <c r="D15" s="9" t="str">
        <f>IF($B15="N/A","N/A",IF(C15&gt;100,"No",IF(C15&lt;95,"No","Yes")))</f>
        <v>No</v>
      </c>
      <c r="E15" s="9">
        <v>100</v>
      </c>
      <c r="F15" s="9" t="str">
        <f>IF($B15="N/A","N/A",IF(E15&gt;100,"No",IF(E15&lt;95,"No","Yes")))</f>
        <v>Yes</v>
      </c>
      <c r="G15" s="9">
        <v>100</v>
      </c>
      <c r="H15" s="9" t="str">
        <f>IF($B15="N/A","N/A",IF(G15&gt;100,"No",IF(G15&lt;95,"No","Yes")))</f>
        <v>Yes</v>
      </c>
      <c r="I15" s="10" t="s">
        <v>1742</v>
      </c>
      <c r="J15" s="10">
        <v>0</v>
      </c>
      <c r="K15" s="9" t="str">
        <f t="shared" si="0"/>
        <v>Yes</v>
      </c>
    </row>
    <row r="16" spans="1:11" x14ac:dyDescent="0.25">
      <c r="A16" s="69" t="s">
        <v>845</v>
      </c>
      <c r="B16" s="33" t="s">
        <v>230</v>
      </c>
      <c r="C16" s="9" t="s">
        <v>1742</v>
      </c>
      <c r="D16" s="9" t="str">
        <f>IF($B16="N/A","N/A",IF(C16&gt;30,"No",IF(C16&lt;5,"No","Yes")))</f>
        <v>No</v>
      </c>
      <c r="E16" s="9">
        <v>11.176818451000001</v>
      </c>
      <c r="F16" s="9" t="str">
        <f>IF($B16="N/A","N/A",IF(E16&gt;30,"No",IF(E16&lt;5,"No","Yes")))</f>
        <v>Yes</v>
      </c>
      <c r="G16" s="9">
        <v>8.8707743945999997</v>
      </c>
      <c r="H16" s="9" t="str">
        <f>IF($B16="N/A","N/A",IF(G16&gt;30,"No",IF(G16&lt;5,"No","Yes")))</f>
        <v>Yes</v>
      </c>
      <c r="I16" s="10" t="s">
        <v>1742</v>
      </c>
      <c r="J16" s="10">
        <v>-20.6</v>
      </c>
      <c r="K16" s="9" t="str">
        <f t="shared" si="0"/>
        <v>Yes</v>
      </c>
    </row>
    <row r="17" spans="1:11" x14ac:dyDescent="0.25">
      <c r="A17" s="69" t="s">
        <v>846</v>
      </c>
      <c r="B17" s="33" t="s">
        <v>231</v>
      </c>
      <c r="C17" s="9" t="s">
        <v>1742</v>
      </c>
      <c r="D17" s="9" t="str">
        <f>IF($B17="N/A","N/A",IF(C17&gt;75,"No",IF(C17&lt;15,"No","Yes")))</f>
        <v>No</v>
      </c>
      <c r="E17" s="9">
        <v>38.645771732999997</v>
      </c>
      <c r="F17" s="9" t="str">
        <f>IF($B17="N/A","N/A",IF(E17&gt;75,"No",IF(E17&lt;15,"No","Yes")))</f>
        <v>Yes</v>
      </c>
      <c r="G17" s="9">
        <v>36.681850875000002</v>
      </c>
      <c r="H17" s="9" t="str">
        <f>IF($B17="N/A","N/A",IF(G17&gt;75,"No",IF(G17&lt;15,"No","Yes")))</f>
        <v>Yes</v>
      </c>
      <c r="I17" s="10" t="s">
        <v>1742</v>
      </c>
      <c r="J17" s="10">
        <v>-5.08</v>
      </c>
      <c r="K17" s="9" t="str">
        <f t="shared" si="0"/>
        <v>Yes</v>
      </c>
    </row>
    <row r="18" spans="1:11" x14ac:dyDescent="0.25">
      <c r="A18" s="69" t="s">
        <v>847</v>
      </c>
      <c r="B18" s="33" t="s">
        <v>232</v>
      </c>
      <c r="C18" s="9" t="s">
        <v>1742</v>
      </c>
      <c r="D18" s="9" t="str">
        <f>IF($B18="N/A","N/A",IF(C18&gt;70,"No",IF(C18&lt;25,"No","Yes")))</f>
        <v>No</v>
      </c>
      <c r="E18" s="9">
        <v>50.177409816999997</v>
      </c>
      <c r="F18" s="9" t="str">
        <f>IF($B18="N/A","N/A",IF(E18&gt;70,"No",IF(E18&lt;25,"No","Yes")))</f>
        <v>Yes</v>
      </c>
      <c r="G18" s="9">
        <v>54.44737473</v>
      </c>
      <c r="H18" s="9" t="str">
        <f>IF($B18="N/A","N/A",IF(G18&gt;70,"No",IF(G18&lt;25,"No","Yes")))</f>
        <v>Yes</v>
      </c>
      <c r="I18" s="10" t="s">
        <v>1742</v>
      </c>
      <c r="J18" s="10">
        <v>8.51</v>
      </c>
      <c r="K18" s="9" t="str">
        <f t="shared" si="0"/>
        <v>Yes</v>
      </c>
    </row>
    <row r="19" spans="1:11" x14ac:dyDescent="0.25">
      <c r="A19" s="69" t="s">
        <v>164</v>
      </c>
      <c r="B19" s="33" t="s">
        <v>218</v>
      </c>
      <c r="C19" s="9" t="s">
        <v>1742</v>
      </c>
      <c r="D19" s="9" t="str">
        <f>IF($B19="N/A","N/A",IF(C19&gt;100,"No",IF(C19&lt;95,"No","Yes")))</f>
        <v>No</v>
      </c>
      <c r="E19" s="9">
        <v>99.822590183000003</v>
      </c>
      <c r="F19" s="9" t="str">
        <f>IF($B19="N/A","N/A",IF(E19&gt;100,"No",IF(E19&lt;95,"No","Yes")))</f>
        <v>Yes</v>
      </c>
      <c r="G19" s="9">
        <v>99.952049868000003</v>
      </c>
      <c r="H19" s="9" t="str">
        <f>IF($B19="N/A","N/A",IF(G19&gt;100,"No",IF(G19&lt;95,"No","Yes")))</f>
        <v>Yes</v>
      </c>
      <c r="I19" s="10" t="s">
        <v>1742</v>
      </c>
      <c r="J19" s="10">
        <v>0.12970000000000001</v>
      </c>
      <c r="K19" s="9" t="str">
        <f t="shared" si="0"/>
        <v>Yes</v>
      </c>
    </row>
    <row r="20" spans="1:11" x14ac:dyDescent="0.25">
      <c r="A20" s="27" t="s">
        <v>373</v>
      </c>
      <c r="B20" s="33" t="s">
        <v>245</v>
      </c>
      <c r="C20" s="9" t="s">
        <v>1742</v>
      </c>
      <c r="D20" s="9" t="str">
        <f>IF($B20="N/A","N/A",IF(C20&gt;5,"No",IF(C20&lt;1,"No","Yes")))</f>
        <v>No</v>
      </c>
      <c r="E20" s="9">
        <v>11.472501478</v>
      </c>
      <c r="F20" s="9" t="str">
        <f>IF($B20="N/A","N/A",IF(E20&gt;5,"No",IF(E20&lt;1,"No","Yes")))</f>
        <v>No</v>
      </c>
      <c r="G20" s="9">
        <v>11.076480460000001</v>
      </c>
      <c r="H20" s="9" t="str">
        <f>IF($B20="N/A","N/A",IF(G20&gt;5,"No",IF(G20&lt;1,"No","Yes")))</f>
        <v>No</v>
      </c>
      <c r="I20" s="10" t="s">
        <v>1742</v>
      </c>
      <c r="J20" s="10">
        <v>-3.45</v>
      </c>
      <c r="K20" s="9" t="str">
        <f t="shared" si="0"/>
        <v>Yes</v>
      </c>
    </row>
    <row r="21" spans="1:11" x14ac:dyDescent="0.25">
      <c r="A21" s="27" t="s">
        <v>375</v>
      </c>
      <c r="B21" s="33" t="s">
        <v>246</v>
      </c>
      <c r="C21" s="9" t="s">
        <v>1742</v>
      </c>
      <c r="D21" s="9" t="str">
        <f>IF($B21="N/A","N/A",IF(C21&gt;98,"No",IF(C21&lt;8,"No","Yes")))</f>
        <v>No</v>
      </c>
      <c r="E21" s="9">
        <v>74.985215848999999</v>
      </c>
      <c r="F21" s="9" t="str">
        <f>IF($B21="N/A","N/A",IF(E21&gt;98,"No",IF(E21&lt;8,"No","Yes")))</f>
        <v>Yes</v>
      </c>
      <c r="G21" s="9">
        <v>79.932869815000004</v>
      </c>
      <c r="H21" s="9" t="str">
        <f>IF($B21="N/A","N/A",IF(G21&gt;98,"No",IF(G21&lt;8,"No","Yes")))</f>
        <v>Yes</v>
      </c>
      <c r="I21" s="10" t="s">
        <v>1742</v>
      </c>
      <c r="J21" s="10">
        <v>6.5979999999999999</v>
      </c>
      <c r="K21" s="9" t="str">
        <f t="shared" si="0"/>
        <v>Yes</v>
      </c>
    </row>
    <row r="22" spans="1:11" x14ac:dyDescent="0.25">
      <c r="A22" s="27" t="s">
        <v>376</v>
      </c>
      <c r="B22" s="49" t="s">
        <v>228</v>
      </c>
      <c r="C22" s="9" t="s">
        <v>1742</v>
      </c>
      <c r="D22" s="9" t="str">
        <f>IF($B22="N/A","N/A",IF(C22&gt;5,"No",IF(C22&lt;=0,"No","Yes")))</f>
        <v>No</v>
      </c>
      <c r="E22" s="9">
        <v>0.4435245417</v>
      </c>
      <c r="F22" s="9" t="str">
        <f>IF($B22="N/A","N/A",IF(E22&gt;5,"No",IF(E22&lt;=0,"No","Yes")))</f>
        <v>Yes</v>
      </c>
      <c r="G22" s="9">
        <v>0.4075761208</v>
      </c>
      <c r="H22" s="9" t="str">
        <f>IF($B22="N/A","N/A",IF(G22&gt;5,"No",IF(G22&lt;=0,"No","Yes")))</f>
        <v>Yes</v>
      </c>
      <c r="I22" s="10" t="s">
        <v>1742</v>
      </c>
      <c r="J22" s="10">
        <v>-8.11</v>
      </c>
      <c r="K22" s="9" t="str">
        <f t="shared" si="0"/>
        <v>Yes</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2025-05-02T19:21:08Z</dcterms:modified>
  <dc:language>English</dc:language>
</cp:coreProperties>
</file>