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OR 2011-2013\"/>
    </mc:Choice>
  </mc:AlternateContent>
  <xr:revisionPtr revIDLastSave="0" documentId="8_{5F5596A1-8B91-46ED-8EAC-326D3C8103EE}"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3">'Abbreviations and Acronyms'!$A$3</definedName>
    <definedName name="ColumnTitleregion2.A9.A78.3">'Abbreviations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Recs'!$A$1:$L$35</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1.19">'PS All Recs'!$A$5</definedName>
    <definedName name="TitleRegion1.A5.L339.20">'PS Enrolled'!$A$5</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<sst xmlns="http://schemas.openxmlformats.org/spreadsheetml/2006/main" count="7041" uniqueCount="1749">
  <si>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</si>
  <si>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</si>
  <si>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</si>
  <si>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</si>
  <si>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</si>
  <si>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</si>
  <si>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</si>
  <si>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</si>
  <si>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</si>
  <si>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</si>
  <si>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</si>
  <si>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</si>
  <si>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</si>
  <si>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</si>
  <si>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</si>
  <si>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</si>
  <si>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</si>
  <si>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</si>
  <si>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</si>
  <si>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</si>
  <si>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</si>
  <si>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</si>
  <si>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</si>
  <si>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</si>
  <si>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</si>
  <si>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</si>
  <si>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</si>
  <si>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</si>
  <si>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</si>
  <si>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</si>
  <si>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</si>
  <si>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</si>
  <si>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</si>
  <si>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</si>
  <si>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</si>
  <si>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</si>
  <si>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</si>
  <si>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</si>
  <si>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</si>
  <si>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</si>
  <si>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</si>
  <si>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</si>
  <si>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</si>
  <si>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</si>
  <si>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</si>
  <si>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</si>
  <si>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</si>
  <si>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</si>
  <si>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</si>
  <si>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</si>
  <si>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</si>
  <si>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</si>
  <si>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</si>
  <si>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</si>
  <si>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</si>
  <si>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</si>
  <si>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</si>
  <si>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</si>
  <si>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</si>
  <si>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</si>
  <si>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</si>
  <si>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</si>
  <si>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</si>
  <si>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</si>
  <si>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</si>
  <si>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</si>
  <si>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</si>
  <si>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</si>
  <si>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</si>
  <si>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</si>
  <si>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</si>
  <si>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</si>
  <si>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</si>
  <si>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</si>
  <si>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</si>
  <si>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</si>
  <si>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</si>
  <si>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</si>
  <si>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</si>
  <si>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</si>
  <si>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</si>
  <si>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</si>
  <si>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</si>
  <si>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</si>
  <si>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</si>
  <si>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</si>
  <si>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</si>
  <si>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</si>
  <si>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</si>
  <si>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</si>
  <si>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</si>
  <si>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</si>
  <si>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</si>
  <si>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</si>
  <si>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</si>
  <si>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</si>
  <si>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</si>
  <si>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</si>
  <si>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</si>
  <si>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</si>
  <si>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</si>
  <si>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</si>
  <si>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</si>
  <si>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</si>
  <si>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</si>
  <si>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</si>
  <si>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</si>
  <si>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</si>
  <si>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</si>
  <si>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</si>
  <si>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</si>
  <si>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</si>
  <si>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</si>
  <si>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</si>
  <si>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</si>
  <si>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</si>
  <si>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</si>
  <si>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</si>
  <si>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</si>
  <si>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</si>
  <si>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</si>
  <si>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</si>
  <si>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</si>
  <si>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</si>
  <si>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</si>
  <si>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</si>
  <si>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</si>
  <si>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</si>
  <si>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</si>
  <si>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</si>
  <si>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</si>
  <si>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</si>
  <si>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</si>
  <si>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</si>
  <si>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</si>
  <si>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</si>
  <si>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</si>
  <si>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</si>
  <si>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</si>
  <si>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</si>
  <si>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</si>
  <si>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</si>
  <si>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</si>
  <si>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</si>
  <si>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</si>
  <si>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</si>
  <si>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</si>
  <si>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</si>
  <si>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</si>
  <si>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</si>
  <si>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</si>
  <si>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</si>
  <si>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</si>
  <si>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</si>
  <si>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</si>
  <si>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</si>
  <si>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</si>
  <si>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</si>
  <si>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</si>
  <si>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</si>
  <si>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</si>
  <si>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</si>
  <si>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</si>
  <si>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</si>
  <si>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</si>
  <si>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</si>
  <si>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</si>
  <si>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</si>
  <si>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</si>
  <si>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</si>
  <si>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</si>
  <si>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</si>
  <si>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</si>
  <si>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</si>
  <si>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</si>
  <si>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</si>
  <si>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</si>
  <si>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</si>
  <si>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</si>
  <si>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</si>
  <si>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</si>
  <si>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</si>
  <si>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</si>
  <si>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</si>
  <si>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</si>
  <si>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</si>
  <si>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</si>
  <si>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</si>
  <si>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</si>
  <si>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</si>
  <si>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</si>
  <si>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</si>
  <si>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</si>
  <si>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</si>
  <si>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</si>
  <si>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</si>
  <si>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</si>
  <si>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</si>
  <si>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</si>
  <si>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</si>
  <si>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</si>
  <si>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</si>
  <si>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</si>
  <si>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</si>
  <si>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</si>
  <si>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</si>
  <si>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</si>
  <si>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</si>
  <si>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</si>
  <si>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</si>
  <si>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</si>
  <si>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</si>
  <si>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</si>
  <si>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</si>
  <si>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</si>
  <si>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</si>
  <si>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</si>
  <si>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</si>
  <si>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</si>
  <si>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</si>
  <si>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</si>
  <si>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</si>
  <si>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</si>
  <si>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</si>
  <si>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</si>
  <si>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</si>
  <si>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</si>
  <si>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</si>
  <si>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</si>
  <si>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</si>
  <si>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</si>
  <si>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</si>
  <si>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</si>
  <si>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</si>
  <si>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</si>
  <si>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</si>
  <si>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</si>
  <si>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</si>
  <si>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</si>
  <si>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</si>
  <si>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</si>
  <si>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</si>
  <si>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</si>
  <si>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</si>
  <si>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</si>
  <si>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</si>
  <si>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</si>
  <si>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</si>
  <si>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</si>
  <si>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</si>
  <si>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</si>
  <si>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</si>
  <si>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</si>
  <si>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</si>
  <si>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</si>
  <si>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</si>
  <si>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</si>
  <si>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</si>
  <si>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</si>
  <si>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</si>
  <si>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</si>
  <si>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</si>
  <si>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</si>
  <si>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</si>
  <si>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</si>
  <si>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</si>
  <si>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</si>
  <si>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</si>
  <si>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</si>
  <si>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</si>
  <si>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</si>
  <si>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</si>
  <si>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</si>
  <si>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</si>
  <si>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</si>
  <si>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</si>
  <si>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</si>
  <si>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</si>
  <si>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</si>
  <si>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</si>
  <si>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</si>
  <si>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</si>
  <si>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</si>
  <si>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</si>
  <si>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</si>
  <si>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</si>
  <si>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</si>
  <si>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</si>
  <si>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</si>
  <si>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</si>
  <si>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</si>
  <si>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</si>
  <si>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</si>
  <si>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</si>
  <si>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</si>
  <si>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</si>
  <si>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</si>
  <si>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</si>
  <si>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</si>
  <si>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</si>
  <si>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</si>
  <si>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</si>
  <si>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</si>
  <si>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</si>
  <si>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</si>
  <si>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</si>
  <si>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</si>
  <si>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</si>
  <si>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</si>
  <si>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</si>
  <si>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</si>
  <si>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</si>
  <si>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</si>
  <si>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</si>
  <si>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</si>
  <si>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</si>
  <si>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</si>
  <si>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</si>
  <si>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</si>
  <si>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</si>
  <si>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</si>
  <si>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</si>
  <si>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</si>
  <si>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</si>
  <si>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</si>
  <si>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</si>
  <si>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</si>
  <si>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</si>
  <si>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</si>
  <si>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</si>
  <si>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</si>
  <si>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</si>
  <si>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</si>
  <si>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</si>
  <si>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</si>
  <si>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</si>
  <si>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</si>
  <si>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</si>
  <si>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</si>
  <si>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</si>
  <si>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</si>
  <si>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</si>
  <si>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</si>
  <si>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</si>
  <si>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</si>
  <si>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</si>
  <si>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</si>
  <si>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</si>
  <si>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</si>
  <si>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</si>
  <si>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</si>
  <si>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</si>
  <si>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</si>
  <si>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</si>
  <si>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</si>
  <si>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</si>
  <si>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</si>
  <si>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</si>
  <si>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</si>
  <si>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</si>
  <si>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</si>
  <si>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</si>
  <si>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</si>
  <si>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</si>
  <si>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</si>
  <si>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</si>
  <si>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</si>
  <si>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</si>
  <si>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</si>
  <si>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</si>
  <si>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</si>
  <si>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</si>
  <si>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</si>
  <si>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</si>
  <si>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</si>
  <si>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</si>
  <si>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</si>
  <si>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</si>
  <si>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</si>
  <si>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</si>
  <si>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</si>
  <si>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</si>
  <si>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</si>
  <si>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</si>
  <si>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</si>
  <si>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</si>
  <si>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</si>
  <si>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</si>
  <si>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</si>
  <si>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</si>
  <si>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</si>
  <si>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</si>
  <si>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</si>
  <si>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</si>
  <si>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</si>
  <si>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</si>
  <si>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</si>
  <si>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</si>
  <si>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</si>
  <si>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</si>
  <si>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</si>
  <si>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</si>
  <si>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</si>
  <si>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</si>
  <si>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</si>
  <si>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</si>
  <si>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</si>
  <si>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</si>
  <si>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</si>
  <si>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</si>
  <si>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</si>
  <si>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</si>
  <si>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</si>
  <si>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</si>
  <si>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</si>
  <si>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</si>
  <si>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</si>
  <si>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</si>
  <si>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</si>
  <si>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</si>
  <si>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</si>
  <si>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</si>
  <si>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</si>
  <si>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</si>
  <si>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</si>
  <si>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</si>
  <si>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</si>
  <si>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</si>
  <si>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</si>
  <si>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</si>
  <si>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</si>
  <si>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</si>
  <si>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</si>
  <si>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</si>
  <si>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</si>
  <si>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</si>
  <si>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</si>
  <si>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</si>
  <si>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</si>
  <si>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</si>
  <si>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</si>
  <si>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</si>
  <si>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</si>
  <si>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</si>
  <si>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</si>
  <si>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</si>
  <si>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</si>
  <si>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</si>
  <si>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</si>
  <si>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</si>
  <si>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</si>
  <si>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</si>
  <si>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</si>
  <si>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</si>
  <si>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</si>
  <si>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</si>
  <si>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</si>
  <si>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</si>
  <si>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</si>
  <si>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</si>
  <si>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</si>
  <si>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</si>
  <si>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</si>
  <si>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</si>
  <si>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</si>
  <si>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</si>
  <si>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</si>
  <si>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</si>
  <si>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</si>
  <si>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</si>
  <si>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</si>
  <si>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</si>
  <si>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</si>
  <si>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</si>
  <si>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</si>
  <si>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</si>
  <si>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</si>
  <si>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</si>
  <si>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</si>
  <si>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</si>
  <si>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</si>
  <si>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</si>
  <si>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</si>
  <si>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</si>
  <si>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</si>
  <si>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</si>
  <si>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</si>
  <si>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</si>
  <si>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</si>
  <si>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</si>
  <si>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</si>
  <si>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</si>
  <si>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</si>
  <si>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</si>
  <si>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</si>
  <si>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</si>
  <si>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</si>
  <si>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</si>
  <si>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</si>
  <si>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</si>
  <si>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</si>
  <si>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</si>
  <si>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</si>
  <si>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</si>
  <si>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</si>
  <si>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</si>
  <si>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</si>
  <si>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</si>
  <si>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</si>
  <si>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</si>
  <si>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</si>
  <si>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</si>
  <si>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</si>
  <si>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</si>
  <si>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</si>
  <si>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</si>
  <si>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</si>
  <si>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</si>
  <si>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</si>
  <si>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</si>
  <si>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</si>
  <si>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</si>
  <si>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</si>
  <si>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</si>
  <si>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</si>
  <si>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</si>
  <si>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</si>
  <si>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</si>
  <si>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</si>
  <si>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</si>
  <si>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</si>
  <si>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</si>
  <si>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</si>
  <si>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</si>
  <si>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</si>
  <si>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</si>
  <si>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</si>
  <si>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</si>
  <si>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</si>
  <si>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</si>
  <si>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</si>
  <si>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</si>
  <si>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</si>
  <si>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</si>
  <si>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</si>
  <si>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</si>
  <si>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</si>
  <si>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</si>
  <si>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</si>
  <si>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</si>
  <si>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</si>
  <si>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</si>
  <si>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</si>
  <si>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</si>
  <si>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</si>
  <si>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</si>
  <si>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</si>
  <si>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</si>
  <si>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</si>
  <si>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</si>
  <si>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</si>
  <si>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</si>
  <si>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</si>
  <si>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</si>
  <si>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</si>
  <si>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</si>
  <si>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</si>
  <si>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</si>
  <si>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</si>
  <si>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</si>
  <si>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</si>
  <si>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</si>
  <si>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</si>
  <si>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</si>
  <si>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</si>
  <si>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</si>
  <si>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</si>
  <si>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</si>
  <si>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</si>
  <si>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</si>
  <si>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</si>
  <si>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</si>
  <si>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</si>
  <si>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</si>
  <si>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</si>
  <si>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</si>
  <si>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</si>
  <si>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</si>
  <si>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</si>
  <si>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</si>
  <si>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</si>
  <si>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</si>
  <si>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</si>
  <si>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</si>
  <si>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</si>
  <si>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</si>
  <si>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</si>
  <si>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</si>
  <si>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</si>
  <si>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</si>
  <si>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</si>
  <si>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</si>
  <si>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</si>
  <si>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</si>
  <si>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</si>
  <si>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</si>
  <si>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</si>
  <si>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</si>
  <si>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</si>
  <si>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</si>
  <si>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</si>
  <si>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</si>
  <si>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</si>
  <si>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</si>
  <si>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</si>
  <si>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</si>
  <si>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</si>
  <si>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</si>
  <si>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</si>
  <si>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</si>
  <si>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</si>
  <si>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</si>
  <si>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</si>
  <si>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</si>
  <si>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</si>
  <si>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</si>
  <si>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</si>
  <si>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</si>
  <si>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</si>
  <si>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</si>
  <si>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</si>
  <si>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</si>
  <si>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</si>
  <si>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</si>
  <si>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</si>
  <si>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</si>
  <si>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</si>
  <si>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</si>
  <si>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</si>
  <si>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</si>
  <si>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</si>
  <si>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</si>
  <si>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</si>
  <si>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</si>
  <si>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</si>
  <si>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</si>
  <si>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</si>
  <si>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</si>
  <si>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</si>
  <si>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</si>
  <si>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</si>
  <si>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</si>
  <si>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</si>
  <si>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</si>
  <si>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</si>
  <si>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</si>
  <si>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</si>
  <si>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</si>
  <si>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</si>
  <si>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</si>
  <si>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</si>
  <si>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</si>
  <si>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</si>
  <si>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</si>
  <si>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</si>
  <si>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</si>
  <si>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</si>
  <si>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</si>
  <si>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</si>
  <si>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</si>
  <si>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</si>
  <si>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</si>
  <si>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</si>
  <si>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</si>
  <si>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</si>
  <si>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</si>
  <si>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</si>
  <si>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</si>
  <si>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</si>
  <si>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</si>
  <si>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</si>
  <si>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</si>
  <si>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</si>
  <si>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</si>
  <si>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</si>
  <si>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</si>
  <si>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</si>
  <si>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</si>
  <si>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</si>
  <si>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</si>
  <si>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</si>
  <si>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</si>
  <si>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</si>
  <si>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</si>
  <si>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</si>
  <si>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</si>
  <si>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</si>
  <si>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</si>
  <si>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</si>
  <si>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</si>
  <si>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</si>
  <si>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</si>
  <si>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</si>
  <si>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</si>
  <si>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</si>
  <si>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</si>
  <si>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</si>
  <si>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</si>
  <si>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</si>
  <si>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</si>
  <si>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</si>
  <si>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</si>
  <si>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</si>
  <si>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</si>
  <si>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</si>
  <si>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</si>
  <si>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</si>
  <si>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</si>
  <si>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</si>
  <si>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</si>
  <si>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</si>
  <si>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</si>
  <si>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</si>
  <si>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</si>
  <si>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</si>
  <si>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</si>
  <si>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</si>
  <si>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</si>
  <si>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</si>
  <si>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</si>
  <si>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</si>
  <si>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</si>
  <si>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</si>
  <si>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</si>
  <si>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</si>
  <si>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</si>
  <si>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</si>
  <si>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</si>
  <si>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</si>
  <si>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</si>
  <si>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</si>
  <si>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</si>
  <si>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</si>
  <si>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</si>
  <si>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</si>
  <si>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</si>
  <si>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</si>
  <si>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</si>
  <si>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</si>
  <si>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</si>
  <si>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</si>
  <si>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</si>
  <si>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</si>
  <si>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</si>
  <si>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</si>
  <si>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</si>
  <si>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</si>
  <si>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</si>
  <si>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</si>
  <si>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</si>
  <si>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</si>
  <si>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</si>
  <si>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</si>
  <si>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</si>
  <si>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</si>
  <si>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</si>
  <si>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</si>
  <si>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</si>
  <si>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</si>
  <si>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</si>
  <si>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</si>
  <si>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</si>
  <si>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</si>
  <si>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</si>
  <si>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</si>
  <si>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</si>
  <si>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</si>
  <si>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</si>
  <si>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</si>
  <si>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</si>
  <si>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</si>
  <si>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</si>
  <si>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</si>
  <si>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</si>
  <si>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</si>
  <si>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</si>
  <si>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</si>
  <si>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</si>
  <si>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</si>
  <si>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</si>
  <si>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</si>
  <si>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</si>
  <si>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</si>
  <si>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</si>
  <si>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</si>
  <si>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</si>
  <si>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</si>
  <si>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</si>
  <si>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</si>
  <si>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</si>
  <si>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</si>
  <si>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</si>
  <si>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</si>
  <si>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</si>
  <si>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</si>
  <si>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</si>
  <si>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</si>
  <si>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</si>
  <si>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</si>
  <si>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</si>
  <si>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</si>
  <si>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</si>
  <si>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</si>
  <si>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</si>
  <si>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</si>
  <si>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</si>
  <si>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</si>
  <si>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</si>
  <si>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</si>
  <si>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</si>
  <si>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</si>
  <si>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</si>
  <si>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</si>
  <si>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</si>
  <si>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</si>
  <si>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</si>
  <si>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</si>
  <si>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</si>
  <si>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</si>
  <si>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</si>
  <si>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</si>
  <si>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</si>
  <si>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</si>
  <si>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</si>
  <si>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</si>
  <si>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</si>
  <si>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</si>
  <si>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</si>
  <si>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</si>
  <si>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</si>
  <si>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</si>
  <si>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</si>
  <si>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</si>
  <si>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</si>
  <si>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</si>
  <si>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</si>
  <si>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</si>
  <si>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</si>
  <si>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</si>
  <si>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</si>
  <si>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</si>
  <si>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</si>
  <si>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</si>
  <si>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</si>
  <si>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</si>
  <si>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</si>
  <si>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</si>
  <si>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</si>
  <si>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</si>
  <si>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</si>
  <si>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</si>
  <si>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</si>
  <si>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</si>
  <si>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</si>
  <si>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</si>
  <si>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</si>
  <si>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</si>
  <si>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</si>
  <si>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</si>
  <si>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</si>
  <si>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</si>
  <si>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</si>
  <si>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</si>
  <si>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</si>
  <si>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</si>
  <si>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</si>
  <si>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</si>
  <si>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</si>
  <si>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</si>
  <si>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</si>
  <si>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</si>
  <si>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</si>
  <si>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</si>
  <si>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</si>
  <si>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</si>
  <si>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</si>
  <si>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</si>
  <si>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</si>
  <si>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</si>
  <si>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</si>
  <si>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</si>
  <si>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</si>
  <si>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</si>
  <si>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</si>
  <si>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</si>
  <si>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</si>
  <si>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</si>
  <si>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</si>
  <si>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</si>
  <si>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</si>
  <si>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</si>
  <si>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</si>
  <si>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</si>
  <si>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</si>
  <si>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</si>
  <si>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</si>
  <si>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</si>
  <si>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</si>
  <si>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</si>
  <si>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</si>
  <si>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</si>
  <si>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</si>
  <si>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</si>
  <si>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</si>
  <si>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</si>
  <si>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</si>
  <si>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</si>
  <si>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</si>
  <si>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</si>
  <si>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</si>
  <si>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</si>
  <si>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</si>
  <si>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</si>
  <si>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</si>
  <si>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</si>
  <si>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</si>
  <si>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</si>
  <si>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</si>
  <si>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</si>
  <si>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</si>
  <si>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</si>
  <si>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</si>
  <si>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</si>
  <si>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</si>
  <si>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</si>
  <si>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</si>
  <si>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</si>
  <si>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</si>
  <si>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</si>
  <si>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</si>
  <si>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</si>
  <si>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</si>
  <si>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</si>
  <si>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</si>
  <si>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</si>
  <si>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</si>
  <si>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</si>
  <si>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</si>
  <si>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</si>
  <si>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</si>
  <si>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</si>
  <si>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</si>
  <si>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</si>
  <si>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</si>
  <si>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</si>
  <si>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</si>
  <si>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</si>
  <si>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</si>
  <si>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</si>
  <si>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</si>
  <si>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</si>
  <si>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</si>
  <si>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</si>
  <si>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</si>
  <si>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</si>
  <si>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</si>
  <si>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</si>
  <si>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</si>
  <si>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</si>
  <si>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</si>
  <si>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</si>
  <si>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</si>
  <si>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</si>
  <si>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</si>
  <si>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</si>
  <si>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</si>
  <si>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</si>
  <si>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</si>
  <si>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</si>
  <si>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</si>
  <si>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</si>
  <si>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</si>
  <si>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</si>
  <si>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</si>
  <si>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</si>
  <si>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</si>
  <si>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</si>
  <si>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</si>
  <si>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</si>
  <si>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</si>
  <si>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</si>
  <si>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</si>
  <si>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</si>
  <si>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</si>
  <si>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</si>
  <si>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</si>
  <si>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</si>
  <si>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</si>
  <si>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</si>
  <si>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</si>
  <si>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</si>
  <si>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</si>
  <si>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</si>
  <si>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</si>
  <si>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</si>
  <si>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</si>
  <si>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</si>
  <si>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</si>
  <si>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</si>
  <si>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</si>
  <si>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</si>
  <si>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</si>
  <si>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</si>
  <si>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</si>
  <si>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</si>
  <si>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</si>
  <si>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</si>
  <si>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</si>
  <si>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</si>
  <si>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</si>
  <si>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</si>
  <si>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</si>
  <si>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</si>
  <si>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</si>
  <si>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</si>
  <si>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</si>
  <si>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</si>
  <si>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</si>
  <si>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</si>
  <si>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</si>
  <si>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</si>
  <si>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</si>
  <si>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</si>
  <si>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</si>
  <si>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</si>
  <si>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</si>
  <si>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</si>
  <si>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</si>
  <si>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</si>
  <si>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</si>
  <si>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</si>
  <si>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</si>
  <si>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</si>
  <si>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</si>
  <si>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</si>
  <si>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</si>
  <si>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</si>
  <si>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</si>
  <si>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</si>
  <si>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</si>
  <si>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</si>
  <si>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</si>
  <si>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</si>
  <si>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</si>
  <si>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</si>
  <si>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</si>
  <si>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</si>
  <si>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</si>
  <si>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</si>
  <si>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</si>
  <si>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</si>
  <si>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</si>
  <si>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</si>
  <si>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</si>
  <si>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</si>
  <si>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</si>
  <si>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</si>
  <si>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</si>
  <si>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</si>
  <si>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</si>
  <si>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</si>
  <si>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</si>
  <si>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</si>
  <si>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</si>
  <si>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</si>
  <si>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</si>
  <si>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</si>
  <si>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</si>
  <si>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</si>
  <si>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</si>
  <si>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</si>
  <si>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</si>
  <si>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</si>
  <si>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</si>
  <si>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</si>
  <si>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</si>
  <si>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</si>
  <si>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</si>
  <si>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</si>
  <si>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</si>
  <si>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</si>
  <si>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</si>
  <si>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</si>
  <si>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</si>
  <si>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</si>
  <si>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</si>
  <si>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</si>
  <si>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</si>
  <si>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</si>
  <si>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</si>
  <si>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</si>
  <si>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</si>
  <si>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</si>
  <si>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</si>
  <si>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</si>
  <si>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</si>
  <si>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</si>
  <si>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</si>
  <si>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</si>
  <si>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</si>
  <si>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</si>
  <si>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</si>
  <si>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</si>
  <si>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</si>
  <si>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</si>
  <si>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</si>
  <si>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</si>
  <si>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</si>
  <si>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</si>
  <si>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</si>
  <si>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</si>
  <si>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</si>
  <si>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</si>
  <si>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</si>
  <si>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</si>
  <si>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</si>
  <si>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</si>
  <si>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</si>
  <si>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</si>
  <si>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</si>
  <si>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</si>
  <si>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</si>
  <si>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</si>
  <si>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</si>
  <si>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</si>
  <si>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</si>
  <si>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</si>
  <si>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</si>
  <si>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</si>
  <si>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</si>
  <si>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</si>
  <si>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</si>
  <si>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</si>
  <si>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</si>
  <si>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</si>
  <si>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</si>
  <si>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</si>
  <si>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</si>
  <si>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</si>
  <si>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</si>
  <si>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</si>
  <si>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</si>
  <si>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</si>
  <si>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</si>
  <si>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</si>
  <si>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</si>
  <si>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</si>
  <si>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</si>
  <si>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</si>
  <si>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</si>
  <si>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</si>
  <si>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</si>
  <si>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</si>
  <si>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</si>
  <si>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</si>
  <si>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</si>
  <si>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</si>
  <si>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</si>
  <si>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</si>
  <si>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</si>
  <si>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</si>
  <si>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</si>
  <si>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</si>
  <si>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</si>
  <si>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</si>
  <si>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</si>
  <si>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</si>
  <si>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</si>
  <si>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</si>
  <si>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</si>
  <si>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</si>
  <si>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</si>
  <si>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</si>
  <si>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</si>
  <si>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</si>
  <si>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</si>
  <si>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</si>
  <si>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</si>
  <si>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</si>
  <si>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</si>
  <si>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</si>
  <si>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</si>
  <si>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</si>
  <si>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</si>
  <si>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</si>
  <si>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</si>
  <si>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</si>
  <si>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</si>
  <si>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</si>
  <si>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</si>
  <si>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</si>
  <si>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</si>
  <si>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</si>
  <si>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</si>
  <si>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</si>
  <si>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</si>
  <si>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</si>
  <si>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</si>
  <si>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</si>
  <si>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</si>
  <si>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</si>
  <si>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</si>
  <si>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</si>
  <si>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</si>
  <si>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</si>
  <si>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</si>
  <si>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</si>
  <si>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</si>
  <si>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</si>
  <si>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</si>
  <si>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</si>
  <si>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</si>
  <si>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</si>
  <si>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</si>
  <si>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</si>
  <si>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</si>
  <si>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</si>
  <si>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</si>
  <si>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</si>
  <si>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</si>
  <si>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</si>
  <si>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</si>
  <si>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</si>
  <si>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</si>
  <si>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</si>
  <si>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</si>
  <si>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</si>
  <si>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</si>
  <si>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</si>
  <si>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</si>
  <si>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</si>
  <si>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</si>
  <si>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</si>
  <si>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</si>
  <si>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</si>
  <si>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</si>
  <si>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</si>
  <si>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</si>
  <si>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</si>
  <si>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</si>
  <si>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</si>
  <si>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</si>
  <si>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</si>
  <si>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</si>
  <si>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</si>
  <si>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</si>
  <si>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</si>
  <si>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</si>
  <si>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</si>
  <si>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</si>
  <si>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</si>
  <si>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</si>
  <si>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</si>
  <si>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</si>
  <si>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</si>
  <si>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</si>
  <si>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</si>
  <si>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</si>
  <si>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</si>
  <si>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</si>
  <si>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</si>
  <si>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</si>
  <si>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</si>
  <si>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</si>
  <si>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</si>
  <si>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</si>
  <si>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</si>
  <si>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</si>
  <si>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</si>
  <si>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</si>
  <si>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</si>
  <si>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</si>
  <si>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</si>
  <si>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</si>
  <si>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</si>
  <si>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</si>
  <si>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</si>
  <si>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</si>
  <si>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</si>
  <si>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</si>
  <si>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</si>
  <si>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</si>
  <si>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</si>
  <si>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</si>
  <si>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</si>
  <si>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</si>
  <si>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</si>
  <si>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</si>
  <si>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</si>
  <si>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</si>
  <si>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</si>
  <si>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</si>
  <si>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</si>
  <si>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</si>
  <si>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</si>
  <si>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</si>
  <si>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</si>
  <si>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</si>
  <si>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</si>
  <si>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</si>
  <si>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</si>
  <si>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</si>
  <si>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</si>
  <si>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</si>
  <si>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</si>
  <si>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</si>
  <si>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</si>
  <si>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</si>
  <si>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</si>
  <si>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</si>
  <si>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</si>
  <si>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</si>
  <si>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</si>
  <si>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</si>
  <si>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</si>
  <si>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</si>
  <si>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</si>
  <si>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</si>
  <si>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</si>
  <si>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</si>
  <si>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</si>
  <si>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</si>
  <si>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</si>
  <si>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</si>
  <si>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</si>
  <si>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</si>
  <si>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</si>
  <si>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</si>
  <si>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</si>
  <si>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</si>
  <si>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</si>
  <si>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</si>
  <si>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</si>
  <si>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</si>
  <si>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</si>
  <si>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</si>
  <si>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</si>
  <si>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</si>
  <si>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</si>
  <si>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</si>
  <si>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</si>
  <si>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</si>
  <si>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</si>
  <si>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</si>
  <si>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</si>
  <si>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</si>
  <si>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</si>
  <si>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</si>
  <si>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</si>
  <si>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</si>
  <si>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</si>
  <si>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</si>
  <si>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</si>
  <si>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</si>
  <si>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</si>
  <si>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</si>
  <si>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</si>
  <si>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</si>
  <si>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</si>
  <si>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</si>
  <si>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</si>
  <si>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</si>
  <si>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</si>
  <si>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</si>
  <si>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</si>
  <si>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</si>
  <si>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</si>
  <si>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</si>
  <si>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</si>
  <si>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</si>
  <si>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</si>
  <si>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</si>
  <si>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</si>
  <si>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</si>
  <si>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</si>
  <si>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</si>
  <si>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</si>
  <si>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</si>
  <si>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</si>
  <si>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</si>
  <si>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</si>
  <si>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</si>
  <si>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</si>
  <si>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</si>
  <si>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</si>
  <si>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</si>
  <si>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</si>
  <si>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</si>
  <si>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</si>
  <si>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</si>
  <si>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</si>
  <si>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</si>
  <si>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</si>
  <si>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</si>
  <si>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</si>
  <si>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</si>
  <si>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</si>
  <si>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</si>
  <si>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</si>
  <si>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</si>
  <si>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</si>
  <si>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</si>
  <si>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</si>
  <si>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</si>
  <si>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</si>
  <si>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</si>
  <si>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</si>
  <si>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</si>
  <si>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</si>
  <si>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</si>
  <si>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</si>
  <si>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</si>
  <si>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</si>
  <si>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</si>
  <si>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</si>
  <si>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</si>
  <si>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</si>
  <si>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</si>
  <si>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</si>
  <si>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</si>
  <si>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</si>
  <si>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</si>
  <si>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</si>
  <si>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</si>
  <si>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</si>
  <si>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</si>
  <si>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</si>
  <si>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</si>
  <si>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</si>
  <si>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</si>
  <si>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</si>
  <si>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</si>
  <si>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</si>
  <si>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</si>
  <si>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</si>
  <si>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</si>
  <si>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</si>
  <si>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</si>
  <si>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</si>
  <si>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</si>
  <si>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</si>
  <si>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</si>
  <si>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</si>
  <si>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</si>
  <si>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</si>
  <si>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</si>
  <si>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</si>
  <si>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</si>
  <si>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</si>
  <si>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</si>
  <si>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</si>
  <si>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</si>
  <si>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</si>
  <si>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</si>
  <si>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</si>
  <si>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</si>
  <si>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</si>
  <si>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</si>
  <si>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</si>
  <si>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</si>
  <si>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</si>
  <si>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</si>
  <si>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</si>
  <si>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</si>
  <si>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</si>
  <si>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</si>
  <si>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</si>
  <si>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</si>
  <si>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</si>
  <si>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</si>
  <si>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</si>
  <si>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</si>
  <si>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</si>
  <si>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</si>
  <si>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</si>
  <si>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</si>
  <si>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</si>
  <si>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</si>
  <si>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</si>
  <si>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</si>
  <si>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</si>
  <si>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</si>
  <si>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</si>
  <si>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</si>
  <si>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</si>
  <si>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</si>
  <si>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</si>
  <si>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</si>
  <si>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</si>
  <si>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</si>
  <si>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</si>
  <si>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</si>
  <si>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</si>
  <si>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</si>
  <si>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</si>
  <si>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</si>
  <si>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</si>
  <si>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</si>
  <si>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</si>
  <si>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</si>
  <si>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</si>
  <si>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</si>
  <si>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</si>
  <si>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</si>
  <si>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</si>
  <si>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</si>
  <si>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</si>
  <si>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</si>
  <si>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</si>
  <si>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</si>
  <si>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</si>
  <si>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</si>
  <si>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</si>
  <si>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</si>
  <si>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</si>
  <si>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</si>
  <si>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</si>
  <si>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</si>
  <si>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</si>
  <si>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</si>
  <si>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</si>
  <si>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</si>
  <si>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</si>
  <si>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</si>
  <si>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</si>
  <si>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</si>
  <si>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</si>
  <si>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</si>
  <si>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</si>
  <si>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</si>
  <si>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</si>
  <si>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</si>
  <si>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</si>
  <si>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</si>
  <si>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</si>
  <si>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</si>
  <si>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</si>
  <si>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</si>
  <si>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</si>
  <si>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</si>
  <si>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</si>
  <si>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</si>
  <si>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</si>
  <si>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</si>
  <si>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</si>
  <si>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</si>
  <si>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</si>
  <si>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</si>
  <si>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</si>
  <si>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</si>
  <si>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</si>
  <si>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</si>
  <si>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</si>
  <si>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</si>
  <si>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</si>
  <si>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</si>
  <si>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</si>
  <si>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</si>
  <si>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</si>
  <si>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</si>
  <si>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</si>
  <si>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</si>
  <si>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</si>
  <si>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</si>
  <si>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</si>
  <si>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</si>
  <si>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</si>
  <si>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</si>
  <si>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</si>
  <si>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</si>
  <si>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</si>
  <si>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</si>
  <si>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</si>
  <si>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</si>
  <si>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</si>
  <si>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</si>
  <si>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</si>
  <si>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</si>
  <si>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</si>
  <si>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</si>
  <si>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</si>
  <si>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</si>
  <si>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</si>
  <si>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</si>
  <si>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</si>
  <si>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</si>
  <si>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</si>
  <si>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</si>
  <si>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</si>
  <si>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</si>
  <si>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</si>
  <si>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</si>
  <si>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</si>
  <si>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</si>
  <si>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</si>
  <si>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</si>
  <si>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</si>
  <si>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</si>
  <si>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</si>
  <si>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</si>
  <si>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</si>
  <si>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</si>
  <si>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</si>
  <si>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</si>
  <si>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</si>
  <si>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</si>
  <si>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</si>
  <si>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</si>
  <si>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</si>
  <si>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</si>
  <si>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</si>
  <si>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</si>
  <si>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</si>
  <si>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</si>
  <si>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</si>
  <si>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</si>
  <si>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</si>
  <si>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</si>
  <si>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</si>
  <si>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</si>
  <si>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</si>
  <si>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</si>
  <si>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</si>
  <si>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</si>
  <si>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</si>
  <si>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</si>
  <si>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</si>
  <si>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</si>
  <si>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</si>
  <si>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</si>
  <si>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</si>
  <si>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</si>
  <si>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</si>
  <si>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</si>
  <si>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</si>
  <si>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</si>
  <si>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</si>
  <si>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</si>
  <si>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</si>
  <si>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</si>
  <si>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</si>
  <si>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</si>
  <si>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</si>
  <si>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</si>
  <si>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</si>
  <si>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</si>
  <si>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</si>
  <si>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</si>
  <si>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</si>
  <si>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</si>
  <si>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</si>
  <si>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</si>
  <si>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</si>
  <si>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</si>
  <si>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</si>
  <si>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</si>
  <si>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</si>
  <si>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</si>
  <si>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</si>
  <si>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</si>
  <si>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</si>
  <si>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</si>
  <si>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</si>
  <si>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</si>
  <si>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</si>
  <si>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</si>
  <si>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</si>
  <si>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</si>
  <si>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</si>
  <si>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</si>
  <si>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</si>
  <si>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</si>
  <si>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</si>
  <si>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</si>
  <si>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</si>
  <si>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</si>
  <si>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</si>
  <si>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</si>
  <si>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</si>
  <si>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</si>
  <si>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</si>
  <si>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</si>
  <si>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</si>
  <si>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</si>
  <si>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</si>
  <si>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</si>
  <si>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</si>
  <si>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</si>
  <si>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</si>
  <si>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</si>
  <si>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</si>
  <si>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</si>
  <si>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</si>
  <si>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</si>
  <si>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</si>
  <si>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</si>
  <si>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</si>
  <si>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</si>
  <si>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</si>
  <si>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</si>
  <si>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</si>
  <si>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</si>
  <si>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</si>
  <si>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</si>
  <si>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</si>
  <si>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</si>
  <si>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</si>
  <si>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</si>
  <si>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2013
 Value Within Range</t>
  </si>
  <si>
    <t>State Specific Validation Tables, 2013</t>
  </si>
  <si>
    <t>2012
Value Within Range</t>
  </si>
  <si>
    <t>% Change 2012 - 
2013</t>
  </si>
  <si>
    <t>2011-2013 MAX OT Validation Table</t>
  </si>
  <si>
    <t>2011 
Value Within Range</t>
  </si>
  <si>
    <t>% Change 2011 -
 2012</t>
  </si>
  <si>
    <t>2011-2013 MAX PS Validation Table</t>
  </si>
  <si>
    <t>2011-2013 MAX RX Validation Table</t>
  </si>
  <si>
    <t>2011-2013 MAX LT Validation Table</t>
  </si>
  <si>
    <t>2011-2013 MAX IP Validation Table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</si>
  <si>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</si>
  <si>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</si>
  <si>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</si>
  <si>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</si>
  <si>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</si>
  <si>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</si>
  <si>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</si>
  <si>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</si>
  <si>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</si>
  <si>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</si>
  <si>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</si>
  <si>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</si>
  <si>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</si>
  <si>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</si>
  <si>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Mathematica Policy Research
1100 1st Street, NE
12th Floor
Washington, DC 20002-4221
Project Director: Susan Williams
Reference Number: 50160.210
Contract Number: HHSM-500-2014-00034I
Task Order: HHSM-500-T0007</t>
  </si>
  <si>
    <t>State: OR</t>
  </si>
  <si>
    <t>Div by 0</t>
  </si>
  <si>
    <t>April 14, 2017</t>
  </si>
  <si>
    <t>% Child Enrollees with 12 Months Enrollment</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</si>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</sst>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48">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0" borderId="1" xfId="0" applyFont="1" applyBorder="1" applyAlignment="1">
      <alignment vertical="top" wrapText="1"/>
    </xf>
    <xf numFmtId="0" fontId="1" fillId="0" borderId="1" xfId="3" applyBorder="1" applyAlignment="1">
      <alignment vertical="top"/>
    </xf>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0" fontId="4" fillId="2" borderId="1" xfId="0" applyFont="1" applyFill="1" applyBorder="1"/>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applyAlignment="1">
      <alignmen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2"/>
  <sheetViews>
    <sheetView topLeftCell="A2" zoomScaleNormal="100" workbookViewId="0">
      <selection activeCell="A6" sqref="A6"/>
    </sheetView>
  </sheetViews>
  <sheetFormatPr defaultRowHeight="12.5" x14ac:dyDescent="0.25"/>
  <cols>
    <col min="1" max="1" width="106.54296875" customWidth="1"/>
    <col min="2" max="9" width="9.1796875" customWidth="1"/>
  </cols>
  <sheetData>
    <row r="1" spans="1:1" ht="77.25" customHeight="1" x14ac:dyDescent="0.35">
      <c r="A1" s="100" t="s">
        <v>1633</v>
      </c>
    </row>
    <row r="2" spans="1:1" ht="14.5" x14ac:dyDescent="0.35">
      <c r="A2" s="100" t="s">
        <v>648</v>
      </c>
    </row>
    <row r="3" spans="1:1" ht="28.5" x14ac:dyDescent="0.8">
      <c r="A3" s="101" t="s">
        <v>1634</v>
      </c>
    </row>
    <row r="4" spans="1:1" ht="28.5" x14ac:dyDescent="0.8">
      <c r="A4" s="101" t="s">
        <v>1719</v>
      </c>
    </row>
    <row r="5" spans="1:1" ht="17.5" x14ac:dyDescent="0.35">
      <c r="A5" s="102" t="s">
        <v>1746</v>
      </c>
    </row>
    <row r="6" spans="1:1" ht="16.5" customHeight="1" x14ac:dyDescent="0.25">
      <c r="A6" s="103" t="s">
        <v>648</v>
      </c>
    </row>
    <row r="7" spans="1:1" ht="14" x14ac:dyDescent="0.4">
      <c r="A7" s="104" t="s">
        <v>1635</v>
      </c>
    </row>
    <row r="8" spans="1:1" ht="62.15" customHeight="1" x14ac:dyDescent="0.25">
      <c r="A8" s="105" t="s">
        <v>1636</v>
      </c>
    </row>
    <row r="9" spans="1:1" x14ac:dyDescent="0.25">
      <c r="A9" s="106" t="s">
        <v>648</v>
      </c>
    </row>
    <row r="10" spans="1:1" ht="14" x14ac:dyDescent="0.4">
      <c r="A10" s="104" t="s">
        <v>1637</v>
      </c>
    </row>
    <row r="11" spans="1:1" ht="95.15" customHeight="1" x14ac:dyDescent="0.25">
      <c r="A11" s="107" t="s">
        <v>1743</v>
      </c>
    </row>
    <row r="12" spans="1:1" x14ac:dyDescent="0.25">
      <c r="A12" s="108" t="s">
        <v>1731</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12" activePane="bottomRight" state="frozen"/>
      <selection activeCell="A3" sqref="A3:K3"/>
      <selection pane="topRight" activeCell="A3" sqref="A3:K3"/>
      <selection pane="bottomLeft" activeCell="A3" sqref="A3:K3"/>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19" t="s">
        <v>1727</v>
      </c>
      <c r="B1" s="120"/>
      <c r="C1" s="120"/>
      <c r="D1" s="120"/>
      <c r="E1" s="120"/>
      <c r="F1" s="120"/>
      <c r="G1" s="120"/>
      <c r="H1" s="120"/>
      <c r="I1" s="120"/>
      <c r="J1" s="120"/>
      <c r="K1" s="121"/>
    </row>
    <row r="2" spans="1:11" ht="13" x14ac:dyDescent="0.3">
      <c r="A2" s="125" t="s">
        <v>1581</v>
      </c>
      <c r="B2" s="126"/>
      <c r="C2" s="126"/>
      <c r="D2" s="126"/>
      <c r="E2" s="126"/>
      <c r="F2" s="126"/>
      <c r="G2" s="126"/>
      <c r="H2" s="126"/>
      <c r="I2" s="126"/>
      <c r="J2" s="126"/>
      <c r="K2" s="127"/>
    </row>
    <row r="3" spans="1:11" ht="13" x14ac:dyDescent="0.3">
      <c r="A3" s="125" t="s">
        <v>1744</v>
      </c>
      <c r="B3" s="126"/>
      <c r="C3" s="126"/>
      <c r="D3" s="126"/>
      <c r="E3" s="126"/>
      <c r="F3" s="126"/>
      <c r="G3" s="126"/>
      <c r="H3" s="126"/>
      <c r="I3" s="126"/>
      <c r="J3" s="126"/>
      <c r="K3" s="127"/>
    </row>
    <row r="4" spans="1:11" ht="13" x14ac:dyDescent="0.3">
      <c r="A4" s="122" t="s">
        <v>648</v>
      </c>
      <c r="B4" s="123"/>
      <c r="C4" s="123"/>
      <c r="D4" s="123"/>
      <c r="E4" s="123"/>
      <c r="F4" s="123"/>
      <c r="G4" s="123"/>
      <c r="H4" s="123"/>
      <c r="I4" s="123"/>
      <c r="J4" s="123"/>
      <c r="K4" s="124"/>
    </row>
    <row r="5" spans="1:11" ht="52" x14ac:dyDescent="0.3">
      <c r="A5" s="21" t="s">
        <v>11</v>
      </c>
      <c r="B5" s="22" t="s">
        <v>212</v>
      </c>
      <c r="C5" s="22" t="s">
        <v>649</v>
      </c>
      <c r="D5" s="22" t="s">
        <v>1723</v>
      </c>
      <c r="E5" s="22" t="s">
        <v>1693</v>
      </c>
      <c r="F5" s="22" t="s">
        <v>1720</v>
      </c>
      <c r="G5" s="22" t="s">
        <v>1717</v>
      </c>
      <c r="H5" s="22" t="s">
        <v>1718</v>
      </c>
      <c r="I5" s="23" t="s">
        <v>1724</v>
      </c>
      <c r="J5" s="23" t="s">
        <v>1721</v>
      </c>
      <c r="K5" s="22" t="s">
        <v>650</v>
      </c>
    </row>
    <row r="6" spans="1:11" x14ac:dyDescent="0.25">
      <c r="A6" s="70" t="s">
        <v>12</v>
      </c>
      <c r="B6" s="89" t="s">
        <v>213</v>
      </c>
      <c r="C6" s="34">
        <v>29263</v>
      </c>
      <c r="D6" s="9" t="str">
        <f>IF($B6="N/A","N/A",IF(C6&lt;0,"No","Yes"))</f>
        <v>N/A</v>
      </c>
      <c r="E6" s="34">
        <v>35564</v>
      </c>
      <c r="F6" s="9" t="str">
        <f>IF($B6="N/A","N/A",IF(E6&lt;0,"No","Yes"))</f>
        <v>N/A</v>
      </c>
      <c r="G6" s="34">
        <v>25463</v>
      </c>
      <c r="H6" s="9" t="str">
        <f>IF($B6="N/A","N/A",IF(G6&lt;0,"No","Yes"))</f>
        <v>N/A</v>
      </c>
      <c r="I6" s="10">
        <v>21.53</v>
      </c>
      <c r="J6" s="10">
        <v>-28.4</v>
      </c>
      <c r="K6" s="9" t="str">
        <f t="shared" ref="K6:K11" si="0">IF(J6="Div by 0", "N/A", IF(J6="N/A","N/A", IF(J6&gt;30, "No", IF(J6&lt;-30, "No", "Yes"))))</f>
        <v>Yes</v>
      </c>
    </row>
    <row r="7" spans="1:11" x14ac:dyDescent="0.25">
      <c r="A7" s="70" t="s">
        <v>443</v>
      </c>
      <c r="B7" s="89" t="s">
        <v>213</v>
      </c>
      <c r="C7" s="9">
        <v>2.2759115607</v>
      </c>
      <c r="D7" s="9" t="str">
        <f t="shared" ref="D7:D11" si="1">IF($B7="N/A","N/A",IF(C7&lt;0,"No","Yes"))</f>
        <v>N/A</v>
      </c>
      <c r="E7" s="9">
        <v>1.0347542459000001</v>
      </c>
      <c r="F7" s="9" t="str">
        <f t="shared" ref="F7:F11" si="2">IF($B7="N/A","N/A",IF(E7&lt;0,"No","Yes"))</f>
        <v>N/A</v>
      </c>
      <c r="G7" s="9">
        <v>0.60087185330000004</v>
      </c>
      <c r="H7" s="9" t="str">
        <f t="shared" ref="H7:H11" si="3">IF($B7="N/A","N/A",IF(G7&lt;0,"No","Yes"))</f>
        <v>N/A</v>
      </c>
      <c r="I7" s="10">
        <v>-54.5</v>
      </c>
      <c r="J7" s="10">
        <v>-41.9</v>
      </c>
      <c r="K7" s="9" t="str">
        <f t="shared" si="0"/>
        <v>No</v>
      </c>
    </row>
    <row r="8" spans="1:11" x14ac:dyDescent="0.25">
      <c r="A8" s="70" t="s">
        <v>444</v>
      </c>
      <c r="B8" s="89" t="s">
        <v>213</v>
      </c>
      <c r="C8" s="9">
        <v>30.420667736999999</v>
      </c>
      <c r="D8" s="9" t="str">
        <f t="shared" si="1"/>
        <v>N/A</v>
      </c>
      <c r="E8" s="9">
        <v>25.927904623</v>
      </c>
      <c r="F8" s="9" t="str">
        <f t="shared" si="2"/>
        <v>N/A</v>
      </c>
      <c r="G8" s="9">
        <v>25.444762989000001</v>
      </c>
      <c r="H8" s="9" t="str">
        <f t="shared" si="3"/>
        <v>N/A</v>
      </c>
      <c r="I8" s="10">
        <v>-14.8</v>
      </c>
      <c r="J8" s="10">
        <v>-1.86</v>
      </c>
      <c r="K8" s="9" t="str">
        <f t="shared" si="0"/>
        <v>Yes</v>
      </c>
    </row>
    <row r="9" spans="1:11" x14ac:dyDescent="0.25">
      <c r="A9" s="70" t="s">
        <v>445</v>
      </c>
      <c r="B9" s="89" t="s">
        <v>213</v>
      </c>
      <c r="C9" s="9">
        <v>64.473909031999995</v>
      </c>
      <c r="D9" s="9" t="str">
        <f t="shared" si="1"/>
        <v>N/A</v>
      </c>
      <c r="E9" s="9">
        <v>72.078506355000002</v>
      </c>
      <c r="F9" s="9" t="str">
        <f t="shared" si="2"/>
        <v>N/A</v>
      </c>
      <c r="G9" s="9">
        <v>72.941130267000005</v>
      </c>
      <c r="H9" s="9" t="str">
        <f t="shared" si="3"/>
        <v>N/A</v>
      </c>
      <c r="I9" s="10">
        <v>11.79</v>
      </c>
      <c r="J9" s="10">
        <v>1.1970000000000001</v>
      </c>
      <c r="K9" s="9" t="str">
        <f t="shared" si="0"/>
        <v>Yes</v>
      </c>
    </row>
    <row r="10" spans="1:11" x14ac:dyDescent="0.25">
      <c r="A10" s="70" t="s">
        <v>446</v>
      </c>
      <c r="B10" s="89" t="s">
        <v>213</v>
      </c>
      <c r="C10" s="9">
        <v>0.64586679420000004</v>
      </c>
      <c r="D10" s="9" t="str">
        <f t="shared" si="1"/>
        <v>N/A</v>
      </c>
      <c r="E10" s="9">
        <v>0.54830727700000004</v>
      </c>
      <c r="F10" s="9" t="str">
        <f t="shared" si="2"/>
        <v>N/A</v>
      </c>
      <c r="G10" s="9">
        <v>0.49483564390000001</v>
      </c>
      <c r="H10" s="9" t="str">
        <f t="shared" si="3"/>
        <v>N/A</v>
      </c>
      <c r="I10" s="10">
        <v>-15.1</v>
      </c>
      <c r="J10" s="10">
        <v>-9.75</v>
      </c>
      <c r="K10" s="9" t="str">
        <f t="shared" si="0"/>
        <v>Yes</v>
      </c>
    </row>
    <row r="11" spans="1:11" x14ac:dyDescent="0.25">
      <c r="A11" s="70" t="s">
        <v>204</v>
      </c>
      <c r="B11" s="89" t="s">
        <v>213</v>
      </c>
      <c r="C11" s="9">
        <v>0</v>
      </c>
      <c r="D11" s="9" t="str">
        <f t="shared" si="1"/>
        <v>N/A</v>
      </c>
      <c r="E11" s="9">
        <v>86.061747835000006</v>
      </c>
      <c r="F11" s="9" t="str">
        <f t="shared" si="2"/>
        <v>N/A</v>
      </c>
      <c r="G11" s="9">
        <v>83.748969091999996</v>
      </c>
      <c r="H11" s="9" t="str">
        <f t="shared" si="3"/>
        <v>N/A</v>
      </c>
      <c r="I11" s="10" t="s">
        <v>1745</v>
      </c>
      <c r="J11" s="10">
        <v>-2.69</v>
      </c>
      <c r="K11" s="9" t="str">
        <f t="shared" si="0"/>
        <v>Yes</v>
      </c>
    </row>
    <row r="12" spans="1:11" x14ac:dyDescent="0.25">
      <c r="A12" s="70" t="s">
        <v>652</v>
      </c>
      <c r="B12" s="89" t="s">
        <v>213</v>
      </c>
      <c r="C12" s="9">
        <v>6.0759320643999999</v>
      </c>
      <c r="D12" s="9" t="str">
        <f t="shared" ref="D12:D23" si="4">IF($B12="N/A","N/A",IF(C12&lt;0,"No","Yes"))</f>
        <v>N/A</v>
      </c>
      <c r="E12" s="9">
        <v>3.6863120009000001</v>
      </c>
      <c r="F12" s="9" t="str">
        <f t="shared" ref="F12:F23" si="5">IF($B12="N/A","N/A",IF(E12&lt;0,"No","Yes"))</f>
        <v>N/A</v>
      </c>
      <c r="G12" s="9">
        <v>2.2267603974000001</v>
      </c>
      <c r="H12" s="9" t="str">
        <f t="shared" ref="H12:H23" si="6">IF($B12="N/A","N/A",IF(G12&lt;0,"No","Yes"))</f>
        <v>N/A</v>
      </c>
      <c r="I12" s="10">
        <v>-39.299999999999997</v>
      </c>
      <c r="J12" s="10">
        <v>-39.6</v>
      </c>
      <c r="K12" s="9" t="str">
        <f t="shared" ref="K12:K23" si="7">IF(J12="Div by 0", "N/A", IF(J12="N/A","N/A", IF(J12&gt;30, "No", IF(J12&lt;-30, "No", "Yes"))))</f>
        <v>No</v>
      </c>
    </row>
    <row r="13" spans="1:11" x14ac:dyDescent="0.25">
      <c r="A13" s="70" t="s">
        <v>651</v>
      </c>
      <c r="B13" s="89" t="s">
        <v>213</v>
      </c>
      <c r="C13" s="9">
        <v>95.219347581999997</v>
      </c>
      <c r="D13" s="9" t="str">
        <f t="shared" si="4"/>
        <v>N/A</v>
      </c>
      <c r="E13" s="9">
        <v>96.109839816999994</v>
      </c>
      <c r="F13" s="9" t="str">
        <f t="shared" si="5"/>
        <v>N/A</v>
      </c>
      <c r="G13" s="9">
        <v>96.472663139000005</v>
      </c>
      <c r="H13" s="9" t="str">
        <f t="shared" si="6"/>
        <v>N/A</v>
      </c>
      <c r="I13" s="10">
        <v>0.93520000000000003</v>
      </c>
      <c r="J13" s="10">
        <v>0.3775</v>
      </c>
      <c r="K13" s="9" t="str">
        <f t="shared" si="7"/>
        <v>Yes</v>
      </c>
    </row>
    <row r="14" spans="1:11" x14ac:dyDescent="0.25">
      <c r="A14" s="70" t="s">
        <v>852</v>
      </c>
      <c r="B14" s="89" t="s">
        <v>213</v>
      </c>
      <c r="C14" s="10">
        <v>10.772593029999999</v>
      </c>
      <c r="D14" s="9" t="str">
        <f t="shared" si="4"/>
        <v>N/A</v>
      </c>
      <c r="E14" s="10">
        <v>10.648412698</v>
      </c>
      <c r="F14" s="9" t="str">
        <f t="shared" si="5"/>
        <v>N/A</v>
      </c>
      <c r="G14" s="10">
        <v>10.648994516</v>
      </c>
      <c r="H14" s="9" t="str">
        <f t="shared" si="6"/>
        <v>N/A</v>
      </c>
      <c r="I14" s="10">
        <v>-1.1499999999999999</v>
      </c>
      <c r="J14" s="10">
        <v>5.4999999999999997E-3</v>
      </c>
      <c r="K14" s="9" t="str">
        <f t="shared" si="7"/>
        <v>Yes</v>
      </c>
    </row>
    <row r="15" spans="1:11" x14ac:dyDescent="0.25">
      <c r="A15" s="70" t="s">
        <v>653</v>
      </c>
      <c r="B15" s="89" t="s">
        <v>213</v>
      </c>
      <c r="C15" s="9">
        <v>0</v>
      </c>
      <c r="D15" s="9" t="str">
        <f t="shared" si="4"/>
        <v>N/A</v>
      </c>
      <c r="E15" s="9">
        <v>0</v>
      </c>
      <c r="F15" s="9" t="str">
        <f t="shared" si="5"/>
        <v>N/A</v>
      </c>
      <c r="G15" s="9">
        <v>0</v>
      </c>
      <c r="H15" s="9" t="str">
        <f t="shared" si="6"/>
        <v>N/A</v>
      </c>
      <c r="I15" s="10" t="s">
        <v>1745</v>
      </c>
      <c r="J15" s="10" t="s">
        <v>1745</v>
      </c>
      <c r="K15" s="9" t="str">
        <f t="shared" si="7"/>
        <v>N/A</v>
      </c>
    </row>
    <row r="16" spans="1:11" x14ac:dyDescent="0.25">
      <c r="A16" s="70" t="s">
        <v>370</v>
      </c>
      <c r="B16" s="89" t="s">
        <v>213</v>
      </c>
      <c r="C16" s="9" t="s">
        <v>1745</v>
      </c>
      <c r="D16" s="9" t="str">
        <f t="shared" si="4"/>
        <v>N/A</v>
      </c>
      <c r="E16" s="9" t="s">
        <v>1745</v>
      </c>
      <c r="F16" s="9" t="str">
        <f t="shared" si="5"/>
        <v>N/A</v>
      </c>
      <c r="G16" s="9" t="s">
        <v>1745</v>
      </c>
      <c r="H16" s="9" t="str">
        <f t="shared" si="6"/>
        <v>N/A</v>
      </c>
      <c r="I16" s="10" t="s">
        <v>1745</v>
      </c>
      <c r="J16" s="10" t="s">
        <v>1745</v>
      </c>
      <c r="K16" s="9" t="str">
        <f t="shared" si="7"/>
        <v>N/A</v>
      </c>
    </row>
    <row r="17" spans="1:11" x14ac:dyDescent="0.25">
      <c r="A17" s="70" t="s">
        <v>853</v>
      </c>
      <c r="B17" s="89" t="s">
        <v>213</v>
      </c>
      <c r="C17" s="10" t="s">
        <v>1745</v>
      </c>
      <c r="D17" s="9" t="str">
        <f t="shared" si="4"/>
        <v>N/A</v>
      </c>
      <c r="E17" s="10" t="s">
        <v>1745</v>
      </c>
      <c r="F17" s="9" t="str">
        <f t="shared" si="5"/>
        <v>N/A</v>
      </c>
      <c r="G17" s="10" t="s">
        <v>1745</v>
      </c>
      <c r="H17" s="9" t="str">
        <f t="shared" si="6"/>
        <v>N/A</v>
      </c>
      <c r="I17" s="10" t="s">
        <v>1745</v>
      </c>
      <c r="J17" s="10" t="s">
        <v>1745</v>
      </c>
      <c r="K17" s="9" t="str">
        <f t="shared" si="7"/>
        <v>N/A</v>
      </c>
    </row>
    <row r="18" spans="1:11" x14ac:dyDescent="0.25">
      <c r="A18" s="70" t="s">
        <v>654</v>
      </c>
      <c r="B18" s="89" t="s">
        <v>213</v>
      </c>
      <c r="C18" s="9">
        <v>0</v>
      </c>
      <c r="D18" s="9" t="str">
        <f t="shared" si="4"/>
        <v>N/A</v>
      </c>
      <c r="E18" s="9">
        <v>0</v>
      </c>
      <c r="F18" s="9" t="str">
        <f t="shared" si="5"/>
        <v>N/A</v>
      </c>
      <c r="G18" s="9">
        <v>0</v>
      </c>
      <c r="H18" s="9" t="str">
        <f t="shared" si="6"/>
        <v>N/A</v>
      </c>
      <c r="I18" s="10" t="s">
        <v>1745</v>
      </c>
      <c r="J18" s="10" t="s">
        <v>1745</v>
      </c>
      <c r="K18" s="9" t="str">
        <f t="shared" si="7"/>
        <v>N/A</v>
      </c>
    </row>
    <row r="19" spans="1:11" x14ac:dyDescent="0.25">
      <c r="A19" s="70" t="s">
        <v>205</v>
      </c>
      <c r="B19" s="89" t="s">
        <v>213</v>
      </c>
      <c r="C19" s="9" t="s">
        <v>1745</v>
      </c>
      <c r="D19" s="9" t="str">
        <f t="shared" si="4"/>
        <v>N/A</v>
      </c>
      <c r="E19" s="9" t="s">
        <v>1745</v>
      </c>
      <c r="F19" s="9" t="str">
        <f t="shared" si="5"/>
        <v>N/A</v>
      </c>
      <c r="G19" s="9" t="s">
        <v>1745</v>
      </c>
      <c r="H19" s="9" t="str">
        <f t="shared" si="6"/>
        <v>N/A</v>
      </c>
      <c r="I19" s="10" t="s">
        <v>1745</v>
      </c>
      <c r="J19" s="10" t="s">
        <v>1745</v>
      </c>
      <c r="K19" s="9" t="str">
        <f t="shared" si="7"/>
        <v>N/A</v>
      </c>
    </row>
    <row r="20" spans="1:11" x14ac:dyDescent="0.25">
      <c r="A20" s="70" t="s">
        <v>854</v>
      </c>
      <c r="B20" s="89" t="s">
        <v>213</v>
      </c>
      <c r="C20" s="10" t="s">
        <v>1745</v>
      </c>
      <c r="D20" s="9" t="str">
        <f t="shared" si="4"/>
        <v>N/A</v>
      </c>
      <c r="E20" s="10" t="s">
        <v>1745</v>
      </c>
      <c r="F20" s="9" t="str">
        <f t="shared" si="5"/>
        <v>N/A</v>
      </c>
      <c r="G20" s="10" t="s">
        <v>1745</v>
      </c>
      <c r="H20" s="9" t="str">
        <f t="shared" si="6"/>
        <v>N/A</v>
      </c>
      <c r="I20" s="10" t="s">
        <v>1745</v>
      </c>
      <c r="J20" s="10" t="s">
        <v>1745</v>
      </c>
      <c r="K20" s="9" t="str">
        <f t="shared" si="7"/>
        <v>N/A</v>
      </c>
    </row>
    <row r="21" spans="1:11" x14ac:dyDescent="0.25">
      <c r="A21" s="70" t="s">
        <v>655</v>
      </c>
      <c r="B21" s="89" t="s">
        <v>213</v>
      </c>
      <c r="C21" s="9">
        <v>93.924067936</v>
      </c>
      <c r="D21" s="9" t="str">
        <f t="shared" si="4"/>
        <v>N/A</v>
      </c>
      <c r="E21" s="9">
        <v>96.313687998999995</v>
      </c>
      <c r="F21" s="9" t="str">
        <f t="shared" si="5"/>
        <v>N/A</v>
      </c>
      <c r="G21" s="9">
        <v>97.773239602999993</v>
      </c>
      <c r="H21" s="9" t="str">
        <f t="shared" si="6"/>
        <v>N/A</v>
      </c>
      <c r="I21" s="10">
        <v>2.544</v>
      </c>
      <c r="J21" s="10">
        <v>1.5149999999999999</v>
      </c>
      <c r="K21" s="9" t="str">
        <f t="shared" si="7"/>
        <v>Yes</v>
      </c>
    </row>
    <row r="22" spans="1:11" x14ac:dyDescent="0.25">
      <c r="A22" s="70" t="s">
        <v>1697</v>
      </c>
      <c r="B22" s="89" t="s">
        <v>213</v>
      </c>
      <c r="C22" s="9">
        <v>0</v>
      </c>
      <c r="D22" s="9" t="str">
        <f t="shared" si="4"/>
        <v>N/A</v>
      </c>
      <c r="E22" s="9">
        <v>0</v>
      </c>
      <c r="F22" s="9" t="str">
        <f t="shared" si="5"/>
        <v>N/A</v>
      </c>
      <c r="G22" s="9">
        <v>0</v>
      </c>
      <c r="H22" s="9" t="str">
        <f t="shared" si="6"/>
        <v>N/A</v>
      </c>
      <c r="I22" s="10" t="s">
        <v>1745</v>
      </c>
      <c r="J22" s="10" t="s">
        <v>1745</v>
      </c>
      <c r="K22" s="9" t="str">
        <f t="shared" si="7"/>
        <v>N/A</v>
      </c>
    </row>
    <row r="23" spans="1:11" x14ac:dyDescent="0.25">
      <c r="A23" s="70" t="s">
        <v>855</v>
      </c>
      <c r="B23" s="89" t="s">
        <v>213</v>
      </c>
      <c r="C23" s="10" t="s">
        <v>1745</v>
      </c>
      <c r="D23" s="9" t="str">
        <f t="shared" si="4"/>
        <v>N/A</v>
      </c>
      <c r="E23" s="10" t="s">
        <v>1745</v>
      </c>
      <c r="F23" s="9" t="str">
        <f t="shared" si="5"/>
        <v>N/A</v>
      </c>
      <c r="G23" s="10" t="s">
        <v>1745</v>
      </c>
      <c r="H23" s="9" t="str">
        <f t="shared" si="6"/>
        <v>N/A</v>
      </c>
      <c r="I23" s="10" t="s">
        <v>1745</v>
      </c>
      <c r="J23" s="10" t="s">
        <v>1745</v>
      </c>
      <c r="K23" s="9" t="str">
        <f t="shared" si="7"/>
        <v>N/A</v>
      </c>
    </row>
    <row r="24" spans="1:11" x14ac:dyDescent="0.25">
      <c r="A24" s="70" t="s">
        <v>15</v>
      </c>
      <c r="B24" s="89" t="s">
        <v>213</v>
      </c>
      <c r="C24" s="9">
        <v>6.8345693000000001E-3</v>
      </c>
      <c r="D24" s="9" t="str">
        <f>IF($B24="N/A","N/A",IF(C24&lt;0,"No","Yes"))</f>
        <v>N/A</v>
      </c>
      <c r="E24" s="9">
        <v>2.8118321999999999E-3</v>
      </c>
      <c r="F24" s="9" t="str">
        <f>IF($B24="N/A","N/A",IF(E24&lt;0,"No","Yes"))</f>
        <v>N/A</v>
      </c>
      <c r="G24" s="9">
        <v>0</v>
      </c>
      <c r="H24" s="9" t="str">
        <f>IF($B24="N/A","N/A",IF(G24&lt;0,"No","Yes"))</f>
        <v>N/A</v>
      </c>
      <c r="I24" s="10">
        <v>-58.9</v>
      </c>
      <c r="J24" s="10">
        <v>-100</v>
      </c>
      <c r="K24" s="9" t="str">
        <f t="shared" ref="K24:K30" si="8">IF(J24="Div by 0", "N/A", IF(J24="N/A","N/A", IF(J24&gt;30, "No", IF(J24&lt;-30, "No", "Yes"))))</f>
        <v>No</v>
      </c>
    </row>
    <row r="25" spans="1:11" x14ac:dyDescent="0.25">
      <c r="A25" s="70" t="s">
        <v>159</v>
      </c>
      <c r="B25" s="89" t="s">
        <v>213</v>
      </c>
      <c r="C25" s="9">
        <v>88.152274203000005</v>
      </c>
      <c r="D25" s="9" t="str">
        <f>IF($B25="N/A","N/A",IF(C25&lt;0,"No","Yes"))</f>
        <v>N/A</v>
      </c>
      <c r="E25" s="9">
        <v>89.843662129999998</v>
      </c>
      <c r="F25" s="9" t="str">
        <f>IF($B25="N/A","N/A",IF(E25&lt;0,"No","Yes"))</f>
        <v>N/A</v>
      </c>
      <c r="G25" s="9">
        <v>89.219652044</v>
      </c>
      <c r="H25" s="9" t="str">
        <f>IF($B25="N/A","N/A",IF(G25&lt;0,"No","Yes"))</f>
        <v>N/A</v>
      </c>
      <c r="I25" s="10">
        <v>1.919</v>
      </c>
      <c r="J25" s="10">
        <v>-0.69499999999999995</v>
      </c>
      <c r="K25" s="9" t="str">
        <f t="shared" si="8"/>
        <v>Yes</v>
      </c>
    </row>
    <row r="26" spans="1:11" x14ac:dyDescent="0.25">
      <c r="A26" s="70" t="s">
        <v>32</v>
      </c>
      <c r="B26" s="89" t="s">
        <v>213</v>
      </c>
      <c r="C26" s="9">
        <v>100</v>
      </c>
      <c r="D26" s="9" t="str">
        <f>IF($B26="N/A","N/A",IF(C26&lt;0,"No","Yes"))</f>
        <v>N/A</v>
      </c>
      <c r="E26" s="9">
        <v>99.988752671</v>
      </c>
      <c r="F26" s="9" t="str">
        <f>IF($B26="N/A","N/A",IF(E26&lt;0,"No","Yes"))</f>
        <v>N/A</v>
      </c>
      <c r="G26" s="9">
        <v>100</v>
      </c>
      <c r="H26" s="9" t="str">
        <f>IF($B26="N/A","N/A",IF(G26&lt;0,"No","Yes"))</f>
        <v>N/A</v>
      </c>
      <c r="I26" s="10">
        <v>-1.0999999999999999E-2</v>
      </c>
      <c r="J26" s="10">
        <v>1.12E-2</v>
      </c>
      <c r="K26" s="9" t="str">
        <f t="shared" si="8"/>
        <v>Yes</v>
      </c>
    </row>
    <row r="27" spans="1:11" x14ac:dyDescent="0.25">
      <c r="A27" s="70" t="s">
        <v>160</v>
      </c>
      <c r="B27" s="89" t="s">
        <v>213</v>
      </c>
      <c r="C27" s="9">
        <v>6.0246727949999999</v>
      </c>
      <c r="D27" s="9" t="str">
        <f t="shared" ref="D27:D30" si="9">IF($B27="N/A","N/A",IF(C27&lt;0,"No","Yes"))</f>
        <v>N/A</v>
      </c>
      <c r="E27" s="9">
        <v>3.6638173433999999</v>
      </c>
      <c r="F27" s="9" t="str">
        <f t="shared" ref="F27:F30" si="10">IF($B27="N/A","N/A",IF(E27&lt;0,"No","Yes"))</f>
        <v>N/A</v>
      </c>
      <c r="G27" s="9">
        <v>2.2189058633999998</v>
      </c>
      <c r="H27" s="9" t="str">
        <f t="shared" ref="H27:H30" si="11">IF($B27="N/A","N/A",IF(G27&lt;0,"No","Yes"))</f>
        <v>N/A</v>
      </c>
      <c r="I27" s="10">
        <v>-39.200000000000003</v>
      </c>
      <c r="J27" s="10">
        <v>-39.4</v>
      </c>
      <c r="K27" s="9" t="str">
        <f t="shared" si="8"/>
        <v>No</v>
      </c>
    </row>
    <row r="28" spans="1:11" x14ac:dyDescent="0.25">
      <c r="A28" s="27" t="s">
        <v>372</v>
      </c>
      <c r="B28" s="89" t="s">
        <v>213</v>
      </c>
      <c r="C28" s="9">
        <v>1.6983904589000001</v>
      </c>
      <c r="D28" s="9" t="str">
        <f t="shared" si="9"/>
        <v>N/A</v>
      </c>
      <c r="E28" s="9">
        <v>1.0994263862</v>
      </c>
      <c r="F28" s="9" t="str">
        <f t="shared" si="10"/>
        <v>N/A</v>
      </c>
      <c r="G28" s="9">
        <v>0.76188980090000002</v>
      </c>
      <c r="H28" s="9" t="str">
        <f t="shared" si="11"/>
        <v>N/A</v>
      </c>
      <c r="I28" s="10">
        <v>-35.299999999999997</v>
      </c>
      <c r="J28" s="10">
        <v>-30.7</v>
      </c>
      <c r="K28" s="9" t="str">
        <f t="shared" si="8"/>
        <v>No</v>
      </c>
    </row>
    <row r="29" spans="1:11" x14ac:dyDescent="0.25">
      <c r="A29" s="27" t="s">
        <v>374</v>
      </c>
      <c r="B29" s="89" t="s">
        <v>213</v>
      </c>
      <c r="C29" s="9">
        <v>2.8568499470000002</v>
      </c>
      <c r="D29" s="9" t="str">
        <f t="shared" si="9"/>
        <v>N/A</v>
      </c>
      <c r="E29" s="9">
        <v>1.7798897762000001</v>
      </c>
      <c r="F29" s="9" t="str">
        <f t="shared" si="10"/>
        <v>N/A</v>
      </c>
      <c r="G29" s="9">
        <v>1.0367984919</v>
      </c>
      <c r="H29" s="9" t="str">
        <f t="shared" si="11"/>
        <v>N/A</v>
      </c>
      <c r="I29" s="10">
        <v>-37.700000000000003</v>
      </c>
      <c r="J29" s="10">
        <v>-41.7</v>
      </c>
      <c r="K29" s="9" t="str">
        <f t="shared" si="8"/>
        <v>No</v>
      </c>
    </row>
    <row r="30" spans="1:11" x14ac:dyDescent="0.25">
      <c r="A30" s="27" t="s">
        <v>375</v>
      </c>
      <c r="B30" s="89" t="s">
        <v>213</v>
      </c>
      <c r="C30" s="9">
        <v>2.39209924E-2</v>
      </c>
      <c r="D30" s="9" t="str">
        <f t="shared" si="9"/>
        <v>N/A</v>
      </c>
      <c r="E30" s="9">
        <v>1.4059160899999999E-2</v>
      </c>
      <c r="F30" s="9" t="str">
        <f t="shared" si="10"/>
        <v>N/A</v>
      </c>
      <c r="G30" s="9">
        <v>3.9272669999999999E-3</v>
      </c>
      <c r="H30" s="9" t="str">
        <f t="shared" si="11"/>
        <v>N/A</v>
      </c>
      <c r="I30" s="10">
        <v>-41.2</v>
      </c>
      <c r="J30" s="10">
        <v>-72.099999999999994</v>
      </c>
      <c r="K30" s="9" t="str">
        <f t="shared" si="8"/>
        <v>No</v>
      </c>
    </row>
    <row r="31" spans="1:11" ht="12" customHeight="1" x14ac:dyDescent="0.25">
      <c r="A31" s="133" t="s">
        <v>1632</v>
      </c>
      <c r="B31" s="134"/>
      <c r="C31" s="134"/>
      <c r="D31" s="134"/>
      <c r="E31" s="134"/>
      <c r="F31" s="134"/>
      <c r="G31" s="134"/>
      <c r="H31" s="134"/>
      <c r="I31" s="134"/>
      <c r="J31" s="134"/>
      <c r="K31" s="135"/>
    </row>
    <row r="32" spans="1:11" x14ac:dyDescent="0.25">
      <c r="A32" s="128" t="s">
        <v>1630</v>
      </c>
      <c r="B32" s="129"/>
      <c r="C32" s="129"/>
      <c r="D32" s="129"/>
      <c r="E32" s="129"/>
      <c r="F32" s="129"/>
      <c r="G32" s="129"/>
      <c r="H32" s="129"/>
      <c r="I32" s="129"/>
      <c r="J32" s="129"/>
      <c r="K32" s="130"/>
    </row>
    <row r="33" spans="1:11" x14ac:dyDescent="0.25">
      <c r="A33" s="131" t="s">
        <v>1731</v>
      </c>
      <c r="B33" s="131"/>
      <c r="C33" s="131"/>
      <c r="D33" s="131"/>
      <c r="E33" s="131"/>
      <c r="F33" s="131"/>
      <c r="G33" s="131"/>
      <c r="H33" s="131"/>
      <c r="I33" s="131"/>
      <c r="J33" s="131"/>
      <c r="K33" s="132"/>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E6" activePane="bottomRight" state="frozen"/>
      <selection activeCell="A3" sqref="A3:K3"/>
      <selection pane="topRight" activeCell="A3" sqref="A3:K3"/>
      <selection pane="bottomLeft" activeCell="A3" sqref="A3:K3"/>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19" t="s">
        <v>1722</v>
      </c>
      <c r="B1" s="120"/>
      <c r="C1" s="120"/>
      <c r="D1" s="120"/>
      <c r="E1" s="120"/>
      <c r="F1" s="120"/>
      <c r="G1" s="120"/>
      <c r="H1" s="120"/>
      <c r="I1" s="120"/>
      <c r="J1" s="120"/>
      <c r="K1" s="121"/>
    </row>
    <row r="2" spans="1:11" ht="13" x14ac:dyDescent="0.3">
      <c r="A2" s="125" t="s">
        <v>1582</v>
      </c>
      <c r="B2" s="126"/>
      <c r="C2" s="126"/>
      <c r="D2" s="126"/>
      <c r="E2" s="126"/>
      <c r="F2" s="126"/>
      <c r="G2" s="126"/>
      <c r="H2" s="126"/>
      <c r="I2" s="126"/>
      <c r="J2" s="126"/>
      <c r="K2" s="127"/>
    </row>
    <row r="3" spans="1:11" ht="13" x14ac:dyDescent="0.3">
      <c r="A3" s="125" t="s">
        <v>1744</v>
      </c>
      <c r="B3" s="126"/>
      <c r="C3" s="126"/>
      <c r="D3" s="126"/>
      <c r="E3" s="126"/>
      <c r="F3" s="126"/>
      <c r="G3" s="126"/>
      <c r="H3" s="126"/>
      <c r="I3" s="126"/>
      <c r="J3" s="126"/>
      <c r="K3" s="127"/>
    </row>
    <row r="4" spans="1:11" ht="13" x14ac:dyDescent="0.3">
      <c r="A4" s="122" t="s">
        <v>648</v>
      </c>
      <c r="B4" s="123"/>
      <c r="C4" s="123"/>
      <c r="D4" s="123"/>
      <c r="E4" s="123"/>
      <c r="F4" s="123"/>
      <c r="G4" s="123"/>
      <c r="H4" s="123"/>
      <c r="I4" s="123"/>
      <c r="J4" s="123"/>
      <c r="K4" s="124"/>
    </row>
    <row r="5" spans="1:11" ht="52" x14ac:dyDescent="0.3">
      <c r="A5" s="21" t="s">
        <v>11</v>
      </c>
      <c r="B5" s="22" t="s">
        <v>212</v>
      </c>
      <c r="C5" s="22" t="s">
        <v>649</v>
      </c>
      <c r="D5" s="22" t="s">
        <v>1723</v>
      </c>
      <c r="E5" s="22" t="s">
        <v>1693</v>
      </c>
      <c r="F5" s="22" t="s">
        <v>1720</v>
      </c>
      <c r="G5" s="22" t="s">
        <v>1717</v>
      </c>
      <c r="H5" s="22" t="s">
        <v>1718</v>
      </c>
      <c r="I5" s="23" t="s">
        <v>1724</v>
      </c>
      <c r="J5" s="23" t="s">
        <v>1721</v>
      </c>
      <c r="K5" s="22" t="s">
        <v>650</v>
      </c>
    </row>
    <row r="6" spans="1:11" s="26" customFormat="1" x14ac:dyDescent="0.25">
      <c r="A6" s="70" t="s">
        <v>343</v>
      </c>
      <c r="B6" s="9" t="s">
        <v>213</v>
      </c>
      <c r="C6" s="25">
        <v>7</v>
      </c>
      <c r="D6" s="9" t="s">
        <v>213</v>
      </c>
      <c r="E6" s="25">
        <v>7</v>
      </c>
      <c r="F6" s="9" t="s">
        <v>213</v>
      </c>
      <c r="G6" s="25">
        <v>7</v>
      </c>
      <c r="H6" s="9" t="s">
        <v>213</v>
      </c>
      <c r="I6" s="111" t="s">
        <v>213</v>
      </c>
      <c r="J6" s="111" t="s">
        <v>213</v>
      </c>
      <c r="K6" s="9" t="s">
        <v>213</v>
      </c>
    </row>
    <row r="7" spans="1:11" x14ac:dyDescent="0.25">
      <c r="A7" s="73" t="s">
        <v>12</v>
      </c>
      <c r="B7" s="28" t="s">
        <v>213</v>
      </c>
      <c r="C7" s="83">
        <v>37749461</v>
      </c>
      <c r="D7" s="30" t="str">
        <f>IF($B7="N/A","N/A",IF(C7&gt;15,"No",IF(C7&lt;-15,"No","Yes")))</f>
        <v>N/A</v>
      </c>
      <c r="E7" s="29">
        <v>36450601</v>
      </c>
      <c r="F7" s="30" t="str">
        <f>IF($B7="N/A","N/A",IF(E7&gt;15,"No",IF(E7&lt;-15,"No","Yes")))</f>
        <v>N/A</v>
      </c>
      <c r="G7" s="29">
        <v>38483916</v>
      </c>
      <c r="H7" s="30" t="str">
        <f>IF($B7="N/A","N/A",IF(G7&gt;15,"No",IF(G7&lt;-15,"No","Yes")))</f>
        <v>N/A</v>
      </c>
      <c r="I7" s="31">
        <v>-3.44</v>
      </c>
      <c r="J7" s="31">
        <v>5.5780000000000003</v>
      </c>
      <c r="K7" s="30" t="str">
        <f t="shared" ref="K7:K54" si="0">IF(J7="Div by 0", "N/A", IF(J7="N/A","N/A", IF(J7&gt;30, "No", IF(J7&lt;-30, "No", "Yes"))))</f>
        <v>Yes</v>
      </c>
    </row>
    <row r="8" spans="1:11" x14ac:dyDescent="0.25">
      <c r="A8" s="73" t="s">
        <v>362</v>
      </c>
      <c r="B8" s="28" t="s">
        <v>213</v>
      </c>
      <c r="C8" s="118">
        <v>14.102095392000001</v>
      </c>
      <c r="D8" s="30" t="str">
        <f>IF($B8="N/A","N/A",IF(C8&gt;15,"No",IF(C8&lt;-15,"No","Yes")))</f>
        <v>N/A</v>
      </c>
      <c r="E8" s="32">
        <v>14.557318273</v>
      </c>
      <c r="F8" s="30" t="str">
        <f>IF($B8="N/A","N/A",IF(E8&gt;15,"No",IF(E8&lt;-15,"No","Yes")))</f>
        <v>N/A</v>
      </c>
      <c r="G8" s="32">
        <v>13.021083924999999</v>
      </c>
      <c r="H8" s="30" t="str">
        <f>IF($B8="N/A","N/A",IF(G8&gt;15,"No",IF(G8&lt;-15,"No","Yes")))</f>
        <v>N/A</v>
      </c>
      <c r="I8" s="31">
        <v>3.2280000000000002</v>
      </c>
      <c r="J8" s="31">
        <v>-10.6</v>
      </c>
      <c r="K8" s="30" t="str">
        <f t="shared" si="0"/>
        <v>Yes</v>
      </c>
    </row>
    <row r="9" spans="1:11" x14ac:dyDescent="0.25">
      <c r="A9" s="73" t="s">
        <v>119</v>
      </c>
      <c r="B9" s="33" t="s">
        <v>213</v>
      </c>
      <c r="C9" s="82">
        <v>38.118753537000003</v>
      </c>
      <c r="D9" s="9" t="str">
        <f>IF($B9="N/A","N/A",IF(C9&gt;15,"No",IF(C9&lt;-15,"No","Yes")))</f>
        <v>N/A</v>
      </c>
      <c r="E9" s="9">
        <v>39.167167640999999</v>
      </c>
      <c r="F9" s="9" t="str">
        <f>IF($B9="N/A","N/A",IF(E9&gt;15,"No",IF(E9&lt;-15,"No","Yes")))</f>
        <v>N/A</v>
      </c>
      <c r="G9" s="9">
        <v>38.767312556999997</v>
      </c>
      <c r="H9" s="9" t="str">
        <f>IF($B9="N/A","N/A",IF(G9&gt;15,"No",IF(G9&lt;-15,"No","Yes")))</f>
        <v>N/A</v>
      </c>
      <c r="I9" s="10">
        <v>2.75</v>
      </c>
      <c r="J9" s="10">
        <v>-1.02</v>
      </c>
      <c r="K9" s="9" t="str">
        <f t="shared" si="0"/>
        <v>Yes</v>
      </c>
    </row>
    <row r="10" spans="1:11" x14ac:dyDescent="0.25">
      <c r="A10" s="73" t="s">
        <v>120</v>
      </c>
      <c r="B10" s="33" t="s">
        <v>213</v>
      </c>
      <c r="C10" s="82">
        <v>0</v>
      </c>
      <c r="D10" s="9" t="str">
        <f>IF($B10="N/A","N/A",IF(C10&gt;15,"No",IF(C10&lt;-15,"No","Yes")))</f>
        <v>N/A</v>
      </c>
      <c r="E10" s="9">
        <v>0</v>
      </c>
      <c r="F10" s="9" t="str">
        <f>IF($B10="N/A","N/A",IF(E10&gt;15,"No",IF(E10&lt;-15,"No","Yes")))</f>
        <v>N/A</v>
      </c>
      <c r="G10" s="9">
        <v>0.78282054249999999</v>
      </c>
      <c r="H10" s="9" t="str">
        <f>IF($B10="N/A","N/A",IF(G10&gt;15,"No",IF(G10&lt;-15,"No","Yes")))</f>
        <v>N/A</v>
      </c>
      <c r="I10" s="10" t="s">
        <v>1745</v>
      </c>
      <c r="J10" s="10" t="s">
        <v>1745</v>
      </c>
      <c r="K10" s="9" t="str">
        <f t="shared" si="0"/>
        <v>N/A</v>
      </c>
    </row>
    <row r="11" spans="1:11" x14ac:dyDescent="0.25">
      <c r="A11" s="73" t="s">
        <v>856</v>
      </c>
      <c r="B11" s="33" t="s">
        <v>213</v>
      </c>
      <c r="C11" s="82">
        <v>47.779151071999998</v>
      </c>
      <c r="D11" s="9" t="str">
        <f>IF($B11="N/A","N/A",IF(C11&gt;15,"No",IF(C11&lt;-15,"No","Yes")))</f>
        <v>N/A</v>
      </c>
      <c r="E11" s="9">
        <v>46.275514084999998</v>
      </c>
      <c r="F11" s="9" t="str">
        <f>IF($B11="N/A","N/A",IF(E11&gt;15,"No",IF(E11&lt;-15,"No","Yes")))</f>
        <v>N/A</v>
      </c>
      <c r="G11" s="9">
        <v>47.428782974999997</v>
      </c>
      <c r="H11" s="9" t="str">
        <f>IF($B11="N/A","N/A",IF(G11&gt;15,"No",IF(G11&lt;-15,"No","Yes")))</f>
        <v>N/A</v>
      </c>
      <c r="I11" s="10">
        <v>-3.15</v>
      </c>
      <c r="J11" s="10">
        <v>2.492</v>
      </c>
      <c r="K11" s="9" t="str">
        <f t="shared" si="0"/>
        <v>Yes</v>
      </c>
    </row>
    <row r="12" spans="1:11" x14ac:dyDescent="0.25">
      <c r="A12" s="73" t="s">
        <v>857</v>
      </c>
      <c r="B12" s="84" t="s">
        <v>214</v>
      </c>
      <c r="C12" s="82">
        <v>64.147896861999996</v>
      </c>
      <c r="D12" s="9" t="str">
        <f>IF(OR($B12="N/A",$C12="N/A"),"N/A",IF(C12&gt;100,"No",IF(C12&lt;95,"No","Yes")))</f>
        <v>No</v>
      </c>
      <c r="E12" s="82">
        <v>65.019814737999994</v>
      </c>
      <c r="F12" s="9" t="str">
        <f>IF(OR($B12="N/A",$E12="N/A"),"N/A",IF(E12&gt;100,"No",IF(E12&lt;95,"No","Yes")))</f>
        <v>No</v>
      </c>
      <c r="G12" s="82">
        <v>82.933933151999994</v>
      </c>
      <c r="H12" s="9" t="str">
        <f>IF($B12="N/A","N/A",IF(G12&gt;100,"No",IF(G12&lt;95,"No","Yes")))</f>
        <v>No</v>
      </c>
      <c r="I12" s="85">
        <v>1.359</v>
      </c>
      <c r="J12" s="85">
        <v>27.55</v>
      </c>
      <c r="K12" s="9" t="str">
        <f t="shared" si="0"/>
        <v>Yes</v>
      </c>
    </row>
    <row r="13" spans="1:11" x14ac:dyDescent="0.25">
      <c r="A13" s="73" t="s">
        <v>347</v>
      </c>
      <c r="B13" s="84" t="s">
        <v>213</v>
      </c>
      <c r="C13" s="82">
        <v>0.43662852619999998</v>
      </c>
      <c r="D13" s="9" t="str">
        <f>IF($B13="N/A","N/A",IF(C13&gt;100,"No",IF(C13&lt;95,"No","Yes")))</f>
        <v>N/A</v>
      </c>
      <c r="E13" s="82">
        <v>3.0394029100000001E-2</v>
      </c>
      <c r="F13" s="9" t="str">
        <f>IF($B13="N/A","N/A",IF(E13&gt;100,"No",IF(E13&lt;95,"No","Yes")))</f>
        <v>N/A</v>
      </c>
      <c r="G13" s="82">
        <v>2.9799600000000002E-4</v>
      </c>
      <c r="H13" s="9" t="str">
        <f>IF($B13="N/A","N/A",IF(G13&gt;100,"No",IF(G13&lt;95,"No","Yes")))</f>
        <v>N/A</v>
      </c>
      <c r="I13" s="85">
        <v>-93</v>
      </c>
      <c r="J13" s="85">
        <v>-99</v>
      </c>
      <c r="K13" s="9" t="str">
        <f t="shared" si="0"/>
        <v>No</v>
      </c>
    </row>
    <row r="14" spans="1:11" x14ac:dyDescent="0.25">
      <c r="A14" s="73" t="s">
        <v>348</v>
      </c>
      <c r="B14" s="84" t="s">
        <v>213</v>
      </c>
      <c r="C14" s="82">
        <v>0</v>
      </c>
      <c r="D14" s="9" t="str">
        <f t="shared" ref="D14" si="1">IF($B14="N/A","N/A",IF(C14&lt;0,"No","Yes"))</f>
        <v>N/A</v>
      </c>
      <c r="E14" s="82">
        <v>0</v>
      </c>
      <c r="F14" s="9" t="str">
        <f t="shared" ref="F14" si="2">IF($B14="N/A","N/A",IF(E14&lt;0,"No","Yes"))</f>
        <v>N/A</v>
      </c>
      <c r="G14" s="82">
        <v>0</v>
      </c>
      <c r="H14" s="9" t="str">
        <f t="shared" ref="H14" si="3">IF($B14="N/A","N/A",IF(G14&lt;0,"No","Yes"))</f>
        <v>N/A</v>
      </c>
      <c r="I14" s="85" t="s">
        <v>1745</v>
      </c>
      <c r="J14" s="85" t="s">
        <v>1745</v>
      </c>
      <c r="K14" s="9" t="str">
        <f t="shared" si="0"/>
        <v>N/A</v>
      </c>
    </row>
    <row r="15" spans="1:11" x14ac:dyDescent="0.25">
      <c r="A15" s="73" t="s">
        <v>858</v>
      </c>
      <c r="B15" s="84" t="s">
        <v>214</v>
      </c>
      <c r="C15" s="82">
        <v>63.980439595</v>
      </c>
      <c r="D15" s="9" t="str">
        <f>IF(OR($B15="N/A",$C15="N/A"),"N/A",IF(C15&gt;100,"No",IF(C15&lt;95,"No","Yes")))</f>
        <v>No</v>
      </c>
      <c r="E15" s="82">
        <v>64.872099113999994</v>
      </c>
      <c r="F15" s="9" t="str">
        <f>IF(OR($B15="N/A",$E15="N/A"),"N/A",IF(E15&gt;100,"No",IF(E15&lt;95,"No","Yes")))</f>
        <v>No</v>
      </c>
      <c r="G15" s="82">
        <v>83.670558080999996</v>
      </c>
      <c r="H15" s="9" t="str">
        <f>IF($B15="N/A","N/A",IF(G15&gt;100,"No",IF(G15&lt;95,"No","Yes")))</f>
        <v>No</v>
      </c>
      <c r="I15" s="85">
        <v>1.3939999999999999</v>
      </c>
      <c r="J15" s="85">
        <v>28.98</v>
      </c>
      <c r="K15" s="9" t="str">
        <f t="shared" si="0"/>
        <v>Yes</v>
      </c>
    </row>
    <row r="16" spans="1:11" x14ac:dyDescent="0.25">
      <c r="A16" s="73" t="s">
        <v>331</v>
      </c>
      <c r="B16" s="33" t="s">
        <v>213</v>
      </c>
      <c r="C16" s="71">
        <v>5323465</v>
      </c>
      <c r="D16" s="9" t="str">
        <f>IF($B16="N/A","N/A",IF(C16&gt;15,"No",IF(C16&lt;-15,"No","Yes")))</f>
        <v>N/A</v>
      </c>
      <c r="E16" s="34">
        <v>5306230</v>
      </c>
      <c r="F16" s="9" t="str">
        <f>IF($B16="N/A","N/A",IF(E16&gt;15,"No",IF(E16&lt;-15,"No","Yes")))</f>
        <v>N/A</v>
      </c>
      <c r="G16" s="34">
        <v>5011023</v>
      </c>
      <c r="H16" s="9" t="str">
        <f>IF($B16="N/A","N/A",IF(G16&gt;15,"No",IF(G16&lt;-15,"No","Yes")))</f>
        <v>N/A</v>
      </c>
      <c r="I16" s="10">
        <v>-0.32400000000000001</v>
      </c>
      <c r="J16" s="10">
        <v>-5.56</v>
      </c>
      <c r="K16" s="9" t="str">
        <f t="shared" si="0"/>
        <v>Yes</v>
      </c>
    </row>
    <row r="17" spans="1:11" x14ac:dyDescent="0.25">
      <c r="A17" s="73" t="s">
        <v>440</v>
      </c>
      <c r="B17" s="33" t="s">
        <v>215</v>
      </c>
      <c r="C17" s="82">
        <v>7.7665204899000004</v>
      </c>
      <c r="D17" s="9" t="str">
        <f>IF($B17="N/A","N/A",IF(C17&gt;20,"No",IF(C17&lt;5,"No","Yes")))</f>
        <v>Yes</v>
      </c>
      <c r="E17" s="9">
        <v>6.9835080649999997</v>
      </c>
      <c r="F17" s="9" t="str">
        <f>IF($B17="N/A","N/A",IF(E17&gt;20,"No",IF(E17&lt;5,"No","Yes")))</f>
        <v>Yes</v>
      </c>
      <c r="G17" s="9">
        <v>10.62751059</v>
      </c>
      <c r="H17" s="9" t="str">
        <f>IF($B17="N/A","N/A",IF(G17&gt;20,"No",IF(G17&lt;5,"No","Yes")))</f>
        <v>Yes</v>
      </c>
      <c r="I17" s="10">
        <v>-10.1</v>
      </c>
      <c r="J17" s="10">
        <v>52.18</v>
      </c>
      <c r="K17" s="9" t="str">
        <f t="shared" si="0"/>
        <v>No</v>
      </c>
    </row>
    <row r="18" spans="1:11" x14ac:dyDescent="0.25">
      <c r="A18" s="73" t="s">
        <v>441</v>
      </c>
      <c r="B18" s="28" t="s">
        <v>213</v>
      </c>
      <c r="C18" s="82">
        <v>92.233479509999995</v>
      </c>
      <c r="D18" s="9" t="str">
        <f>IF($B18="N/A","N/A",IF(C18&gt;15,"No",IF(C18&lt;-15,"No","Yes")))</f>
        <v>N/A</v>
      </c>
      <c r="E18" s="9">
        <v>93.016491935000005</v>
      </c>
      <c r="F18" s="9" t="str">
        <f>IF($B18="N/A","N/A",IF(E18&gt;15,"No",IF(E18&lt;-15,"No","Yes")))</f>
        <v>N/A</v>
      </c>
      <c r="G18" s="9">
        <v>89.37248941</v>
      </c>
      <c r="H18" s="9" t="str">
        <f>IF($B18="N/A","N/A",IF(G18&gt;15,"No",IF(G18&lt;-15,"No","Yes")))</f>
        <v>N/A</v>
      </c>
      <c r="I18" s="10">
        <v>0.84889999999999999</v>
      </c>
      <c r="J18" s="10">
        <v>-3.92</v>
      </c>
      <c r="K18" s="9" t="str">
        <f t="shared" si="0"/>
        <v>Yes</v>
      </c>
    </row>
    <row r="19" spans="1:11" x14ac:dyDescent="0.25">
      <c r="A19" s="73" t="s">
        <v>442</v>
      </c>
      <c r="B19" s="33" t="s">
        <v>216</v>
      </c>
      <c r="C19" s="82">
        <v>4.0065070400999998</v>
      </c>
      <c r="D19" s="9" t="str">
        <f>IF($B19="N/A","N/A",IF(C19&gt;1,"Yes","No"))</f>
        <v>Yes</v>
      </c>
      <c r="E19" s="9">
        <v>4.1259048325999998</v>
      </c>
      <c r="F19" s="9" t="str">
        <f>IF($B19="N/A","N/A",IF(E19&gt;1,"Yes","No"))</f>
        <v>Yes</v>
      </c>
      <c r="G19" s="9">
        <v>17.719455688</v>
      </c>
      <c r="H19" s="9" t="str">
        <f>IF($B19="N/A","N/A",IF(G19&gt;1,"Yes","No"))</f>
        <v>Yes</v>
      </c>
      <c r="I19" s="10">
        <v>2.98</v>
      </c>
      <c r="J19" s="10">
        <v>329.5</v>
      </c>
      <c r="K19" s="9" t="str">
        <f t="shared" si="0"/>
        <v>No</v>
      </c>
    </row>
    <row r="20" spans="1:11" x14ac:dyDescent="0.25">
      <c r="A20" s="73" t="s">
        <v>859</v>
      </c>
      <c r="B20" s="33" t="s">
        <v>213</v>
      </c>
      <c r="C20" s="75">
        <v>183.93526502</v>
      </c>
      <c r="D20" s="9" t="str">
        <f>IF($B20="N/A","N/A",IF(C20&gt;15,"No",IF(C20&lt;-15,"No","Yes")))</f>
        <v>N/A</v>
      </c>
      <c r="E20" s="35">
        <v>179.84110903000001</v>
      </c>
      <c r="F20" s="9" t="str">
        <f>IF($B20="N/A","N/A",IF(E20&gt;15,"No",IF(E20&lt;-15,"No","Yes")))</f>
        <v>N/A</v>
      </c>
      <c r="G20" s="35">
        <v>413.71531862000001</v>
      </c>
      <c r="H20" s="9" t="str">
        <f>IF($B20="N/A","N/A",IF(G20&gt;15,"No",IF(G20&lt;-15,"No","Yes")))</f>
        <v>N/A</v>
      </c>
      <c r="I20" s="10">
        <v>-2.23</v>
      </c>
      <c r="J20" s="10">
        <v>130</v>
      </c>
      <c r="K20" s="9" t="str">
        <f t="shared" si="0"/>
        <v>No</v>
      </c>
    </row>
    <row r="21" spans="1:11" x14ac:dyDescent="0.25">
      <c r="A21" s="73" t="s">
        <v>34</v>
      </c>
      <c r="B21" s="33" t="s">
        <v>213</v>
      </c>
      <c r="C21" s="86">
        <v>23.469508798</v>
      </c>
      <c r="D21" s="9" t="str">
        <f>IF($B21="N/A","N/A",IF(C21&gt;15,"No",IF(C21&lt;-15,"No","Yes")))</f>
        <v>N/A</v>
      </c>
      <c r="E21" s="87">
        <v>24.984841435</v>
      </c>
      <c r="F21" s="9" t="str">
        <f>IF($B21="N/A","N/A",IF(E21&gt;15,"No",IF(E21&lt;-15,"No","Yes")))</f>
        <v>N/A</v>
      </c>
      <c r="G21" s="87">
        <v>49.599788957000001</v>
      </c>
      <c r="H21" s="9" t="str">
        <f>IF($B21="N/A","N/A",IF(G21&gt;15,"No",IF(G21&lt;-15,"No","Yes")))</f>
        <v>N/A</v>
      </c>
      <c r="I21" s="10">
        <v>6.4569999999999999</v>
      </c>
      <c r="J21" s="10">
        <v>98.52</v>
      </c>
      <c r="K21" s="9" t="str">
        <f t="shared" si="0"/>
        <v>No</v>
      </c>
    </row>
    <row r="22" spans="1:11" x14ac:dyDescent="0.25">
      <c r="A22" s="73" t="s">
        <v>1698</v>
      </c>
      <c r="B22" s="33" t="s">
        <v>213</v>
      </c>
      <c r="C22" s="86">
        <v>53.635447028000002</v>
      </c>
      <c r="D22" s="9" t="str">
        <f>IF($B22="N/A","N/A",IF(C22&gt;15,"No",IF(C22&lt;-15,"No","Yes")))</f>
        <v>N/A</v>
      </c>
      <c r="E22" s="87">
        <v>48.499736153999997</v>
      </c>
      <c r="F22" s="9" t="str">
        <f>IF($B22="N/A","N/A",IF(E22&gt;15,"No",IF(E22&lt;-15,"No","Yes")))</f>
        <v>N/A</v>
      </c>
      <c r="G22" s="87">
        <v>27.008508961</v>
      </c>
      <c r="H22" s="9" t="str">
        <f>IF($B22="N/A","N/A",IF(G22&gt;15,"No",IF(G22&lt;-15,"No","Yes")))</f>
        <v>N/A</v>
      </c>
      <c r="I22" s="10">
        <v>-9.58</v>
      </c>
      <c r="J22" s="10">
        <v>-44.3</v>
      </c>
      <c r="K22" s="9" t="str">
        <f t="shared" si="0"/>
        <v>No</v>
      </c>
    </row>
    <row r="23" spans="1:11" x14ac:dyDescent="0.25">
      <c r="A23" s="73" t="s">
        <v>35</v>
      </c>
      <c r="B23" s="33" t="s">
        <v>213</v>
      </c>
      <c r="C23" s="86">
        <v>0.1060795073</v>
      </c>
      <c r="D23" s="9" t="str">
        <f>IF($B23="N/A","N/A",IF(C23&gt;15,"No",IF(C23&lt;-15,"No","Yes")))</f>
        <v>N/A</v>
      </c>
      <c r="E23" s="87">
        <v>2.5853870848999998</v>
      </c>
      <c r="F23" s="9" t="str">
        <f>IF($B23="N/A","N/A",IF(E23&gt;15,"No",IF(E23&lt;-15,"No","Yes")))</f>
        <v>N/A</v>
      </c>
      <c r="G23" s="87">
        <v>1.8514000229000001</v>
      </c>
      <c r="H23" s="9" t="str">
        <f>IF($B23="N/A","N/A",IF(G23&gt;15,"No",IF(G23&lt;-15,"No","Yes")))</f>
        <v>N/A</v>
      </c>
      <c r="I23" s="10">
        <v>2337</v>
      </c>
      <c r="J23" s="10">
        <v>-28.4</v>
      </c>
      <c r="K23" s="9" t="str">
        <f t="shared" si="0"/>
        <v>Yes</v>
      </c>
    </row>
    <row r="24" spans="1:11" x14ac:dyDescent="0.25">
      <c r="A24" s="73" t="s">
        <v>860</v>
      </c>
      <c r="B24" s="33" t="s">
        <v>243</v>
      </c>
      <c r="C24" s="75">
        <v>303.38528272000002</v>
      </c>
      <c r="D24" s="9" t="str">
        <f>IF($B24="N/A","N/A",IF(C24&gt;300,"No",IF(C24&lt;75,"No","Yes")))</f>
        <v>No</v>
      </c>
      <c r="E24" s="35">
        <v>336.20332801000001</v>
      </c>
      <c r="F24" s="9" t="str">
        <f>IF($B24="N/A","N/A",IF(E24&gt;300,"No",IF(E24&lt;75,"No","Yes")))</f>
        <v>No</v>
      </c>
      <c r="G24" s="35">
        <v>194.68264912000001</v>
      </c>
      <c r="H24" s="9" t="str">
        <f>IF($B24="N/A","N/A",IF(G24&gt;300,"No",IF(G24&lt;75,"No","Yes")))</f>
        <v>Yes</v>
      </c>
      <c r="I24" s="10">
        <v>10.82</v>
      </c>
      <c r="J24" s="10">
        <v>-42.1</v>
      </c>
      <c r="K24" s="9" t="str">
        <f t="shared" si="0"/>
        <v>No</v>
      </c>
    </row>
    <row r="25" spans="1:11" x14ac:dyDescent="0.25">
      <c r="A25" s="73" t="s">
        <v>861</v>
      </c>
      <c r="B25" s="33" t="s">
        <v>244</v>
      </c>
      <c r="C25" s="75">
        <v>32.670237325999999</v>
      </c>
      <c r="D25" s="9" t="str">
        <f>IF($B25="N/A","N/A",IF(C25&gt;250,"No",IF(C25&lt;20,"No","Yes")))</f>
        <v>Yes</v>
      </c>
      <c r="E25" s="35">
        <v>29.885664513999998</v>
      </c>
      <c r="F25" s="9" t="str">
        <f>IF($B25="N/A","N/A",IF(E25&gt;250,"No",IF(E25&lt;20,"No","Yes")))</f>
        <v>Yes</v>
      </c>
      <c r="G25" s="35">
        <v>22.794055595</v>
      </c>
      <c r="H25" s="9" t="str">
        <f>IF($B25="N/A","N/A",IF(G25&gt;250,"No",IF(G25&lt;20,"No","Yes")))</f>
        <v>Yes</v>
      </c>
      <c r="I25" s="10">
        <v>-8.52</v>
      </c>
      <c r="J25" s="10">
        <v>-23.7</v>
      </c>
      <c r="K25" s="9" t="str">
        <f t="shared" si="0"/>
        <v>Yes</v>
      </c>
    </row>
    <row r="26" spans="1:11" x14ac:dyDescent="0.25">
      <c r="A26" s="73" t="s">
        <v>862</v>
      </c>
      <c r="B26" s="33" t="s">
        <v>245</v>
      </c>
      <c r="C26" s="75">
        <v>6</v>
      </c>
      <c r="D26" s="9" t="str">
        <f>IF($B26="N/A","N/A",IF(C26&gt;5,"No",IF(C26&lt;3,"No","Yes")))</f>
        <v>No</v>
      </c>
      <c r="E26" s="35">
        <v>21.324329038999998</v>
      </c>
      <c r="F26" s="9" t="str">
        <f>IF($B26="N/A","N/A",IF(E26&gt;5,"No",IF(E26&lt;3,"No","Yes")))</f>
        <v>No</v>
      </c>
      <c r="G26" s="35">
        <v>22.587805896999999</v>
      </c>
      <c r="H26" s="9" t="str">
        <f>IF($B26="N/A","N/A",IF(G26&gt;5,"No",IF(G26&lt;3,"No","Yes")))</f>
        <v>No</v>
      </c>
      <c r="I26" s="10">
        <v>255.4</v>
      </c>
      <c r="J26" s="10">
        <v>5.9249999999999998</v>
      </c>
      <c r="K26" s="9" t="str">
        <f t="shared" si="0"/>
        <v>Yes</v>
      </c>
    </row>
    <row r="27" spans="1:11" x14ac:dyDescent="0.25">
      <c r="A27" s="73" t="s">
        <v>131</v>
      </c>
      <c r="B27" s="33" t="s">
        <v>213</v>
      </c>
      <c r="C27" s="71">
        <v>20330</v>
      </c>
      <c r="D27" s="33" t="s">
        <v>213</v>
      </c>
      <c r="E27" s="34">
        <v>25019</v>
      </c>
      <c r="F27" s="33" t="s">
        <v>213</v>
      </c>
      <c r="G27" s="34">
        <v>16421</v>
      </c>
      <c r="H27" s="9" t="str">
        <f>IF($B27="N/A","N/A",IF(G27&gt;15,"No",IF(G27&lt;-15,"No","Yes")))</f>
        <v>N/A</v>
      </c>
      <c r="I27" s="10">
        <v>23.06</v>
      </c>
      <c r="J27" s="10">
        <v>-34.4</v>
      </c>
      <c r="K27" s="9" t="str">
        <f t="shared" si="0"/>
        <v>No</v>
      </c>
    </row>
    <row r="28" spans="1:11" x14ac:dyDescent="0.25">
      <c r="A28" s="73" t="s">
        <v>346</v>
      </c>
      <c r="B28" s="33" t="s">
        <v>213</v>
      </c>
      <c r="C28" s="72">
        <v>5.3855073599999997E-2</v>
      </c>
      <c r="D28" s="33" t="s">
        <v>213</v>
      </c>
      <c r="E28" s="8">
        <v>6.8638100100000002E-2</v>
      </c>
      <c r="F28" s="33" t="s">
        <v>213</v>
      </c>
      <c r="G28" s="8">
        <v>4.2669774000000001E-2</v>
      </c>
      <c r="H28" s="9" t="str">
        <f>IF($B28="N/A","N/A",IF(G28&gt;15,"No",IF(G28&lt;-15,"No","Yes")))</f>
        <v>N/A</v>
      </c>
      <c r="I28" s="10">
        <v>27.45</v>
      </c>
      <c r="J28" s="10">
        <v>-37.799999999999997</v>
      </c>
      <c r="K28" s="9" t="str">
        <f t="shared" si="0"/>
        <v>No</v>
      </c>
    </row>
    <row r="29" spans="1:11" ht="25" x14ac:dyDescent="0.25">
      <c r="A29" s="73" t="s">
        <v>838</v>
      </c>
      <c r="B29" s="33" t="s">
        <v>213</v>
      </c>
      <c r="C29" s="35">
        <v>161.02759469</v>
      </c>
      <c r="D29" s="33" t="s">
        <v>213</v>
      </c>
      <c r="E29" s="35">
        <v>152.06555018</v>
      </c>
      <c r="F29" s="33" t="s">
        <v>213</v>
      </c>
      <c r="G29" s="35">
        <v>178.41081542000001</v>
      </c>
      <c r="H29" s="33" t="s">
        <v>213</v>
      </c>
      <c r="I29" s="10">
        <v>-5.57</v>
      </c>
      <c r="J29" s="10">
        <v>17.32</v>
      </c>
      <c r="K29" s="9" t="str">
        <f t="shared" si="0"/>
        <v>Yes</v>
      </c>
    </row>
    <row r="30" spans="1:11" x14ac:dyDescent="0.25">
      <c r="A30" s="73" t="s">
        <v>27</v>
      </c>
      <c r="B30" s="33" t="s">
        <v>217</v>
      </c>
      <c r="C30" s="34">
        <v>0</v>
      </c>
      <c r="D30" s="9" t="str">
        <f>IF($B30="N/A","N/A",IF(C30="N/A","N/A",IF(C30=0,"Yes","No")))</f>
        <v>Yes</v>
      </c>
      <c r="E30" s="34">
        <v>0</v>
      </c>
      <c r="F30" s="9" t="str">
        <f>IF($B30="N/A","N/A",IF(E30="N/A","N/A",IF(E30=0,"Yes","No")))</f>
        <v>Yes</v>
      </c>
      <c r="G30" s="34">
        <v>0</v>
      </c>
      <c r="H30" s="9" t="str">
        <f>IF($B30="N/A","N/A",IF(G30=0,"Yes","No"))</f>
        <v>Yes</v>
      </c>
      <c r="I30" s="10" t="s">
        <v>1745</v>
      </c>
      <c r="J30" s="10" t="s">
        <v>1745</v>
      </c>
      <c r="K30" s="9" t="str">
        <f t="shared" si="0"/>
        <v>N/A</v>
      </c>
    </row>
    <row r="31" spans="1:11" x14ac:dyDescent="0.25">
      <c r="A31" s="73" t="s">
        <v>206</v>
      </c>
      <c r="B31" s="88" t="s">
        <v>213</v>
      </c>
      <c r="C31" s="71">
        <v>5482439</v>
      </c>
      <c r="D31" s="9" t="str">
        <f t="shared" ref="D31:F50" si="4">IF($B31="N/A","N/A",IF(C31&lt;0,"No","Yes"))</f>
        <v>N/A</v>
      </c>
      <c r="E31" s="71">
        <v>5540122</v>
      </c>
      <c r="F31" s="9" t="str">
        <f t="shared" si="4"/>
        <v>N/A</v>
      </c>
      <c r="G31" s="71">
        <v>11538635</v>
      </c>
      <c r="H31" s="9" t="str">
        <f t="shared" ref="H31:H50" si="5">IF($B31="N/A","N/A",IF(G31&lt;0,"No","Yes"))</f>
        <v>N/A</v>
      </c>
      <c r="I31" s="10">
        <v>1.052</v>
      </c>
      <c r="J31" s="10">
        <v>108.3</v>
      </c>
      <c r="K31" s="9" t="str">
        <f t="shared" si="0"/>
        <v>No</v>
      </c>
    </row>
    <row r="32" spans="1:11" x14ac:dyDescent="0.25">
      <c r="A32" s="2" t="s">
        <v>656</v>
      </c>
      <c r="B32" s="88" t="s">
        <v>213</v>
      </c>
      <c r="C32" s="72">
        <v>0</v>
      </c>
      <c r="D32" s="9" t="str">
        <f t="shared" si="4"/>
        <v>N/A</v>
      </c>
      <c r="E32" s="72">
        <v>99.561904953999999</v>
      </c>
      <c r="F32" s="9" t="str">
        <f t="shared" si="4"/>
        <v>N/A</v>
      </c>
      <c r="G32" s="72">
        <v>99.983620246000001</v>
      </c>
      <c r="H32" s="9" t="str">
        <f t="shared" si="5"/>
        <v>N/A</v>
      </c>
      <c r="I32" s="10" t="s">
        <v>1745</v>
      </c>
      <c r="J32" s="10">
        <v>0.42359999999999998</v>
      </c>
      <c r="K32" s="9" t="str">
        <f t="shared" si="0"/>
        <v>Yes</v>
      </c>
    </row>
    <row r="33" spans="1:11" x14ac:dyDescent="0.25">
      <c r="A33" s="2" t="s">
        <v>657</v>
      </c>
      <c r="B33" s="88" t="s">
        <v>213</v>
      </c>
      <c r="C33" s="72">
        <v>0</v>
      </c>
      <c r="D33" s="9" t="str">
        <f t="shared" si="4"/>
        <v>N/A</v>
      </c>
      <c r="E33" s="72">
        <v>0</v>
      </c>
      <c r="F33" s="9" t="str">
        <f t="shared" si="4"/>
        <v>N/A</v>
      </c>
      <c r="G33" s="72">
        <v>0</v>
      </c>
      <c r="H33" s="9" t="str">
        <f t="shared" si="5"/>
        <v>N/A</v>
      </c>
      <c r="I33" s="10" t="s">
        <v>1745</v>
      </c>
      <c r="J33" s="10" t="s">
        <v>1745</v>
      </c>
      <c r="K33" s="9" t="str">
        <f t="shared" si="0"/>
        <v>N/A</v>
      </c>
    </row>
    <row r="34" spans="1:11" x14ac:dyDescent="0.25">
      <c r="A34" s="2" t="s">
        <v>658</v>
      </c>
      <c r="B34" s="88" t="s">
        <v>213</v>
      </c>
      <c r="C34" s="72">
        <v>0</v>
      </c>
      <c r="D34" s="9" t="str">
        <f t="shared" si="4"/>
        <v>N/A</v>
      </c>
      <c r="E34" s="72">
        <v>0</v>
      </c>
      <c r="F34" s="9" t="str">
        <f t="shared" si="4"/>
        <v>N/A</v>
      </c>
      <c r="G34" s="72">
        <v>0</v>
      </c>
      <c r="H34" s="9" t="str">
        <f t="shared" si="5"/>
        <v>N/A</v>
      </c>
      <c r="I34" s="10" t="s">
        <v>1745</v>
      </c>
      <c r="J34" s="10" t="s">
        <v>1745</v>
      </c>
      <c r="K34" s="9" t="str">
        <f t="shared" si="0"/>
        <v>N/A</v>
      </c>
    </row>
    <row r="35" spans="1:11" x14ac:dyDescent="0.25">
      <c r="A35" s="2" t="s">
        <v>659</v>
      </c>
      <c r="B35" s="88" t="s">
        <v>213</v>
      </c>
      <c r="C35" s="72">
        <v>100</v>
      </c>
      <c r="D35" s="9" t="str">
        <f t="shared" si="4"/>
        <v>N/A</v>
      </c>
      <c r="E35" s="72">
        <v>0.43809504560000001</v>
      </c>
      <c r="F35" s="9" t="str">
        <f t="shared" si="4"/>
        <v>N/A</v>
      </c>
      <c r="G35" s="72">
        <v>1.6379753800000001E-2</v>
      </c>
      <c r="H35" s="9" t="str">
        <f t="shared" si="5"/>
        <v>N/A</v>
      </c>
      <c r="I35" s="10">
        <v>-99.6</v>
      </c>
      <c r="J35" s="10">
        <v>-96.3</v>
      </c>
      <c r="K35" s="9" t="str">
        <f t="shared" si="0"/>
        <v>No</v>
      </c>
    </row>
    <row r="36" spans="1:11" x14ac:dyDescent="0.25">
      <c r="A36" s="2" t="s">
        <v>349</v>
      </c>
      <c r="B36" s="88" t="s">
        <v>213</v>
      </c>
      <c r="C36" s="71">
        <v>12529153</v>
      </c>
      <c r="D36" s="9" t="str">
        <f t="shared" si="4"/>
        <v>N/A</v>
      </c>
      <c r="E36" s="71">
        <v>10754299</v>
      </c>
      <c r="F36" s="9" t="str">
        <f t="shared" si="4"/>
        <v>N/A</v>
      </c>
      <c r="G36" s="71">
        <v>6283118</v>
      </c>
      <c r="H36" s="9" t="str">
        <f t="shared" si="5"/>
        <v>N/A</v>
      </c>
      <c r="I36" s="10">
        <v>-14.2</v>
      </c>
      <c r="J36" s="10">
        <v>-41.6</v>
      </c>
      <c r="K36" s="9" t="str">
        <f t="shared" si="0"/>
        <v>No</v>
      </c>
    </row>
    <row r="37" spans="1:11" x14ac:dyDescent="0.25">
      <c r="A37" s="2" t="s">
        <v>660</v>
      </c>
      <c r="B37" s="88" t="s">
        <v>213</v>
      </c>
      <c r="C37" s="72">
        <v>0</v>
      </c>
      <c r="D37" s="9" t="str">
        <f t="shared" si="4"/>
        <v>N/A</v>
      </c>
      <c r="E37" s="72">
        <v>58.348135941000002</v>
      </c>
      <c r="F37" s="9" t="str">
        <f t="shared" si="4"/>
        <v>N/A</v>
      </c>
      <c r="G37" s="72">
        <v>90.620357600000006</v>
      </c>
      <c r="H37" s="9" t="str">
        <f t="shared" si="5"/>
        <v>N/A</v>
      </c>
      <c r="I37" s="10" t="s">
        <v>1745</v>
      </c>
      <c r="J37" s="10">
        <v>55.31</v>
      </c>
      <c r="K37" s="9" t="str">
        <f t="shared" si="0"/>
        <v>No</v>
      </c>
    </row>
    <row r="38" spans="1:11" x14ac:dyDescent="0.25">
      <c r="A38" s="2" t="s">
        <v>661</v>
      </c>
      <c r="B38" s="88" t="s">
        <v>213</v>
      </c>
      <c r="C38" s="72">
        <v>0</v>
      </c>
      <c r="D38" s="9" t="str">
        <f t="shared" si="4"/>
        <v>N/A</v>
      </c>
      <c r="E38" s="72">
        <v>39.516690023000002</v>
      </c>
      <c r="F38" s="9" t="str">
        <f t="shared" si="4"/>
        <v>N/A</v>
      </c>
      <c r="G38" s="72">
        <v>8.5413484197000002</v>
      </c>
      <c r="H38" s="9" t="str">
        <f t="shared" si="5"/>
        <v>N/A</v>
      </c>
      <c r="I38" s="10" t="s">
        <v>1745</v>
      </c>
      <c r="J38" s="10">
        <v>-78.400000000000006</v>
      </c>
      <c r="K38" s="9" t="str">
        <f t="shared" si="0"/>
        <v>No</v>
      </c>
    </row>
    <row r="39" spans="1:11" x14ac:dyDescent="0.25">
      <c r="A39" s="2" t="s">
        <v>662</v>
      </c>
      <c r="B39" s="88" t="s">
        <v>213</v>
      </c>
      <c r="C39" s="72">
        <v>0</v>
      </c>
      <c r="D39" s="9" t="str">
        <f t="shared" si="4"/>
        <v>N/A</v>
      </c>
      <c r="E39" s="72">
        <v>0</v>
      </c>
      <c r="F39" s="9" t="str">
        <f t="shared" si="4"/>
        <v>N/A</v>
      </c>
      <c r="G39" s="72">
        <v>0</v>
      </c>
      <c r="H39" s="9" t="str">
        <f t="shared" si="5"/>
        <v>N/A</v>
      </c>
      <c r="I39" s="10" t="s">
        <v>1745</v>
      </c>
      <c r="J39" s="10" t="s">
        <v>1745</v>
      </c>
      <c r="K39" s="9" t="str">
        <f t="shared" si="0"/>
        <v>N/A</v>
      </c>
    </row>
    <row r="40" spans="1:11" x14ac:dyDescent="0.25">
      <c r="A40" s="2" t="s">
        <v>663</v>
      </c>
      <c r="B40" s="88" t="s">
        <v>213</v>
      </c>
      <c r="C40" s="72">
        <v>0</v>
      </c>
      <c r="D40" s="9" t="str">
        <f t="shared" si="4"/>
        <v>N/A</v>
      </c>
      <c r="E40" s="72">
        <v>0</v>
      </c>
      <c r="F40" s="9" t="str">
        <f t="shared" si="4"/>
        <v>N/A</v>
      </c>
      <c r="G40" s="72">
        <v>0</v>
      </c>
      <c r="H40" s="9" t="str">
        <f t="shared" si="5"/>
        <v>N/A</v>
      </c>
      <c r="I40" s="10" t="s">
        <v>1745</v>
      </c>
      <c r="J40" s="10" t="s">
        <v>1745</v>
      </c>
      <c r="K40" s="9" t="str">
        <f t="shared" si="0"/>
        <v>N/A</v>
      </c>
    </row>
    <row r="41" spans="1:11" x14ac:dyDescent="0.25">
      <c r="A41" s="2" t="s">
        <v>664</v>
      </c>
      <c r="B41" s="88" t="s">
        <v>213</v>
      </c>
      <c r="C41" s="72">
        <v>0</v>
      </c>
      <c r="D41" s="9" t="str">
        <f t="shared" si="4"/>
        <v>N/A</v>
      </c>
      <c r="E41" s="72">
        <v>0</v>
      </c>
      <c r="F41" s="9" t="str">
        <f t="shared" si="4"/>
        <v>N/A</v>
      </c>
      <c r="G41" s="72">
        <v>0</v>
      </c>
      <c r="H41" s="9" t="str">
        <f t="shared" si="5"/>
        <v>N/A</v>
      </c>
      <c r="I41" s="10" t="s">
        <v>1745</v>
      </c>
      <c r="J41" s="10" t="s">
        <v>1745</v>
      </c>
      <c r="K41" s="9" t="str">
        <f t="shared" si="0"/>
        <v>N/A</v>
      </c>
    </row>
    <row r="42" spans="1:11" x14ac:dyDescent="0.25">
      <c r="A42" s="2" t="s">
        <v>665</v>
      </c>
      <c r="B42" s="88" t="s">
        <v>213</v>
      </c>
      <c r="C42" s="72">
        <v>0</v>
      </c>
      <c r="D42" s="9" t="str">
        <f t="shared" si="4"/>
        <v>N/A</v>
      </c>
      <c r="E42" s="72">
        <v>97.864825964000005</v>
      </c>
      <c r="F42" s="9" t="str">
        <f t="shared" si="4"/>
        <v>N/A</v>
      </c>
      <c r="G42" s="72">
        <v>99.161706018999993</v>
      </c>
      <c r="H42" s="9" t="str">
        <f t="shared" si="5"/>
        <v>N/A</v>
      </c>
      <c r="I42" s="10" t="s">
        <v>1745</v>
      </c>
      <c r="J42" s="10">
        <v>1.325</v>
      </c>
      <c r="K42" s="9" t="str">
        <f t="shared" si="0"/>
        <v>Yes</v>
      </c>
    </row>
    <row r="43" spans="1:11" x14ac:dyDescent="0.25">
      <c r="A43" s="2" t="s">
        <v>666</v>
      </c>
      <c r="B43" s="88" t="s">
        <v>213</v>
      </c>
      <c r="C43" s="72">
        <v>0</v>
      </c>
      <c r="D43" s="9" t="str">
        <f t="shared" si="4"/>
        <v>N/A</v>
      </c>
      <c r="E43" s="72">
        <v>1.828812831</v>
      </c>
      <c r="F43" s="9" t="str">
        <f t="shared" si="4"/>
        <v>N/A</v>
      </c>
      <c r="G43" s="72">
        <v>0.81048931440000005</v>
      </c>
      <c r="H43" s="9" t="str">
        <f t="shared" si="5"/>
        <v>N/A</v>
      </c>
      <c r="I43" s="10" t="s">
        <v>1745</v>
      </c>
      <c r="J43" s="10">
        <v>-55.7</v>
      </c>
      <c r="K43" s="9" t="str">
        <f t="shared" si="0"/>
        <v>No</v>
      </c>
    </row>
    <row r="44" spans="1:11" x14ac:dyDescent="0.25">
      <c r="A44" s="2" t="s">
        <v>667</v>
      </c>
      <c r="B44" s="88" t="s">
        <v>213</v>
      </c>
      <c r="C44" s="72">
        <v>0</v>
      </c>
      <c r="D44" s="9" t="str">
        <f t="shared" si="4"/>
        <v>N/A</v>
      </c>
      <c r="E44" s="72">
        <v>0</v>
      </c>
      <c r="F44" s="9" t="str">
        <f t="shared" si="4"/>
        <v>N/A</v>
      </c>
      <c r="G44" s="72">
        <v>0</v>
      </c>
      <c r="H44" s="9" t="str">
        <f t="shared" si="5"/>
        <v>N/A</v>
      </c>
      <c r="I44" s="10" t="s">
        <v>1745</v>
      </c>
      <c r="J44" s="10" t="s">
        <v>1745</v>
      </c>
      <c r="K44" s="9" t="str">
        <f t="shared" si="0"/>
        <v>N/A</v>
      </c>
    </row>
    <row r="45" spans="1:11" x14ac:dyDescent="0.25">
      <c r="A45" s="2" t="s">
        <v>668</v>
      </c>
      <c r="B45" s="88" t="s">
        <v>213</v>
      </c>
      <c r="C45" s="72">
        <v>100</v>
      </c>
      <c r="D45" s="9" t="str">
        <f t="shared" si="4"/>
        <v>N/A</v>
      </c>
      <c r="E45" s="72">
        <v>0.30636120490000002</v>
      </c>
      <c r="F45" s="9" t="str">
        <f t="shared" si="4"/>
        <v>N/A</v>
      </c>
      <c r="G45" s="72">
        <v>2.7804666400000001E-2</v>
      </c>
      <c r="H45" s="9" t="str">
        <f t="shared" si="5"/>
        <v>N/A</v>
      </c>
      <c r="I45" s="10">
        <v>-99.7</v>
      </c>
      <c r="J45" s="10">
        <v>-90.9</v>
      </c>
      <c r="K45" s="9" t="str">
        <f t="shared" si="0"/>
        <v>No</v>
      </c>
    </row>
    <row r="46" spans="1:11" x14ac:dyDescent="0.25">
      <c r="A46" s="2" t="s">
        <v>350</v>
      </c>
      <c r="B46" s="88" t="s">
        <v>213</v>
      </c>
      <c r="C46" s="71">
        <v>24780</v>
      </c>
      <c r="D46" s="9" t="str">
        <f t="shared" si="4"/>
        <v>N/A</v>
      </c>
      <c r="E46" s="71">
        <v>573282</v>
      </c>
      <c r="F46" s="9" t="str">
        <f t="shared" si="4"/>
        <v>N/A</v>
      </c>
      <c r="G46" s="71">
        <v>430700</v>
      </c>
      <c r="H46" s="9" t="str">
        <f t="shared" si="5"/>
        <v>N/A</v>
      </c>
      <c r="I46" s="10">
        <v>2213</v>
      </c>
      <c r="J46" s="10">
        <v>-24.9</v>
      </c>
      <c r="K46" s="9" t="str">
        <f t="shared" si="0"/>
        <v>Yes</v>
      </c>
    </row>
    <row r="47" spans="1:11" x14ac:dyDescent="0.25">
      <c r="A47" s="2" t="s">
        <v>669</v>
      </c>
      <c r="B47" s="88" t="s">
        <v>213</v>
      </c>
      <c r="C47" s="72">
        <v>0</v>
      </c>
      <c r="D47" s="9" t="str">
        <f t="shared" si="4"/>
        <v>N/A</v>
      </c>
      <c r="E47" s="72">
        <v>0</v>
      </c>
      <c r="F47" s="9" t="str">
        <f t="shared" si="4"/>
        <v>N/A</v>
      </c>
      <c r="G47" s="72">
        <v>4.6436030000000003E-4</v>
      </c>
      <c r="H47" s="9" t="str">
        <f t="shared" si="5"/>
        <v>N/A</v>
      </c>
      <c r="I47" s="10" t="s">
        <v>1745</v>
      </c>
      <c r="J47" s="10" t="s">
        <v>1745</v>
      </c>
      <c r="K47" s="9" t="str">
        <f t="shared" si="0"/>
        <v>N/A</v>
      </c>
    </row>
    <row r="48" spans="1:11" x14ac:dyDescent="0.25">
      <c r="A48" s="2" t="s">
        <v>670</v>
      </c>
      <c r="B48" s="88" t="s">
        <v>213</v>
      </c>
      <c r="C48" s="72">
        <v>0</v>
      </c>
      <c r="D48" s="9" t="str">
        <f t="shared" si="4"/>
        <v>N/A</v>
      </c>
      <c r="E48" s="72">
        <v>85.745409762999998</v>
      </c>
      <c r="F48" s="9" t="str">
        <f t="shared" si="4"/>
        <v>N/A</v>
      </c>
      <c r="G48" s="72">
        <v>88.686788948</v>
      </c>
      <c r="H48" s="9" t="str">
        <f t="shared" si="5"/>
        <v>N/A</v>
      </c>
      <c r="I48" s="10" t="s">
        <v>1745</v>
      </c>
      <c r="J48" s="10">
        <v>3.43</v>
      </c>
      <c r="K48" s="9" t="str">
        <f t="shared" si="0"/>
        <v>Yes</v>
      </c>
    </row>
    <row r="49" spans="1:11" x14ac:dyDescent="0.25">
      <c r="A49" s="2" t="s">
        <v>671</v>
      </c>
      <c r="B49" s="88" t="s">
        <v>213</v>
      </c>
      <c r="C49" s="72">
        <v>0</v>
      </c>
      <c r="D49" s="9" t="str">
        <f t="shared" si="4"/>
        <v>N/A</v>
      </c>
      <c r="E49" s="72">
        <v>0</v>
      </c>
      <c r="F49" s="9" t="str">
        <f t="shared" si="4"/>
        <v>N/A</v>
      </c>
      <c r="G49" s="72">
        <v>0</v>
      </c>
      <c r="H49" s="9" t="str">
        <f t="shared" si="5"/>
        <v>N/A</v>
      </c>
      <c r="I49" s="10" t="s">
        <v>1745</v>
      </c>
      <c r="J49" s="10" t="s">
        <v>1745</v>
      </c>
      <c r="K49" s="9" t="str">
        <f t="shared" si="0"/>
        <v>N/A</v>
      </c>
    </row>
    <row r="50" spans="1:11" x14ac:dyDescent="0.25">
      <c r="A50" s="2" t="s">
        <v>672</v>
      </c>
      <c r="B50" s="88" t="s">
        <v>213</v>
      </c>
      <c r="C50" s="72">
        <v>100</v>
      </c>
      <c r="D50" s="9" t="str">
        <f t="shared" si="4"/>
        <v>N/A</v>
      </c>
      <c r="E50" s="72">
        <v>14.254590237</v>
      </c>
      <c r="F50" s="9" t="str">
        <f t="shared" si="4"/>
        <v>N/A</v>
      </c>
      <c r="G50" s="72">
        <v>11.312746690999999</v>
      </c>
      <c r="H50" s="9" t="str">
        <f t="shared" si="5"/>
        <v>N/A</v>
      </c>
      <c r="I50" s="10">
        <v>-85.7</v>
      </c>
      <c r="J50" s="10">
        <v>-20.6</v>
      </c>
      <c r="K50" s="9" t="str">
        <f t="shared" si="0"/>
        <v>Yes</v>
      </c>
    </row>
    <row r="51" spans="1:11" x14ac:dyDescent="0.25">
      <c r="A51" s="2" t="s">
        <v>351</v>
      </c>
      <c r="B51" s="33" t="s">
        <v>213</v>
      </c>
      <c r="C51" s="71">
        <v>14389624</v>
      </c>
      <c r="D51" s="33" t="s">
        <v>213</v>
      </c>
      <c r="E51" s="34">
        <v>14276668</v>
      </c>
      <c r="F51" s="33" t="s">
        <v>213</v>
      </c>
      <c r="G51" s="34">
        <v>14919180</v>
      </c>
      <c r="H51" s="33" t="s">
        <v>213</v>
      </c>
      <c r="I51" s="10">
        <v>-0.78500000000000003</v>
      </c>
      <c r="J51" s="10">
        <v>4.5</v>
      </c>
      <c r="K51" s="9" t="str">
        <f t="shared" si="0"/>
        <v>Yes</v>
      </c>
    </row>
    <row r="52" spans="1:11" x14ac:dyDescent="0.25">
      <c r="A52" s="2" t="s">
        <v>352</v>
      </c>
      <c r="B52" s="33" t="s">
        <v>213</v>
      </c>
      <c r="C52" s="72">
        <v>0</v>
      </c>
      <c r="D52" s="9" t="str">
        <f t="shared" ref="D52:D54" si="6">IF($B52="N/A","N/A",IF(C52&gt;15,"No",IF(C52&lt;-15,"No","Yes")))</f>
        <v>N/A</v>
      </c>
      <c r="E52" s="8">
        <v>29.383817008000001</v>
      </c>
      <c r="F52" s="9" t="str">
        <f t="shared" ref="F52:F54" si="7">IF($B52="N/A","N/A",IF(E52&gt;15,"No",IF(E52&lt;-15,"No","Yes")))</f>
        <v>N/A</v>
      </c>
      <c r="G52" s="8">
        <v>36.361301357999999</v>
      </c>
      <c r="H52" s="9" t="str">
        <f t="shared" ref="H52:H54" si="8">IF($B52="N/A","N/A",IF(G52&gt;15,"No",IF(G52&lt;-15,"No","Yes")))</f>
        <v>N/A</v>
      </c>
      <c r="I52" s="10" t="s">
        <v>1745</v>
      </c>
      <c r="J52" s="10">
        <v>23.75</v>
      </c>
      <c r="K52" s="9" t="str">
        <f t="shared" si="0"/>
        <v>Yes</v>
      </c>
    </row>
    <row r="53" spans="1:11" x14ac:dyDescent="0.25">
      <c r="A53" s="2" t="s">
        <v>353</v>
      </c>
      <c r="B53" s="33" t="s">
        <v>213</v>
      </c>
      <c r="C53" s="72">
        <v>0</v>
      </c>
      <c r="D53" s="9" t="str">
        <f t="shared" si="6"/>
        <v>N/A</v>
      </c>
      <c r="E53" s="8">
        <v>63.563739102</v>
      </c>
      <c r="F53" s="9" t="str">
        <f t="shared" si="7"/>
        <v>N/A</v>
      </c>
      <c r="G53" s="8">
        <v>56.373078145000001</v>
      </c>
      <c r="H53" s="9" t="str">
        <f t="shared" si="8"/>
        <v>N/A</v>
      </c>
      <c r="I53" s="10" t="s">
        <v>1745</v>
      </c>
      <c r="J53" s="10">
        <v>-11.3</v>
      </c>
      <c r="K53" s="9" t="str">
        <f t="shared" si="0"/>
        <v>Yes</v>
      </c>
    </row>
    <row r="54" spans="1:11" x14ac:dyDescent="0.25">
      <c r="A54" s="2" t="s">
        <v>354</v>
      </c>
      <c r="B54" s="33" t="s">
        <v>213</v>
      </c>
      <c r="C54" s="72">
        <v>99.934848888000005</v>
      </c>
      <c r="D54" s="9" t="str">
        <f t="shared" si="6"/>
        <v>N/A</v>
      </c>
      <c r="E54" s="8">
        <v>5.3545967448000003</v>
      </c>
      <c r="F54" s="9" t="str">
        <f t="shared" si="7"/>
        <v>N/A</v>
      </c>
      <c r="G54" s="8">
        <v>5.7001591239999998</v>
      </c>
      <c r="H54" s="9" t="str">
        <f t="shared" si="8"/>
        <v>N/A</v>
      </c>
      <c r="I54" s="10">
        <v>-94.6</v>
      </c>
      <c r="J54" s="10">
        <v>6.4539999999999997</v>
      </c>
      <c r="K54" s="9" t="str">
        <f t="shared" si="0"/>
        <v>Yes</v>
      </c>
    </row>
    <row r="55" spans="1:11" ht="12" customHeight="1" x14ac:dyDescent="0.25">
      <c r="A55" s="133" t="s">
        <v>1632</v>
      </c>
      <c r="B55" s="134"/>
      <c r="C55" s="134"/>
      <c r="D55" s="134"/>
      <c r="E55" s="134"/>
      <c r="F55" s="134"/>
      <c r="G55" s="134"/>
      <c r="H55" s="134"/>
      <c r="I55" s="134"/>
      <c r="J55" s="134"/>
      <c r="K55" s="135"/>
    </row>
    <row r="56" spans="1:11" x14ac:dyDescent="0.25">
      <c r="A56" s="128" t="s">
        <v>1630</v>
      </c>
      <c r="B56" s="129"/>
      <c r="C56" s="129"/>
      <c r="D56" s="129"/>
      <c r="E56" s="129"/>
      <c r="F56" s="129"/>
      <c r="G56" s="129"/>
      <c r="H56" s="129"/>
      <c r="I56" s="129"/>
      <c r="J56" s="129"/>
      <c r="K56" s="130"/>
    </row>
    <row r="57" spans="1:11" x14ac:dyDescent="0.25">
      <c r="A57" s="131" t="s">
        <v>1731</v>
      </c>
      <c r="B57" s="131"/>
      <c r="C57" s="131"/>
      <c r="D57" s="131"/>
      <c r="E57" s="131"/>
      <c r="F57" s="131"/>
      <c r="G57" s="131"/>
      <c r="H57" s="131"/>
      <c r="I57" s="131"/>
      <c r="J57" s="131"/>
      <c r="K57" s="132"/>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117" activePane="bottomRight" state="frozen"/>
      <selection activeCell="A3" sqref="A3:K3"/>
      <selection pane="topRight" activeCell="A3" sqref="A3:K3"/>
      <selection pane="bottomLeft" activeCell="A3" sqref="A3:K3"/>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19" t="s">
        <v>1722</v>
      </c>
      <c r="B1" s="120"/>
      <c r="C1" s="120"/>
      <c r="D1" s="120"/>
      <c r="E1" s="120"/>
      <c r="F1" s="120"/>
      <c r="G1" s="120"/>
      <c r="H1" s="120"/>
      <c r="I1" s="120"/>
      <c r="J1" s="120"/>
      <c r="K1" s="121"/>
    </row>
    <row r="2" spans="1:11" ht="12.75" customHeight="1" x14ac:dyDescent="0.3">
      <c r="A2" s="125" t="s">
        <v>1583</v>
      </c>
      <c r="B2" s="126"/>
      <c r="C2" s="126"/>
      <c r="D2" s="126"/>
      <c r="E2" s="126"/>
      <c r="F2" s="126"/>
      <c r="G2" s="126"/>
      <c r="H2" s="126"/>
      <c r="I2" s="126"/>
      <c r="J2" s="126"/>
      <c r="K2" s="127"/>
    </row>
    <row r="3" spans="1:11" ht="13" x14ac:dyDescent="0.3">
      <c r="A3" s="125" t="s">
        <v>1744</v>
      </c>
      <c r="B3" s="126"/>
      <c r="C3" s="126"/>
      <c r="D3" s="126"/>
      <c r="E3" s="126"/>
      <c r="F3" s="126"/>
      <c r="G3" s="126"/>
      <c r="H3" s="126"/>
      <c r="I3" s="126"/>
      <c r="J3" s="126"/>
      <c r="K3" s="127"/>
    </row>
    <row r="4" spans="1:11" ht="13" x14ac:dyDescent="0.3">
      <c r="A4" s="122" t="s">
        <v>648</v>
      </c>
      <c r="B4" s="123"/>
      <c r="C4" s="123"/>
      <c r="D4" s="123"/>
      <c r="E4" s="123"/>
      <c r="F4" s="123"/>
      <c r="G4" s="123"/>
      <c r="H4" s="123"/>
      <c r="I4" s="123"/>
      <c r="J4" s="123"/>
      <c r="K4" s="124"/>
    </row>
    <row r="5" spans="1:11" ht="52" x14ac:dyDescent="0.3">
      <c r="A5" s="21" t="s">
        <v>11</v>
      </c>
      <c r="B5" s="22" t="s">
        <v>212</v>
      </c>
      <c r="C5" s="22" t="s">
        <v>649</v>
      </c>
      <c r="D5" s="22" t="s">
        <v>1723</v>
      </c>
      <c r="E5" s="22" t="s">
        <v>1693</v>
      </c>
      <c r="F5" s="22" t="s">
        <v>1720</v>
      </c>
      <c r="G5" s="22" t="s">
        <v>1717</v>
      </c>
      <c r="H5" s="22" t="s">
        <v>1718</v>
      </c>
      <c r="I5" s="23" t="s">
        <v>1724</v>
      </c>
      <c r="J5" s="23" t="s">
        <v>1721</v>
      </c>
      <c r="K5" s="22" t="s">
        <v>650</v>
      </c>
    </row>
    <row r="6" spans="1:11" x14ac:dyDescent="0.25">
      <c r="A6" s="73" t="s">
        <v>12</v>
      </c>
      <c r="B6" s="33" t="s">
        <v>213</v>
      </c>
      <c r="C6" s="71">
        <v>4910017</v>
      </c>
      <c r="D6" s="9" t="str">
        <f>IF($B6="N/A","N/A",IF(C6&gt;15,"No",IF(C6&lt;-15,"No","Yes")))</f>
        <v>N/A</v>
      </c>
      <c r="E6" s="34">
        <v>4935669</v>
      </c>
      <c r="F6" s="9" t="str">
        <f>IF($B6="N/A","N/A",IF(E6&gt;15,"No",IF(E6&lt;-15,"No","Yes")))</f>
        <v>N/A</v>
      </c>
      <c r="G6" s="34">
        <v>4478476</v>
      </c>
      <c r="H6" s="9" t="str">
        <f>IF($B6="N/A","N/A",IF(G6&gt;15,"No",IF(G6&lt;-15,"No","Yes")))</f>
        <v>N/A</v>
      </c>
      <c r="I6" s="10">
        <v>0.52239999999999998</v>
      </c>
      <c r="J6" s="10">
        <v>-9.26</v>
      </c>
      <c r="K6" s="9" t="str">
        <f t="shared" ref="K6:K15" si="0">IF(J6="Div by 0", "N/A", IF(J6="N/A","N/A", IF(J6&gt;30, "No", IF(J6&lt;-30, "No", "Yes"))))</f>
        <v>Yes</v>
      </c>
    </row>
    <row r="7" spans="1:11" x14ac:dyDescent="0.25">
      <c r="A7" s="73" t="s">
        <v>30</v>
      </c>
      <c r="B7" s="33" t="s">
        <v>246</v>
      </c>
      <c r="C7" s="72">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3" t="s">
        <v>29</v>
      </c>
      <c r="B8" s="33" t="s">
        <v>217</v>
      </c>
      <c r="C8" s="72">
        <v>0</v>
      </c>
      <c r="D8" s="9" t="str">
        <f>IF($B8="N/A","N/A",IF(C8=0,"Yes","No"))</f>
        <v>Yes</v>
      </c>
      <c r="E8" s="8">
        <v>0</v>
      </c>
      <c r="F8" s="9" t="str">
        <f>IF($B8="N/A","N/A",IF(E8=0,"Yes","No"))</f>
        <v>Yes</v>
      </c>
      <c r="G8" s="8">
        <v>0</v>
      </c>
      <c r="H8" s="9" t="str">
        <f>IF($B8="N/A","N/A",IF(G8=0,"Yes","No"))</f>
        <v>Yes</v>
      </c>
      <c r="I8" s="10" t="s">
        <v>1745</v>
      </c>
      <c r="J8" s="10" t="s">
        <v>1745</v>
      </c>
      <c r="K8" s="9" t="str">
        <f t="shared" si="0"/>
        <v>N/A</v>
      </c>
    </row>
    <row r="9" spans="1:11" x14ac:dyDescent="0.25">
      <c r="A9" s="73" t="s">
        <v>16</v>
      </c>
      <c r="B9" s="33" t="s">
        <v>213</v>
      </c>
      <c r="C9" s="72">
        <v>22.853566494999999</v>
      </c>
      <c r="D9" s="9" t="str">
        <f t="shared" ref="D9:D15" si="1">IF($B9="N/A","N/A",IF(C9&gt;15,"No",IF(C9&lt;-15,"No","Yes")))</f>
        <v>N/A</v>
      </c>
      <c r="E9" s="8">
        <v>22.816704281</v>
      </c>
      <c r="F9" s="9" t="str">
        <f t="shared" ref="F9:F15" si="2">IF($B9="N/A","N/A",IF(E9&gt;15,"No",IF(E9&lt;-15,"No","Yes")))</f>
        <v>N/A</v>
      </c>
      <c r="G9" s="8">
        <v>26.298477428000002</v>
      </c>
      <c r="H9" s="9" t="str">
        <f t="shared" ref="H9:H15" si="3">IF($B9="N/A","N/A",IF(G9&gt;15,"No",IF(G9&lt;-15,"No","Yes")))</f>
        <v>N/A</v>
      </c>
      <c r="I9" s="10">
        <v>-0.161</v>
      </c>
      <c r="J9" s="10">
        <v>15.26</v>
      </c>
      <c r="K9" s="9" t="str">
        <f t="shared" si="0"/>
        <v>Yes</v>
      </c>
    </row>
    <row r="10" spans="1:11" x14ac:dyDescent="0.25">
      <c r="A10" s="73" t="s">
        <v>36</v>
      </c>
      <c r="B10" s="33" t="s">
        <v>213</v>
      </c>
      <c r="C10" s="72">
        <v>0.32221176260000001</v>
      </c>
      <c r="D10" s="9" t="str">
        <f t="shared" si="1"/>
        <v>N/A</v>
      </c>
      <c r="E10" s="8">
        <v>0.42324321949999999</v>
      </c>
      <c r="F10" s="9" t="str">
        <f t="shared" si="2"/>
        <v>N/A</v>
      </c>
      <c r="G10" s="8">
        <v>0.69379449429999995</v>
      </c>
      <c r="H10" s="9" t="str">
        <f t="shared" si="3"/>
        <v>N/A</v>
      </c>
      <c r="I10" s="10">
        <v>31.36</v>
      </c>
      <c r="J10" s="10">
        <v>63.92</v>
      </c>
      <c r="K10" s="9" t="str">
        <f t="shared" si="0"/>
        <v>No</v>
      </c>
    </row>
    <row r="11" spans="1:11" x14ac:dyDescent="0.25">
      <c r="A11" s="73" t="s">
        <v>37</v>
      </c>
      <c r="B11" s="33" t="s">
        <v>213</v>
      </c>
      <c r="C11" s="72">
        <v>0.17103762829999999</v>
      </c>
      <c r="D11" s="9" t="str">
        <f t="shared" si="1"/>
        <v>N/A</v>
      </c>
      <c r="E11" s="8">
        <v>1.4105201293</v>
      </c>
      <c r="F11" s="9" t="str">
        <f t="shared" si="2"/>
        <v>N/A</v>
      </c>
      <c r="G11" s="8">
        <v>2.3537323469999998</v>
      </c>
      <c r="H11" s="9" t="str">
        <f t="shared" si="3"/>
        <v>N/A</v>
      </c>
      <c r="I11" s="10">
        <v>724.7</v>
      </c>
      <c r="J11" s="10">
        <v>66.87</v>
      </c>
      <c r="K11" s="9" t="str">
        <f t="shared" si="0"/>
        <v>No</v>
      </c>
    </row>
    <row r="12" spans="1:11" x14ac:dyDescent="0.25">
      <c r="A12" s="73" t="s">
        <v>38</v>
      </c>
      <c r="B12" s="33" t="s">
        <v>213</v>
      </c>
      <c r="C12" s="72">
        <v>24.424857193000001</v>
      </c>
      <c r="D12" s="9" t="str">
        <f t="shared" si="1"/>
        <v>N/A</v>
      </c>
      <c r="E12" s="8">
        <v>24.261143481000001</v>
      </c>
      <c r="F12" s="9" t="str">
        <f t="shared" si="2"/>
        <v>N/A</v>
      </c>
      <c r="G12" s="8">
        <v>27.298880645000001</v>
      </c>
      <c r="H12" s="9" t="str">
        <f t="shared" si="3"/>
        <v>N/A</v>
      </c>
      <c r="I12" s="10">
        <v>-0.67</v>
      </c>
      <c r="J12" s="10">
        <v>12.52</v>
      </c>
      <c r="K12" s="9" t="str">
        <f t="shared" si="0"/>
        <v>Yes</v>
      </c>
    </row>
    <row r="13" spans="1:11" x14ac:dyDescent="0.25">
      <c r="A13" s="73" t="s">
        <v>863</v>
      </c>
      <c r="B13" s="33" t="s">
        <v>213</v>
      </c>
      <c r="C13" s="72">
        <v>98.588541235999998</v>
      </c>
      <c r="D13" s="9" t="str">
        <f t="shared" si="1"/>
        <v>N/A</v>
      </c>
      <c r="E13" s="8">
        <v>98.582978287000003</v>
      </c>
      <c r="F13" s="9" t="str">
        <f t="shared" si="2"/>
        <v>N/A</v>
      </c>
      <c r="G13" s="8">
        <v>97.560959783000001</v>
      </c>
      <c r="H13" s="9" t="str">
        <f t="shared" si="3"/>
        <v>N/A</v>
      </c>
      <c r="I13" s="10">
        <v>-6.0000000000000001E-3</v>
      </c>
      <c r="J13" s="10">
        <v>-1.04</v>
      </c>
      <c r="K13" s="9" t="str">
        <f t="shared" si="0"/>
        <v>Yes</v>
      </c>
    </row>
    <row r="14" spans="1:11" x14ac:dyDescent="0.25">
      <c r="A14" s="73" t="s">
        <v>864</v>
      </c>
      <c r="B14" s="33" t="s">
        <v>213</v>
      </c>
      <c r="C14" s="72">
        <v>98.757746961999999</v>
      </c>
      <c r="D14" s="9" t="str">
        <f t="shared" si="1"/>
        <v>N/A</v>
      </c>
      <c r="E14" s="8">
        <v>97.930549549000006</v>
      </c>
      <c r="F14" s="9" t="str">
        <f t="shared" si="2"/>
        <v>N/A</v>
      </c>
      <c r="G14" s="8">
        <v>97.273297497000001</v>
      </c>
      <c r="H14" s="9" t="str">
        <f t="shared" si="3"/>
        <v>N/A</v>
      </c>
      <c r="I14" s="10">
        <v>-0.83799999999999997</v>
      </c>
      <c r="J14" s="10">
        <v>-0.67100000000000004</v>
      </c>
      <c r="K14" s="9" t="str">
        <f t="shared" si="0"/>
        <v>Yes</v>
      </c>
    </row>
    <row r="15" spans="1:11" x14ac:dyDescent="0.25">
      <c r="A15" s="73" t="s">
        <v>161</v>
      </c>
      <c r="B15" s="33" t="s">
        <v>213</v>
      </c>
      <c r="C15" s="72">
        <v>71.202401132000006</v>
      </c>
      <c r="D15" s="9" t="str">
        <f t="shared" si="1"/>
        <v>N/A</v>
      </c>
      <c r="E15" s="8">
        <v>76.477352917999994</v>
      </c>
      <c r="F15" s="9" t="str">
        <f t="shared" si="2"/>
        <v>N/A</v>
      </c>
      <c r="G15" s="8">
        <v>80.650426617999997</v>
      </c>
      <c r="H15" s="9" t="str">
        <f t="shared" si="3"/>
        <v>N/A</v>
      </c>
      <c r="I15" s="10">
        <v>7.4080000000000004</v>
      </c>
      <c r="J15" s="10">
        <v>5.4569999999999999</v>
      </c>
      <c r="K15" s="9" t="str">
        <f t="shared" si="0"/>
        <v>Yes</v>
      </c>
    </row>
    <row r="16" spans="1:11" x14ac:dyDescent="0.25">
      <c r="A16" s="73" t="s">
        <v>162</v>
      </c>
      <c r="B16" s="33" t="s">
        <v>246</v>
      </c>
      <c r="C16" s="72">
        <v>96.118424845000007</v>
      </c>
      <c r="D16" s="9" t="str">
        <f>IF($B16="N/A","N/A",IF(C16&gt;95,"Yes","No"))</f>
        <v>Yes</v>
      </c>
      <c r="E16" s="8">
        <v>95.850734723000002</v>
      </c>
      <c r="F16" s="9" t="str">
        <f>IF($B16="N/A","N/A",IF(E16&gt;95,"Yes","No"))</f>
        <v>Yes</v>
      </c>
      <c r="G16" s="8">
        <v>97.068377725000005</v>
      </c>
      <c r="H16" s="9" t="str">
        <f>IF($B16="N/A","N/A",IF(G16&gt;95,"Yes","No"))</f>
        <v>Yes</v>
      </c>
      <c r="I16" s="10">
        <v>-0.27900000000000003</v>
      </c>
      <c r="J16" s="10">
        <v>1.27</v>
      </c>
      <c r="K16" s="9" t="str">
        <f t="shared" ref="K16:K26" si="4">IF(J16="Div by 0", "N/A", IF(J16="N/A","N/A", IF(J16&gt;30, "No", IF(J16&lt;-30, "No", "Yes"))))</f>
        <v>Yes</v>
      </c>
    </row>
    <row r="17" spans="1:11" x14ac:dyDescent="0.25">
      <c r="A17" s="73" t="s">
        <v>865</v>
      </c>
      <c r="B17" s="49" t="s">
        <v>247</v>
      </c>
      <c r="C17" s="72">
        <v>37.823759062000001</v>
      </c>
      <c r="D17" s="9" t="str">
        <f>IF($B17="N/A","N/A",IF(C17&gt;90,"No",IF(C17&lt;50,"No","Yes")))</f>
        <v>No</v>
      </c>
      <c r="E17" s="8">
        <v>38.718499964000003</v>
      </c>
      <c r="F17" s="9" t="str">
        <f>IF($B17="N/A","N/A",IF(E17&gt;90,"No",IF(E17&lt;50,"No","Yes")))</f>
        <v>No</v>
      </c>
      <c r="G17" s="8">
        <v>40.751385069000001</v>
      </c>
      <c r="H17" s="9" t="str">
        <f>IF($B17="N/A","N/A",IF(G17&gt;90,"No",IF(G17&lt;50,"No","Yes")))</f>
        <v>No</v>
      </c>
      <c r="I17" s="10">
        <v>2.3660000000000001</v>
      </c>
      <c r="J17" s="10">
        <v>5.25</v>
      </c>
      <c r="K17" s="9" t="str">
        <f t="shared" si="4"/>
        <v>Yes</v>
      </c>
    </row>
    <row r="18" spans="1:11" x14ac:dyDescent="0.25">
      <c r="A18" s="73" t="s">
        <v>866</v>
      </c>
      <c r="B18" s="49" t="s">
        <v>224</v>
      </c>
      <c r="C18" s="72">
        <v>24.993172121000001</v>
      </c>
      <c r="D18" s="9" t="str">
        <f t="shared" ref="D18:D23" si="5">IF($B18="N/A","N/A",IF(C18&gt;5,"No",IF(C18&lt;=0,"No","Yes")))</f>
        <v>No</v>
      </c>
      <c r="E18" s="8">
        <v>24.957062558000001</v>
      </c>
      <c r="F18" s="9" t="str">
        <f t="shared" ref="F18:F23" si="6">IF($B18="N/A","N/A",IF(E18&gt;5,"No",IF(E18&lt;=0,"No","Yes")))</f>
        <v>No</v>
      </c>
      <c r="G18" s="8">
        <v>28.477053354999999</v>
      </c>
      <c r="H18" s="9" t="str">
        <f t="shared" ref="H18:H23" si="7">IF($B18="N/A","N/A",IF(G18&gt;5,"No",IF(G18&lt;=0,"No","Yes")))</f>
        <v>No</v>
      </c>
      <c r="I18" s="10">
        <v>-0.14399999999999999</v>
      </c>
      <c r="J18" s="10">
        <v>14.1</v>
      </c>
      <c r="K18" s="9" t="str">
        <f t="shared" si="4"/>
        <v>Yes</v>
      </c>
    </row>
    <row r="19" spans="1:11" x14ac:dyDescent="0.25">
      <c r="A19" s="73" t="s">
        <v>867</v>
      </c>
      <c r="B19" s="49" t="s">
        <v>224</v>
      </c>
      <c r="C19" s="72">
        <v>2.7464670693</v>
      </c>
      <c r="D19" s="9" t="str">
        <f t="shared" si="5"/>
        <v>Yes</v>
      </c>
      <c r="E19" s="8">
        <v>2.5191721729999998</v>
      </c>
      <c r="F19" s="9" t="str">
        <f t="shared" si="6"/>
        <v>Yes</v>
      </c>
      <c r="G19" s="8">
        <v>2.5099609778</v>
      </c>
      <c r="H19" s="9" t="str">
        <f t="shared" si="7"/>
        <v>Yes</v>
      </c>
      <c r="I19" s="10">
        <v>-8.2799999999999994</v>
      </c>
      <c r="J19" s="10">
        <v>-0.36599999999999999</v>
      </c>
      <c r="K19" s="9" t="str">
        <f t="shared" si="4"/>
        <v>Yes</v>
      </c>
    </row>
    <row r="20" spans="1:11" x14ac:dyDescent="0.25">
      <c r="A20" s="73" t="s">
        <v>868</v>
      </c>
      <c r="B20" s="49" t="s">
        <v>224</v>
      </c>
      <c r="C20" s="72">
        <v>0.1091238584</v>
      </c>
      <c r="D20" s="9" t="str">
        <f t="shared" si="5"/>
        <v>Yes</v>
      </c>
      <c r="E20" s="8">
        <v>0.1105625195</v>
      </c>
      <c r="F20" s="9" t="str">
        <f t="shared" si="6"/>
        <v>Yes</v>
      </c>
      <c r="G20" s="8">
        <v>0.10947920680000001</v>
      </c>
      <c r="H20" s="9" t="str">
        <f t="shared" si="7"/>
        <v>Yes</v>
      </c>
      <c r="I20" s="10">
        <v>1.3180000000000001</v>
      </c>
      <c r="J20" s="10">
        <v>-0.98</v>
      </c>
      <c r="K20" s="9" t="str">
        <f t="shared" si="4"/>
        <v>Yes</v>
      </c>
    </row>
    <row r="21" spans="1:11" x14ac:dyDescent="0.25">
      <c r="A21" s="73" t="s">
        <v>869</v>
      </c>
      <c r="B21" s="33" t="s">
        <v>213</v>
      </c>
      <c r="C21" s="72">
        <v>2.36862724E-2</v>
      </c>
      <c r="D21" s="9" t="str">
        <f t="shared" si="5"/>
        <v>N/A</v>
      </c>
      <c r="E21" s="8">
        <v>1.73431403E-2</v>
      </c>
      <c r="F21" s="9" t="str">
        <f t="shared" si="6"/>
        <v>N/A</v>
      </c>
      <c r="G21" s="8">
        <v>2.5544403899999998E-2</v>
      </c>
      <c r="H21" s="9" t="str">
        <f t="shared" si="7"/>
        <v>N/A</v>
      </c>
      <c r="I21" s="10">
        <v>-26.8</v>
      </c>
      <c r="J21" s="10">
        <v>47.29</v>
      </c>
      <c r="K21" s="9" t="str">
        <f t="shared" si="4"/>
        <v>No</v>
      </c>
    </row>
    <row r="22" spans="1:11" x14ac:dyDescent="0.25">
      <c r="A22" s="73" t="s">
        <v>1716</v>
      </c>
      <c r="B22" s="33" t="s">
        <v>213</v>
      </c>
      <c r="C22" s="72">
        <v>7.8614798999999992E-3</v>
      </c>
      <c r="D22" s="9" t="str">
        <f t="shared" si="5"/>
        <v>N/A</v>
      </c>
      <c r="E22" s="8">
        <v>8.5702668000000003E-3</v>
      </c>
      <c r="F22" s="9" t="str">
        <f t="shared" si="6"/>
        <v>N/A</v>
      </c>
      <c r="G22" s="8">
        <v>9.3558611999999992E-3</v>
      </c>
      <c r="H22" s="9" t="str">
        <f t="shared" si="7"/>
        <v>N/A</v>
      </c>
      <c r="I22" s="10">
        <v>9.016</v>
      </c>
      <c r="J22" s="10">
        <v>9.1669999999999998</v>
      </c>
      <c r="K22" s="9" t="str">
        <f t="shared" si="4"/>
        <v>Yes</v>
      </c>
    </row>
    <row r="23" spans="1:11" x14ac:dyDescent="0.25">
      <c r="A23" s="73" t="s">
        <v>870</v>
      </c>
      <c r="B23" s="33" t="s">
        <v>213</v>
      </c>
      <c r="C23" s="72">
        <v>1.9158182141</v>
      </c>
      <c r="D23" s="9" t="str">
        <f t="shared" si="5"/>
        <v>N/A</v>
      </c>
      <c r="E23" s="8">
        <v>2.4015386769</v>
      </c>
      <c r="F23" s="9" t="str">
        <f t="shared" si="6"/>
        <v>N/A</v>
      </c>
      <c r="G23" s="8">
        <v>2.8702621160000001</v>
      </c>
      <c r="H23" s="9" t="str">
        <f t="shared" si="7"/>
        <v>N/A</v>
      </c>
      <c r="I23" s="10">
        <v>25.35</v>
      </c>
      <c r="J23" s="10">
        <v>19.52</v>
      </c>
      <c r="K23" s="9" t="str">
        <f t="shared" si="4"/>
        <v>Yes</v>
      </c>
    </row>
    <row r="24" spans="1:11" x14ac:dyDescent="0.25">
      <c r="A24" s="73" t="s">
        <v>871</v>
      </c>
      <c r="B24" s="33" t="s">
        <v>232</v>
      </c>
      <c r="C24" s="72">
        <v>0.9143145533</v>
      </c>
      <c r="D24" s="9" t="str">
        <f>IF($B24="N/A","N/A",IF(C24&gt;10,"No",IF(C24&lt;1,"No","Yes")))</f>
        <v>No</v>
      </c>
      <c r="E24" s="8">
        <v>0.87979967859999997</v>
      </c>
      <c r="F24" s="9" t="str">
        <f>IF($B24="N/A","N/A",IF(E24&gt;10,"No",IF(E24&lt;1,"No","Yes")))</f>
        <v>No</v>
      </c>
      <c r="G24" s="8">
        <v>0.74971932419999998</v>
      </c>
      <c r="H24" s="9" t="str">
        <f>IF($B24="N/A","N/A",IF(G24&gt;10,"No",IF(G24&lt;1,"No","Yes")))</f>
        <v>No</v>
      </c>
      <c r="I24" s="10">
        <v>-3.77</v>
      </c>
      <c r="J24" s="10">
        <v>-14.8</v>
      </c>
      <c r="K24" s="9" t="str">
        <f t="shared" si="4"/>
        <v>Yes</v>
      </c>
    </row>
    <row r="25" spans="1:11" x14ac:dyDescent="0.25">
      <c r="A25" s="73" t="s">
        <v>872</v>
      </c>
      <c r="B25" s="76" t="s">
        <v>239</v>
      </c>
      <c r="C25" s="72">
        <v>13.896346998</v>
      </c>
      <c r="D25" s="9" t="str">
        <f>IF($B25="N/A","N/A",IF(C25&gt;10,"No",IF(C25&lt;=0,"No","Yes")))</f>
        <v>No</v>
      </c>
      <c r="E25" s="8">
        <v>12.85481259</v>
      </c>
      <c r="F25" s="9" t="str">
        <f>IF($B25="N/A","N/A",IF(E25&gt;10,"No",IF(E25&lt;=0,"No","Yes")))</f>
        <v>No</v>
      </c>
      <c r="G25" s="8">
        <v>9.1085896183999999</v>
      </c>
      <c r="H25" s="9" t="str">
        <f>IF($B25="N/A","N/A",IF(G25&gt;10,"No",IF(G25&lt;=0,"No","Yes")))</f>
        <v>Yes</v>
      </c>
      <c r="I25" s="10">
        <v>-7.5</v>
      </c>
      <c r="J25" s="10">
        <v>-29.1</v>
      </c>
      <c r="K25" s="9" t="str">
        <f t="shared" si="4"/>
        <v>Yes</v>
      </c>
    </row>
    <row r="26" spans="1:11" x14ac:dyDescent="0.25">
      <c r="A26" s="73" t="s">
        <v>873</v>
      </c>
      <c r="B26" s="49" t="s">
        <v>248</v>
      </c>
      <c r="C26" s="72">
        <v>3.8815140558999999</v>
      </c>
      <c r="D26" s="9" t="str">
        <f>IF($B26="N/A","N/A",IF(C26&gt;=5,"No",IF(C26&lt;0,"No","Yes")))</f>
        <v>Yes</v>
      </c>
      <c r="E26" s="8">
        <v>4.1492652768999996</v>
      </c>
      <c r="F26" s="9" t="str">
        <f>IF($B26="N/A","N/A",IF(E26&gt;=5,"No",IF(E26&lt;0,"No","Yes")))</f>
        <v>Yes</v>
      </c>
      <c r="G26" s="8">
        <v>2.9316222751000001</v>
      </c>
      <c r="H26" s="9" t="str">
        <f>IF($B26="N/A","N/A",IF(G26&gt;=5,"No",IF(G26&lt;0,"No","Yes")))</f>
        <v>Yes</v>
      </c>
      <c r="I26" s="10">
        <v>6.8979999999999997</v>
      </c>
      <c r="J26" s="10">
        <v>-29.3</v>
      </c>
      <c r="K26" s="9" t="str">
        <f t="shared" si="4"/>
        <v>Yes</v>
      </c>
    </row>
    <row r="27" spans="1:11" x14ac:dyDescent="0.25">
      <c r="A27" s="73" t="s">
        <v>14</v>
      </c>
      <c r="B27" s="49" t="s">
        <v>249</v>
      </c>
      <c r="C27" s="72">
        <v>0.3721779375</v>
      </c>
      <c r="D27" s="9" t="str">
        <f>IF($B27="N/A","N/A",IF(C27&gt;15,"No",IF(C27&lt;=0,"No","Yes")))</f>
        <v>Yes</v>
      </c>
      <c r="E27" s="8">
        <v>0.39573156139999999</v>
      </c>
      <c r="F27" s="9" t="str">
        <f>IF($B27="N/A","N/A",IF(E27&gt;15,"No",IF(E27&lt;=0,"No","Yes")))</f>
        <v>Yes</v>
      </c>
      <c r="G27" s="8">
        <v>0.42860562390000001</v>
      </c>
      <c r="H27" s="9" t="str">
        <f>IF($B27="N/A","N/A",IF(G27&gt;15,"No",IF(G27&lt;=0,"No","Yes")))</f>
        <v>Yes</v>
      </c>
      <c r="I27" s="10">
        <v>6.3289999999999997</v>
      </c>
      <c r="J27" s="10">
        <v>8.3070000000000004</v>
      </c>
      <c r="K27" s="9" t="str">
        <f>IF(J27="Div by 0", "N/A", IF(J27="N/A","N/A", IF(J27&gt;30, "No", IF(J27&lt;-30, "No", "Yes"))))</f>
        <v>Yes</v>
      </c>
    </row>
    <row r="28" spans="1:11" x14ac:dyDescent="0.25">
      <c r="A28" s="73" t="s">
        <v>874</v>
      </c>
      <c r="B28" s="33" t="s">
        <v>213</v>
      </c>
      <c r="C28" s="75">
        <v>127.69979205</v>
      </c>
      <c r="D28" s="9" t="str">
        <f>IF($B28="N/A","N/A",IF(C28&gt;15,"No",IF(C28&lt;-15,"No","Yes")))</f>
        <v>N/A</v>
      </c>
      <c r="E28" s="35">
        <v>123.10971739</v>
      </c>
      <c r="F28" s="9" t="str">
        <f>IF($B28="N/A","N/A",IF(E28&gt;15,"No",IF(E28&lt;-15,"No","Yes")))</f>
        <v>N/A</v>
      </c>
      <c r="G28" s="35">
        <v>144.67246678999999</v>
      </c>
      <c r="H28" s="9" t="str">
        <f>IF($B28="N/A","N/A",IF(G28&gt;15,"No",IF(G28&lt;-15,"No","Yes")))</f>
        <v>N/A</v>
      </c>
      <c r="I28" s="10">
        <v>-3.59</v>
      </c>
      <c r="J28" s="10">
        <v>17.52</v>
      </c>
      <c r="K28" s="9" t="str">
        <f>IF(J28="Div by 0", "N/A", IF(J28="N/A","N/A", IF(J28&gt;30, "No", IF(J28&lt;-30, "No", "Yes"))))</f>
        <v>Yes</v>
      </c>
    </row>
    <row r="29" spans="1:11" x14ac:dyDescent="0.25">
      <c r="A29" s="73" t="s">
        <v>376</v>
      </c>
      <c r="B29" s="33" t="s">
        <v>250</v>
      </c>
      <c r="C29" s="72">
        <v>6.5643968239000001</v>
      </c>
      <c r="D29" s="9" t="str">
        <f>IF($B29="N/A","N/A",IF(C29&gt;35,"No",IF(C29&lt;10,"No","Yes")))</f>
        <v>No</v>
      </c>
      <c r="E29" s="8">
        <v>6.0374996783999997</v>
      </c>
      <c r="F29" s="9" t="str">
        <f>IF($B29="N/A","N/A",IF(E29&gt;35,"No",IF(E29&lt;10,"No","Yes")))</f>
        <v>No</v>
      </c>
      <c r="G29" s="8">
        <v>5.1409229390000002</v>
      </c>
      <c r="H29" s="9" t="str">
        <f>IF($B29="N/A","N/A",IF(G29&gt;35,"No",IF(G29&lt;10,"No","Yes")))</f>
        <v>No</v>
      </c>
      <c r="I29" s="10">
        <v>-8.0299999999999994</v>
      </c>
      <c r="J29" s="10">
        <v>-14.9</v>
      </c>
      <c r="K29" s="9" t="str">
        <f t="shared" ref="K29:K54" si="8">IF(J29="Div by 0", "N/A", IF(J29="N/A","N/A", IF(J29&gt;30, "No", IF(J29&lt;-30, "No", "Yes"))))</f>
        <v>Yes</v>
      </c>
    </row>
    <row r="30" spans="1:11" x14ac:dyDescent="0.25">
      <c r="A30" s="73" t="s">
        <v>377</v>
      </c>
      <c r="B30" s="33" t="s">
        <v>251</v>
      </c>
      <c r="C30" s="72">
        <v>0.2275144872</v>
      </c>
      <c r="D30" s="9" t="str">
        <f>IF($B30="N/A","N/A",IF(C30&gt;20,"No",IF(C30&lt;2,"No","Yes")))</f>
        <v>No</v>
      </c>
      <c r="E30" s="8">
        <v>0.33494952760000002</v>
      </c>
      <c r="F30" s="9" t="str">
        <f>IF($B30="N/A","N/A",IF(E30&gt;20,"No",IF(E30&lt;2,"No","Yes")))</f>
        <v>No</v>
      </c>
      <c r="G30" s="8">
        <v>0.36871918040000001</v>
      </c>
      <c r="H30" s="9" t="str">
        <f>IF($B30="N/A","N/A",IF(G30&gt;20,"No",IF(G30&lt;2,"No","Yes")))</f>
        <v>No</v>
      </c>
      <c r="I30" s="10">
        <v>47.22</v>
      </c>
      <c r="J30" s="10">
        <v>10.08</v>
      </c>
      <c r="K30" s="9" t="str">
        <f t="shared" si="8"/>
        <v>Yes</v>
      </c>
    </row>
    <row r="31" spans="1:11" x14ac:dyDescent="0.25">
      <c r="A31" s="73" t="s">
        <v>378</v>
      </c>
      <c r="B31" s="33" t="s">
        <v>252</v>
      </c>
      <c r="C31" s="72">
        <v>4.0658515032000002</v>
      </c>
      <c r="D31" s="9" t="str">
        <f>IF($B31="N/A","N/A",IF(C31&gt;8,"No",IF(C31&lt;0.5,"No","Yes")))</f>
        <v>Yes</v>
      </c>
      <c r="E31" s="8">
        <v>3.8494680254999998</v>
      </c>
      <c r="F31" s="9" t="str">
        <f>IF($B31="N/A","N/A",IF(E31&gt;8,"No",IF(E31&lt;0.5,"No","Yes")))</f>
        <v>Yes</v>
      </c>
      <c r="G31" s="8">
        <v>3.9024659280999998</v>
      </c>
      <c r="H31" s="9" t="str">
        <f>IF($B31="N/A","N/A",IF(G31&gt;8,"No",IF(G31&lt;0.5,"No","Yes")))</f>
        <v>Yes</v>
      </c>
      <c r="I31" s="10">
        <v>-5.32</v>
      </c>
      <c r="J31" s="10">
        <v>1.377</v>
      </c>
      <c r="K31" s="9" t="str">
        <f t="shared" si="8"/>
        <v>Yes</v>
      </c>
    </row>
    <row r="32" spans="1:11" x14ac:dyDescent="0.25">
      <c r="A32" s="73" t="s">
        <v>379</v>
      </c>
      <c r="B32" s="33" t="s">
        <v>253</v>
      </c>
      <c r="C32" s="72">
        <v>6.4472689197999999</v>
      </c>
      <c r="D32" s="9" t="str">
        <f>IF($B32="N/A","N/A",IF(C32&gt;25,"No",IF(C32&lt;3,"No","Yes")))</f>
        <v>Yes</v>
      </c>
      <c r="E32" s="8">
        <v>5.9933314004999998</v>
      </c>
      <c r="F32" s="9" t="str">
        <f>IF($B32="N/A","N/A",IF(E32&gt;25,"No",IF(E32&lt;3,"No","Yes")))</f>
        <v>Yes</v>
      </c>
      <c r="G32" s="8">
        <v>3.6979320644000002</v>
      </c>
      <c r="H32" s="9" t="str">
        <f>IF($B32="N/A","N/A",IF(G32&gt;25,"No",IF(G32&lt;3,"No","Yes")))</f>
        <v>Yes</v>
      </c>
      <c r="I32" s="10">
        <v>-7.04</v>
      </c>
      <c r="J32" s="10">
        <v>-38.299999999999997</v>
      </c>
      <c r="K32" s="9" t="str">
        <f t="shared" si="8"/>
        <v>No</v>
      </c>
    </row>
    <row r="33" spans="1:11" x14ac:dyDescent="0.25">
      <c r="A33" s="73" t="s">
        <v>380</v>
      </c>
      <c r="B33" s="33" t="s">
        <v>254</v>
      </c>
      <c r="C33" s="72">
        <v>2.8642670686999998</v>
      </c>
      <c r="D33" s="9" t="str">
        <f>IF($B33="N/A","N/A",IF(C33&gt;25,"No",IF(C33&lt;2,"No","Yes")))</f>
        <v>Yes</v>
      </c>
      <c r="E33" s="8">
        <v>2.6358331565999999</v>
      </c>
      <c r="F33" s="9" t="str">
        <f>IF($B33="N/A","N/A",IF(E33&gt;25,"No",IF(E33&lt;2,"No","Yes")))</f>
        <v>Yes</v>
      </c>
      <c r="G33" s="8">
        <v>2.1911248379999999</v>
      </c>
      <c r="H33" s="9" t="str">
        <f>IF($B33="N/A","N/A",IF(G33&gt;25,"No",IF(G33&lt;2,"No","Yes")))</f>
        <v>Yes</v>
      </c>
      <c r="I33" s="10">
        <v>-7.98</v>
      </c>
      <c r="J33" s="10">
        <v>-16.899999999999999</v>
      </c>
      <c r="K33" s="9" t="str">
        <f t="shared" si="8"/>
        <v>Yes</v>
      </c>
    </row>
    <row r="34" spans="1:11" x14ac:dyDescent="0.25">
      <c r="A34" s="73" t="s">
        <v>381</v>
      </c>
      <c r="B34" s="33" t="s">
        <v>255</v>
      </c>
      <c r="C34" s="72">
        <v>7.1445781099999994E-2</v>
      </c>
      <c r="D34" s="9" t="str">
        <f>IF($B34="N/A","N/A",IF(C34&gt;25,"No",IF(C34&lt;=0,"No","Yes")))</f>
        <v>Yes</v>
      </c>
      <c r="E34" s="8">
        <v>6.8947087000000004E-2</v>
      </c>
      <c r="F34" s="9" t="str">
        <f>IF($B34="N/A","N/A",IF(E34&gt;25,"No",IF(E34&lt;=0,"No","Yes")))</f>
        <v>Yes</v>
      </c>
      <c r="G34" s="8">
        <v>6.6406518600000006E-2</v>
      </c>
      <c r="H34" s="9" t="str">
        <f>IF($B34="N/A","N/A",IF(G34&gt;25,"No",IF(G34&lt;=0,"No","Yes")))</f>
        <v>Yes</v>
      </c>
      <c r="I34" s="10">
        <v>-3.5</v>
      </c>
      <c r="J34" s="10">
        <v>-3.68</v>
      </c>
      <c r="K34" s="9" t="str">
        <f t="shared" si="8"/>
        <v>Yes</v>
      </c>
    </row>
    <row r="35" spans="1:11" x14ac:dyDescent="0.25">
      <c r="A35" s="73" t="s">
        <v>382</v>
      </c>
      <c r="B35" s="33" t="s">
        <v>256</v>
      </c>
      <c r="C35" s="72">
        <v>11.892932346</v>
      </c>
      <c r="D35" s="9" t="str">
        <f>IF($B35="N/A","N/A",IF(C35&gt;20,"No",IF(C35&lt;4,"No","Yes")))</f>
        <v>Yes</v>
      </c>
      <c r="E35" s="8">
        <v>11.294254133000001</v>
      </c>
      <c r="F35" s="9" t="str">
        <f>IF($B35="N/A","N/A",IF(E35&gt;20,"No",IF(E35&lt;4,"No","Yes")))</f>
        <v>Yes</v>
      </c>
      <c r="G35" s="8">
        <v>9.1776086329000002</v>
      </c>
      <c r="H35" s="9" t="str">
        <f>IF($B35="N/A","N/A",IF(G35&gt;20,"No",IF(G35&lt;4,"No","Yes")))</f>
        <v>Yes</v>
      </c>
      <c r="I35" s="10">
        <v>-5.03</v>
      </c>
      <c r="J35" s="10">
        <v>-18.7</v>
      </c>
      <c r="K35" s="9" t="str">
        <f t="shared" si="8"/>
        <v>Yes</v>
      </c>
    </row>
    <row r="36" spans="1:11" x14ac:dyDescent="0.25">
      <c r="A36" s="73" t="s">
        <v>383</v>
      </c>
      <c r="B36" s="33" t="s">
        <v>257</v>
      </c>
      <c r="C36" s="72">
        <v>0</v>
      </c>
      <c r="D36" s="9" t="str">
        <f>IF($B36="N/A","N/A",IF(C36&gt;=3,"No",IF(C36&lt;0,"No","Yes")))</f>
        <v>Yes</v>
      </c>
      <c r="E36" s="8">
        <v>0</v>
      </c>
      <c r="F36" s="9" t="str">
        <f>IF($B36="N/A","N/A",IF(E36&gt;=3,"No",IF(E36&lt;0,"No","Yes")))</f>
        <v>Yes</v>
      </c>
      <c r="G36" s="8">
        <v>0</v>
      </c>
      <c r="H36" s="9" t="str">
        <f>IF($B36="N/A","N/A",IF(G36&gt;=3,"No",IF(G36&lt;0,"No","Yes")))</f>
        <v>Yes</v>
      </c>
      <c r="I36" s="10" t="s">
        <v>1745</v>
      </c>
      <c r="J36" s="10" t="s">
        <v>1745</v>
      </c>
      <c r="K36" s="9" t="str">
        <f t="shared" si="8"/>
        <v>N/A</v>
      </c>
    </row>
    <row r="37" spans="1:11" x14ac:dyDescent="0.25">
      <c r="A37" s="73" t="s">
        <v>384</v>
      </c>
      <c r="B37" s="33" t="s">
        <v>258</v>
      </c>
      <c r="C37" s="72">
        <v>19.284576815000001</v>
      </c>
      <c r="D37" s="9" t="str">
        <f>IF($B37="N/A","N/A",IF(C37&gt;=25,"No",IF(C37&lt;0,"No","Yes")))</f>
        <v>Yes</v>
      </c>
      <c r="E37" s="8">
        <v>19.030368528</v>
      </c>
      <c r="F37" s="9" t="str">
        <f>IF($B37="N/A","N/A",IF(E37&gt;=25,"No",IF(E37&lt;0,"No","Yes")))</f>
        <v>Yes</v>
      </c>
      <c r="G37" s="8">
        <v>22.522840359</v>
      </c>
      <c r="H37" s="9" t="str">
        <f>IF($B37="N/A","N/A",IF(G37&gt;=25,"No",IF(G37&lt;0,"No","Yes")))</f>
        <v>Yes</v>
      </c>
      <c r="I37" s="10">
        <v>-1.32</v>
      </c>
      <c r="J37" s="10">
        <v>18.350000000000001</v>
      </c>
      <c r="K37" s="9" t="str">
        <f t="shared" si="8"/>
        <v>Yes</v>
      </c>
    </row>
    <row r="38" spans="1:11" x14ac:dyDescent="0.25">
      <c r="A38" s="73" t="s">
        <v>385</v>
      </c>
      <c r="B38" s="33" t="s">
        <v>221</v>
      </c>
      <c r="C38" s="72">
        <v>4.9103495975999998</v>
      </c>
      <c r="D38" s="9" t="str">
        <f>IF($B38="N/A","N/A",IF(C38&gt;3,"Yes","No"))</f>
        <v>Yes</v>
      </c>
      <c r="E38" s="8">
        <v>5.2558629843000002</v>
      </c>
      <c r="F38" s="9" t="str">
        <f>IF($B38="N/A","N/A",IF(E38&gt;3,"Yes","No"))</f>
        <v>Yes</v>
      </c>
      <c r="G38" s="8">
        <v>5.3495653432000001</v>
      </c>
      <c r="H38" s="9" t="str">
        <f>IF($B38="N/A","N/A",IF(G38&gt;3,"Yes","No"))</f>
        <v>Yes</v>
      </c>
      <c r="I38" s="10">
        <v>7.0359999999999996</v>
      </c>
      <c r="J38" s="10">
        <v>1.7829999999999999</v>
      </c>
      <c r="K38" s="9" t="str">
        <f t="shared" si="8"/>
        <v>Yes</v>
      </c>
    </row>
    <row r="39" spans="1:11" x14ac:dyDescent="0.25">
      <c r="A39" s="73" t="s">
        <v>386</v>
      </c>
      <c r="B39" s="33" t="s">
        <v>220</v>
      </c>
      <c r="C39" s="72">
        <v>30.908426590000001</v>
      </c>
      <c r="D39" s="9" t="str">
        <f>IF($B39="N/A","N/A",IF(C39&gt;1,"Yes","No"))</f>
        <v>Yes</v>
      </c>
      <c r="E39" s="8">
        <v>32.453391830000001</v>
      </c>
      <c r="F39" s="9" t="str">
        <f>IF($B39="N/A","N/A",IF(E39&gt;1,"Yes","No"))</f>
        <v>Yes</v>
      </c>
      <c r="G39" s="8">
        <v>34.723932873999999</v>
      </c>
      <c r="H39" s="9" t="str">
        <f>IF($B39="N/A","N/A",IF(G39&gt;1,"Yes","No"))</f>
        <v>Yes</v>
      </c>
      <c r="I39" s="10">
        <v>4.9989999999999997</v>
      </c>
      <c r="J39" s="10">
        <v>6.9960000000000004</v>
      </c>
      <c r="K39" s="9" t="str">
        <f t="shared" si="8"/>
        <v>Yes</v>
      </c>
    </row>
    <row r="40" spans="1:11" x14ac:dyDescent="0.25">
      <c r="A40" s="73" t="s">
        <v>387</v>
      </c>
      <c r="B40" s="33" t="s">
        <v>213</v>
      </c>
      <c r="C40" s="72">
        <v>1.43176694E-2</v>
      </c>
      <c r="D40" s="9" t="str">
        <f>IF($B40="N/A","N/A",IF(C40&gt;15,"No",IF(C40&lt;-15,"No","Yes")))</f>
        <v>N/A</v>
      </c>
      <c r="E40" s="8">
        <v>1.59451535E-2</v>
      </c>
      <c r="F40" s="9" t="str">
        <f>IF($B40="N/A","N/A",IF(E40&gt;15,"No",IF(E40&lt;-15,"No","Yes")))</f>
        <v>N/A</v>
      </c>
      <c r="G40" s="8">
        <v>4.3764887999999998E-3</v>
      </c>
      <c r="H40" s="9" t="str">
        <f>IF($B40="N/A","N/A",IF(G40&gt;15,"No",IF(G40&lt;-15,"No","Yes")))</f>
        <v>N/A</v>
      </c>
      <c r="I40" s="10">
        <v>11.37</v>
      </c>
      <c r="J40" s="10">
        <v>-72.599999999999994</v>
      </c>
      <c r="K40" s="9" t="str">
        <f t="shared" si="8"/>
        <v>No</v>
      </c>
    </row>
    <row r="41" spans="1:11" x14ac:dyDescent="0.25">
      <c r="A41" s="73" t="s">
        <v>388</v>
      </c>
      <c r="B41" s="33" t="s">
        <v>213</v>
      </c>
      <c r="C41" s="72">
        <v>0</v>
      </c>
      <c r="D41" s="9" t="str">
        <f>IF($B41="N/A","N/A",IF(C41&gt;15,"No",IF(C41&lt;-15,"No","Yes")))</f>
        <v>N/A</v>
      </c>
      <c r="E41" s="8">
        <v>0</v>
      </c>
      <c r="F41" s="9" t="str">
        <f>IF($B41="N/A","N/A",IF(E41&gt;15,"No",IF(E41&lt;-15,"No","Yes")))</f>
        <v>N/A</v>
      </c>
      <c r="G41" s="8">
        <v>0</v>
      </c>
      <c r="H41" s="9" t="str">
        <f>IF($B41="N/A","N/A",IF(G41&gt;15,"No",IF(G41&lt;-15,"No","Yes")))</f>
        <v>N/A</v>
      </c>
      <c r="I41" s="10" t="s">
        <v>1745</v>
      </c>
      <c r="J41" s="10" t="s">
        <v>1745</v>
      </c>
      <c r="K41" s="9" t="str">
        <f t="shared" si="8"/>
        <v>N/A</v>
      </c>
    </row>
    <row r="42" spans="1:11" x14ac:dyDescent="0.25">
      <c r="A42" s="73" t="s">
        <v>389</v>
      </c>
      <c r="B42" s="33" t="s">
        <v>259</v>
      </c>
      <c r="C42" s="72">
        <v>0.8710153142</v>
      </c>
      <c r="D42" s="9" t="str">
        <f>IF($B42="N/A","N/A",IF(C42&gt;0,"Yes","No"))</f>
        <v>Yes</v>
      </c>
      <c r="E42" s="8">
        <v>1.3786783514000001</v>
      </c>
      <c r="F42" s="9" t="str">
        <f>IF($B42="N/A","N/A",IF(E42&gt;0,"Yes","No"))</f>
        <v>Yes</v>
      </c>
      <c r="G42" s="8">
        <v>1.1616451668000001</v>
      </c>
      <c r="H42" s="9" t="str">
        <f>IF($B42="N/A","N/A",IF(G42&gt;0,"Yes","No"))</f>
        <v>Yes</v>
      </c>
      <c r="I42" s="10">
        <v>58.28</v>
      </c>
      <c r="J42" s="10">
        <v>-15.7</v>
      </c>
      <c r="K42" s="9" t="str">
        <f t="shared" si="8"/>
        <v>Yes</v>
      </c>
    </row>
    <row r="43" spans="1:11" x14ac:dyDescent="0.25">
      <c r="A43" s="73" t="s">
        <v>390</v>
      </c>
      <c r="B43" s="33" t="s">
        <v>259</v>
      </c>
      <c r="C43" s="72">
        <v>0.65584294310000002</v>
      </c>
      <c r="D43" s="9" t="str">
        <f>IF($B43="N/A","N/A",IF(C43&gt;0,"Yes","No"))</f>
        <v>Yes</v>
      </c>
      <c r="E43" s="8">
        <v>0.54474884759999997</v>
      </c>
      <c r="F43" s="9" t="str">
        <f>IF($B43="N/A","N/A",IF(E43&gt;0,"Yes","No"))</f>
        <v>Yes</v>
      </c>
      <c r="G43" s="8">
        <v>0.59830620950000002</v>
      </c>
      <c r="H43" s="9" t="str">
        <f>IF($B43="N/A","N/A",IF(G43&gt;0,"Yes","No"))</f>
        <v>Yes</v>
      </c>
      <c r="I43" s="10">
        <v>-16.899999999999999</v>
      </c>
      <c r="J43" s="10">
        <v>9.8320000000000007</v>
      </c>
      <c r="K43" s="9" t="str">
        <f t="shared" si="8"/>
        <v>Yes</v>
      </c>
    </row>
    <row r="44" spans="1:11" x14ac:dyDescent="0.25">
      <c r="A44" s="73" t="s">
        <v>391</v>
      </c>
      <c r="B44" s="33" t="s">
        <v>259</v>
      </c>
      <c r="C44" s="72">
        <v>1.948934189</v>
      </c>
      <c r="D44" s="9" t="str">
        <f>IF($B44="N/A","N/A",IF(C44&gt;0,"Yes","No"))</f>
        <v>Yes</v>
      </c>
      <c r="E44" s="8">
        <v>1.6853439725999999</v>
      </c>
      <c r="F44" s="9" t="str">
        <f>IF($B44="N/A","N/A",IF(E44&gt;0,"Yes","No"))</f>
        <v>Yes</v>
      </c>
      <c r="G44" s="8">
        <v>1.8614144633</v>
      </c>
      <c r="H44" s="9" t="str">
        <f>IF($B44="N/A","N/A",IF(G44&gt;0,"Yes","No"))</f>
        <v>Yes</v>
      </c>
      <c r="I44" s="10">
        <v>-13.5</v>
      </c>
      <c r="J44" s="10">
        <v>10.45</v>
      </c>
      <c r="K44" s="9" t="str">
        <f t="shared" si="8"/>
        <v>Yes</v>
      </c>
    </row>
    <row r="45" spans="1:11" x14ac:dyDescent="0.25">
      <c r="A45" s="73" t="s">
        <v>392</v>
      </c>
      <c r="B45" s="33" t="s">
        <v>220</v>
      </c>
      <c r="C45" s="72">
        <v>6.9796092399999995E-2</v>
      </c>
      <c r="D45" s="9" t="str">
        <f>IF($B45="N/A","N/A",IF(C45&gt;1,"Yes","No"))</f>
        <v>No</v>
      </c>
      <c r="E45" s="8">
        <v>7.0709765999999993E-2</v>
      </c>
      <c r="F45" s="9" t="str">
        <f>IF($B45="N/A","N/A",IF(E45&gt;1,"Yes","No"))</f>
        <v>No</v>
      </c>
      <c r="G45" s="8">
        <v>6.1762081599999998E-2</v>
      </c>
      <c r="H45" s="9" t="str">
        <f>IF($B45="N/A","N/A",IF(G45&gt;1,"Yes","No"))</f>
        <v>No</v>
      </c>
      <c r="I45" s="10">
        <v>1.3089999999999999</v>
      </c>
      <c r="J45" s="10">
        <v>-12.7</v>
      </c>
      <c r="K45" s="9" t="str">
        <f t="shared" si="8"/>
        <v>Yes</v>
      </c>
    </row>
    <row r="46" spans="1:11" x14ac:dyDescent="0.25">
      <c r="A46" s="73" t="s">
        <v>393</v>
      </c>
      <c r="B46" s="33" t="s">
        <v>259</v>
      </c>
      <c r="C46" s="72">
        <v>3.4521265400000001E-2</v>
      </c>
      <c r="D46" s="9" t="str">
        <f>IF($B46="N/A","N/A",IF(C46&gt;0,"Yes","No"))</f>
        <v>Yes</v>
      </c>
      <c r="E46" s="8">
        <v>1.8052263999999998E-2</v>
      </c>
      <c r="F46" s="9" t="str">
        <f>IF($B46="N/A","N/A",IF(E46&gt;0,"Yes","No"))</f>
        <v>Yes</v>
      </c>
      <c r="G46" s="8">
        <v>9.3045044800000004E-2</v>
      </c>
      <c r="H46" s="9" t="str">
        <f>IF($B46="N/A","N/A",IF(G46&gt;0,"Yes","No"))</f>
        <v>Yes</v>
      </c>
      <c r="I46" s="10">
        <v>-47.7</v>
      </c>
      <c r="J46" s="10">
        <v>415.4</v>
      </c>
      <c r="K46" s="9" t="str">
        <f t="shared" si="8"/>
        <v>No</v>
      </c>
    </row>
    <row r="47" spans="1:11" x14ac:dyDescent="0.25">
      <c r="A47" s="73" t="s">
        <v>394</v>
      </c>
      <c r="B47" s="33" t="s">
        <v>213</v>
      </c>
      <c r="C47" s="72">
        <v>0.16183243359999999</v>
      </c>
      <c r="D47" s="9" t="str">
        <f>IF($B47="N/A","N/A",IF(C47&gt;15,"No",IF(C47&lt;-15,"No","Yes")))</f>
        <v>N/A</v>
      </c>
      <c r="E47" s="8">
        <v>0.16520556789999999</v>
      </c>
      <c r="F47" s="9" t="str">
        <f>IF($B47="N/A","N/A",IF(E47&gt;15,"No",IF(E47&lt;-15,"No","Yes")))</f>
        <v>N/A</v>
      </c>
      <c r="G47" s="8">
        <v>0.1468356646</v>
      </c>
      <c r="H47" s="9" t="str">
        <f>IF($B47="N/A","N/A",IF(G47&gt;15,"No",IF(G47&lt;-15,"No","Yes")))</f>
        <v>N/A</v>
      </c>
      <c r="I47" s="10">
        <v>2.0840000000000001</v>
      </c>
      <c r="J47" s="10">
        <v>-11.1</v>
      </c>
      <c r="K47" s="9" t="str">
        <f t="shared" si="8"/>
        <v>Yes</v>
      </c>
    </row>
    <row r="48" spans="1:11" x14ac:dyDescent="0.25">
      <c r="A48" s="73" t="s">
        <v>395</v>
      </c>
      <c r="B48" s="33" t="s">
        <v>213</v>
      </c>
      <c r="C48" s="72">
        <v>0.2696121011</v>
      </c>
      <c r="D48" s="9" t="str">
        <f>IF($B48="N/A","N/A",IF(C48&gt;15,"No",IF(C48&lt;-15,"No","Yes")))</f>
        <v>N/A</v>
      </c>
      <c r="E48" s="8">
        <v>0.26784616230000002</v>
      </c>
      <c r="F48" s="9" t="str">
        <f>IF($B48="N/A","N/A",IF(E48&gt;15,"No",IF(E48&lt;-15,"No","Yes")))</f>
        <v>N/A</v>
      </c>
      <c r="G48" s="8">
        <v>0.23617409140000001</v>
      </c>
      <c r="H48" s="9" t="str">
        <f>IF($B48="N/A","N/A",IF(G48&gt;15,"No",IF(G48&lt;-15,"No","Yes")))</f>
        <v>N/A</v>
      </c>
      <c r="I48" s="10">
        <v>-0.65500000000000003</v>
      </c>
      <c r="J48" s="10">
        <v>-11.8</v>
      </c>
      <c r="K48" s="9" t="str">
        <f t="shared" si="8"/>
        <v>Yes</v>
      </c>
    </row>
    <row r="49" spans="1:11" x14ac:dyDescent="0.25">
      <c r="A49" s="73" t="s">
        <v>396</v>
      </c>
      <c r="B49" s="33" t="s">
        <v>213</v>
      </c>
      <c r="C49" s="72">
        <v>9.6802108799999995E-2</v>
      </c>
      <c r="D49" s="9" t="str">
        <f>IF($B49="N/A","N/A",IF(C49&gt;15,"No",IF(C49&lt;-15,"No","Yes")))</f>
        <v>N/A</v>
      </c>
      <c r="E49" s="8">
        <v>0.11795766689999999</v>
      </c>
      <c r="F49" s="9" t="str">
        <f>IF($B49="N/A","N/A",IF(E49&gt;15,"No",IF(E49&lt;-15,"No","Yes")))</f>
        <v>N/A</v>
      </c>
      <c r="G49" s="8">
        <v>7.2926593799999995E-2</v>
      </c>
      <c r="H49" s="9" t="str">
        <f>IF($B49="N/A","N/A",IF(G49&gt;15,"No",IF(G49&lt;-15,"No","Yes")))</f>
        <v>N/A</v>
      </c>
      <c r="I49" s="10">
        <v>21.85</v>
      </c>
      <c r="J49" s="10">
        <v>-38.200000000000003</v>
      </c>
      <c r="K49" s="9" t="str">
        <f t="shared" si="8"/>
        <v>No</v>
      </c>
    </row>
    <row r="50" spans="1:11" x14ac:dyDescent="0.25">
      <c r="A50" s="73" t="s">
        <v>397</v>
      </c>
      <c r="B50" s="33" t="s">
        <v>213</v>
      </c>
      <c r="C50" s="72">
        <v>0</v>
      </c>
      <c r="D50" s="9" t="str">
        <f>IF($B50="N/A","N/A",IF(C50&gt;15,"No",IF(C50&lt;-15,"No","Yes")))</f>
        <v>N/A</v>
      </c>
      <c r="E50" s="8">
        <v>0</v>
      </c>
      <c r="F50" s="9" t="str">
        <f>IF($B50="N/A","N/A",IF(E50&gt;15,"No",IF(E50&lt;-15,"No","Yes")))</f>
        <v>N/A</v>
      </c>
      <c r="G50" s="8">
        <v>0</v>
      </c>
      <c r="H50" s="9" t="str">
        <f>IF($B50="N/A","N/A",IF(G50&gt;15,"No",IF(G50&lt;-15,"No","Yes")))</f>
        <v>N/A</v>
      </c>
      <c r="I50" s="10" t="s">
        <v>1745</v>
      </c>
      <c r="J50" s="10" t="s">
        <v>1745</v>
      </c>
      <c r="K50" s="9" t="str">
        <f t="shared" si="8"/>
        <v>N/A</v>
      </c>
    </row>
    <row r="51" spans="1:11" x14ac:dyDescent="0.25">
      <c r="A51" s="73" t="s">
        <v>398</v>
      </c>
      <c r="B51" s="33" t="s">
        <v>213</v>
      </c>
      <c r="C51" s="72">
        <v>1.7489552479999999</v>
      </c>
      <c r="D51" s="9" t="str">
        <f>IF($B51="N/A","N/A",IF(C51&gt;15,"No",IF(C51&lt;-15,"No","Yes")))</f>
        <v>N/A</v>
      </c>
      <c r="E51" s="8">
        <v>1.8092582789</v>
      </c>
      <c r="F51" s="9" t="str">
        <f>IF($B51="N/A","N/A",IF(E51&gt;15,"No",IF(E51&lt;-15,"No","Yes")))</f>
        <v>N/A</v>
      </c>
      <c r="G51" s="8">
        <v>2.0409844777999999</v>
      </c>
      <c r="H51" s="9" t="str">
        <f>IF($B51="N/A","N/A",IF(G51&gt;15,"No",IF(G51&lt;-15,"No","Yes")))</f>
        <v>N/A</v>
      </c>
      <c r="I51" s="10">
        <v>3.448</v>
      </c>
      <c r="J51" s="10">
        <v>12.81</v>
      </c>
      <c r="K51" s="9" t="str">
        <f t="shared" si="8"/>
        <v>Yes</v>
      </c>
    </row>
    <row r="52" spans="1:11" x14ac:dyDescent="0.25">
      <c r="A52" s="73" t="s">
        <v>399</v>
      </c>
      <c r="B52" s="33" t="s">
        <v>220</v>
      </c>
      <c r="C52" s="72">
        <v>6.8721350659000002</v>
      </c>
      <c r="D52" s="9" t="str">
        <f>IF($B52="N/A","N/A",IF(C52&gt;1,"Yes","No"))</f>
        <v>Yes</v>
      </c>
      <c r="E52" s="8">
        <v>6.9518235521999996</v>
      </c>
      <c r="F52" s="9" t="str">
        <f>IF($B52="N/A","N/A",IF(E52&gt;1,"Yes","No"))</f>
        <v>Yes</v>
      </c>
      <c r="G52" s="8">
        <v>6.5535686692999997</v>
      </c>
      <c r="H52" s="9" t="str">
        <f>IF($B52="N/A","N/A",IF(G52&gt;1,"Yes","No"))</f>
        <v>Yes</v>
      </c>
      <c r="I52" s="10">
        <v>1.1599999999999999</v>
      </c>
      <c r="J52" s="10">
        <v>-5.73</v>
      </c>
      <c r="K52" s="9" t="str">
        <f t="shared" si="8"/>
        <v>Yes</v>
      </c>
    </row>
    <row r="53" spans="1:11" x14ac:dyDescent="0.25">
      <c r="A53" s="73" t="s">
        <v>400</v>
      </c>
      <c r="B53" s="33" t="s">
        <v>259</v>
      </c>
      <c r="C53" s="72">
        <v>1.9205636200000001E-2</v>
      </c>
      <c r="D53" s="9" t="str">
        <f>IF($B53="N/A","N/A",IF(C53&gt;0,"Yes","No"))</f>
        <v>Yes</v>
      </c>
      <c r="E53" s="8">
        <v>2.0524066699999999E-2</v>
      </c>
      <c r="F53" s="9" t="str">
        <f>IF($B53="N/A","N/A",IF(E53&gt;0,"Yes","No"))</f>
        <v>Yes</v>
      </c>
      <c r="G53" s="8">
        <v>2.7442371E-2</v>
      </c>
      <c r="H53" s="9" t="str">
        <f>IF($B53="N/A","N/A",IF(G53&gt;0,"Yes","No"))</f>
        <v>Yes</v>
      </c>
      <c r="I53" s="10">
        <v>6.8650000000000002</v>
      </c>
      <c r="J53" s="10">
        <v>33.71</v>
      </c>
      <c r="K53" s="9" t="str">
        <f t="shared" si="8"/>
        <v>No</v>
      </c>
    </row>
    <row r="54" spans="1:11" x14ac:dyDescent="0.25">
      <c r="A54" s="73" t="s">
        <v>401</v>
      </c>
      <c r="B54" s="33" t="s">
        <v>260</v>
      </c>
      <c r="C54" s="72">
        <v>0</v>
      </c>
      <c r="D54" s="9" t="str">
        <f>IF($B54="N/A","N/A",IF(C54&gt;=1,"No",IF(C54&lt;0,"No","Yes")))</f>
        <v>Yes</v>
      </c>
      <c r="E54" s="8">
        <v>0</v>
      </c>
      <c r="F54" s="9" t="str">
        <f>IF($B54="N/A","N/A",IF(E54&gt;=1,"No",IF(E54&lt;0,"No","Yes")))</f>
        <v>Yes</v>
      </c>
      <c r="G54" s="8">
        <v>0</v>
      </c>
      <c r="H54" s="9" t="str">
        <f>IF($B54="N/A","N/A",IF(G54&gt;=1,"No",IF(G54&lt;0,"No","Yes")))</f>
        <v>Yes</v>
      </c>
      <c r="I54" s="10" t="s">
        <v>1745</v>
      </c>
      <c r="J54" s="10" t="s">
        <v>1745</v>
      </c>
      <c r="K54" s="9" t="str">
        <f t="shared" si="8"/>
        <v>N/A</v>
      </c>
    </row>
    <row r="55" spans="1:11" x14ac:dyDescent="0.25">
      <c r="A55" s="73" t="s">
        <v>875</v>
      </c>
      <c r="B55" s="33" t="s">
        <v>213</v>
      </c>
      <c r="C55" s="75">
        <v>173.08811700999999</v>
      </c>
      <c r="D55" s="9" t="str">
        <f>IF($B55="N/A","N/A",IF(C55&gt;15,"No",IF(C55&lt;-15,"No","Yes")))</f>
        <v>N/A</v>
      </c>
      <c r="E55" s="35">
        <v>175.20878872</v>
      </c>
      <c r="F55" s="9" t="str">
        <f>IF($B55="N/A","N/A",IF(E55&gt;15,"No",IF(E55&lt;-15,"No","Yes")))</f>
        <v>N/A</v>
      </c>
      <c r="G55" s="35">
        <v>197.08846402</v>
      </c>
      <c r="H55" s="9" t="str">
        <f>IF($B55="N/A","N/A",IF(G55&gt;15,"No",IF(G55&lt;-15,"No","Yes")))</f>
        <v>N/A</v>
      </c>
      <c r="I55" s="10">
        <v>1.2250000000000001</v>
      </c>
      <c r="J55" s="10">
        <v>12.49</v>
      </c>
      <c r="K55" s="9" t="str">
        <f t="shared" ref="K55:K74" si="9">IF(J55="Div by 0", "N/A", IF(J55="N/A","N/A", IF(J55&gt;30, "No", IF(J55&lt;-30, "No", "Yes"))))</f>
        <v>Yes</v>
      </c>
    </row>
    <row r="56" spans="1:11" x14ac:dyDescent="0.25">
      <c r="A56" s="73" t="s">
        <v>876</v>
      </c>
      <c r="B56" s="33" t="s">
        <v>261</v>
      </c>
      <c r="C56" s="75">
        <v>107.46916817</v>
      </c>
      <c r="D56" s="9" t="str">
        <f>IF($B56="N/A","N/A",IF(C56&gt;90,"No",IF(C56&lt;20,"No","Yes")))</f>
        <v>No</v>
      </c>
      <c r="E56" s="35">
        <v>106.42698269</v>
      </c>
      <c r="F56" s="9" t="str">
        <f>IF($B56="N/A","N/A",IF(E56&gt;90,"No",IF(E56&lt;20,"No","Yes")))</f>
        <v>No</v>
      </c>
      <c r="G56" s="35">
        <v>117.85992138</v>
      </c>
      <c r="H56" s="9" t="str">
        <f>IF($B56="N/A","N/A",IF(G56&gt;90,"No",IF(G56&lt;20,"No","Yes")))</f>
        <v>No</v>
      </c>
      <c r="I56" s="10">
        <v>-0.97</v>
      </c>
      <c r="J56" s="10">
        <v>10.74</v>
      </c>
      <c r="K56" s="9" t="str">
        <f t="shared" si="9"/>
        <v>Yes</v>
      </c>
    </row>
    <row r="57" spans="1:11" x14ac:dyDescent="0.25">
      <c r="A57" s="73" t="s">
        <v>877</v>
      </c>
      <c r="B57" s="33" t="s">
        <v>262</v>
      </c>
      <c r="C57" s="75">
        <v>115.08378838</v>
      </c>
      <c r="D57" s="9" t="str">
        <f>IF($B57="N/A","N/A",IF(C57&gt;60,"No",IF(C57&lt;10,"No","Yes")))</f>
        <v>No</v>
      </c>
      <c r="E57" s="35">
        <v>130.33268812</v>
      </c>
      <c r="F57" s="9" t="str">
        <f>IF($B57="N/A","N/A",IF(E57&gt;60,"No",IF(E57&lt;10,"No","Yes")))</f>
        <v>No</v>
      </c>
      <c r="G57" s="35">
        <v>134.86259311000001</v>
      </c>
      <c r="H57" s="9" t="str">
        <f>IF($B57="N/A","N/A",IF(G57&gt;60,"No",IF(G57&lt;10,"No","Yes")))</f>
        <v>No</v>
      </c>
      <c r="I57" s="10">
        <v>13.25</v>
      </c>
      <c r="J57" s="10">
        <v>3.476</v>
      </c>
      <c r="K57" s="9" t="str">
        <f t="shared" si="9"/>
        <v>Yes</v>
      </c>
    </row>
    <row r="58" spans="1:11" ht="25" x14ac:dyDescent="0.25">
      <c r="A58" s="73" t="s">
        <v>878</v>
      </c>
      <c r="B58" s="33" t="s">
        <v>263</v>
      </c>
      <c r="C58" s="75">
        <v>61.365288477999997</v>
      </c>
      <c r="D58" s="9" t="str">
        <f>IF($B58="N/A","N/A",IF(C58&gt;100,"No",IF(C58&lt;10,"No","Yes")))</f>
        <v>Yes</v>
      </c>
      <c r="E58" s="35">
        <v>61.724243014000002</v>
      </c>
      <c r="F58" s="9" t="str">
        <f>IF($B58="N/A","N/A",IF(E58&gt;100,"No",IF(E58&lt;10,"No","Yes")))</f>
        <v>Yes</v>
      </c>
      <c r="G58" s="35">
        <v>58.770534013000002</v>
      </c>
      <c r="H58" s="9" t="str">
        <f>IF($B58="N/A","N/A",IF(G58&gt;100,"No",IF(G58&lt;10,"No","Yes")))</f>
        <v>Yes</v>
      </c>
      <c r="I58" s="10">
        <v>0.58489999999999998</v>
      </c>
      <c r="J58" s="10">
        <v>-4.79</v>
      </c>
      <c r="K58" s="9" t="str">
        <f t="shared" si="9"/>
        <v>Yes</v>
      </c>
    </row>
    <row r="59" spans="1:11" x14ac:dyDescent="0.25">
      <c r="A59" s="73" t="s">
        <v>879</v>
      </c>
      <c r="B59" s="33" t="s">
        <v>264</v>
      </c>
      <c r="C59" s="75">
        <v>159.47928683999999</v>
      </c>
      <c r="D59" s="9" t="str">
        <f>IF($B59="N/A","N/A",IF(C59&gt;100,"No",IF(C59&lt;20,"No","Yes")))</f>
        <v>No</v>
      </c>
      <c r="E59" s="35">
        <v>167.88040674999999</v>
      </c>
      <c r="F59" s="9" t="str">
        <f>IF($B59="N/A","N/A",IF(E59&gt;100,"No",IF(E59&lt;20,"No","Yes")))</f>
        <v>No</v>
      </c>
      <c r="G59" s="35">
        <v>194.65931610999999</v>
      </c>
      <c r="H59" s="9" t="str">
        <f>IF($B59="N/A","N/A",IF(G59&gt;100,"No",IF(G59&lt;20,"No","Yes")))</f>
        <v>No</v>
      </c>
      <c r="I59" s="10">
        <v>5.2679999999999998</v>
      </c>
      <c r="J59" s="10">
        <v>15.95</v>
      </c>
      <c r="K59" s="9" t="str">
        <f t="shared" si="9"/>
        <v>Yes</v>
      </c>
    </row>
    <row r="60" spans="1:11" x14ac:dyDescent="0.25">
      <c r="A60" s="73" t="s">
        <v>880</v>
      </c>
      <c r="B60" s="33" t="s">
        <v>264</v>
      </c>
      <c r="C60" s="75">
        <v>164.77141699000001</v>
      </c>
      <c r="D60" s="9" t="str">
        <f>IF($B60="N/A","N/A",IF(C60&gt;100,"No",IF(C60&lt;20,"No","Yes")))</f>
        <v>No</v>
      </c>
      <c r="E60" s="35">
        <v>173.13162588</v>
      </c>
      <c r="F60" s="9" t="str">
        <f>IF($B60="N/A","N/A",IF(E60&gt;100,"No",IF(E60&lt;20,"No","Yes")))</f>
        <v>No</v>
      </c>
      <c r="G60" s="35">
        <v>194.32556124999999</v>
      </c>
      <c r="H60" s="9" t="str">
        <f>IF($B60="N/A","N/A",IF(G60&gt;100,"No",IF(G60&lt;20,"No","Yes")))</f>
        <v>No</v>
      </c>
      <c r="I60" s="10">
        <v>5.0739999999999998</v>
      </c>
      <c r="J60" s="10">
        <v>12.24</v>
      </c>
      <c r="K60" s="9" t="str">
        <f t="shared" si="9"/>
        <v>Yes</v>
      </c>
    </row>
    <row r="61" spans="1:11" x14ac:dyDescent="0.25">
      <c r="A61" s="73" t="s">
        <v>881</v>
      </c>
      <c r="B61" s="33" t="s">
        <v>213</v>
      </c>
      <c r="C61" s="75">
        <v>149.94925884</v>
      </c>
      <c r="D61" s="9" t="str">
        <f>IF($B61="N/A","N/A",IF(C61&gt;15,"No",IF(C61&lt;-15,"No","Yes")))</f>
        <v>N/A</v>
      </c>
      <c r="E61" s="35">
        <v>155.21157801999999</v>
      </c>
      <c r="F61" s="9" t="str">
        <f>IF($B61="N/A","N/A",IF(E61&gt;15,"No",IF(E61&lt;-15,"No","Yes")))</f>
        <v>N/A</v>
      </c>
      <c r="G61" s="35">
        <v>172.46435776999999</v>
      </c>
      <c r="H61" s="9" t="str">
        <f>IF($B61="N/A","N/A",IF(G61&gt;15,"No",IF(G61&lt;-15,"No","Yes")))</f>
        <v>N/A</v>
      </c>
      <c r="I61" s="10">
        <v>3.5089999999999999</v>
      </c>
      <c r="J61" s="10">
        <v>11.12</v>
      </c>
      <c r="K61" s="9" t="str">
        <f t="shared" si="9"/>
        <v>Yes</v>
      </c>
    </row>
    <row r="62" spans="1:11" x14ac:dyDescent="0.25">
      <c r="A62" s="73" t="s">
        <v>882</v>
      </c>
      <c r="B62" s="33" t="s">
        <v>265</v>
      </c>
      <c r="C62" s="75">
        <v>44.111130328999998</v>
      </c>
      <c r="D62" s="9" t="str">
        <f>IF($B62="N/A","N/A",IF(C62&gt;60,"No",IF(C62&lt;10,"No","Yes")))</f>
        <v>Yes</v>
      </c>
      <c r="E62" s="35">
        <v>45.667024847</v>
      </c>
      <c r="F62" s="9" t="str">
        <f>IF($B62="N/A","N/A",IF(E62&gt;60,"No",IF(E62&lt;10,"No","Yes")))</f>
        <v>Yes</v>
      </c>
      <c r="G62" s="35">
        <v>34.331288000000001</v>
      </c>
      <c r="H62" s="9" t="str">
        <f>IF($B62="N/A","N/A",IF(G62&gt;60,"No",IF(G62&lt;10,"No","Yes")))</f>
        <v>Yes</v>
      </c>
      <c r="I62" s="10">
        <v>3.5270000000000001</v>
      </c>
      <c r="J62" s="10">
        <v>-24.8</v>
      </c>
      <c r="K62" s="9" t="str">
        <f t="shared" si="9"/>
        <v>Yes</v>
      </c>
    </row>
    <row r="63" spans="1:11" x14ac:dyDescent="0.25">
      <c r="A63" s="73" t="s">
        <v>883</v>
      </c>
      <c r="B63" s="33" t="s">
        <v>265</v>
      </c>
      <c r="C63" s="75" t="s">
        <v>1745</v>
      </c>
      <c r="D63" s="9" t="str">
        <f>IF($B63="N/A","N/A",IF(C63&gt;60,"No",IF(C63&lt;10,"No","Yes")))</f>
        <v>No</v>
      </c>
      <c r="E63" s="35" t="s">
        <v>1745</v>
      </c>
      <c r="F63" s="9" t="str">
        <f>IF($B63="N/A","N/A",IF(E63&gt;60,"No",IF(E63&lt;10,"No","Yes")))</f>
        <v>No</v>
      </c>
      <c r="G63" s="35" t="s">
        <v>1745</v>
      </c>
      <c r="H63" s="9" t="str">
        <f>IF($B63="N/A","N/A",IF(G63&gt;60,"No",IF(G63&lt;10,"No","Yes")))</f>
        <v>No</v>
      </c>
      <c r="I63" s="10" t="s">
        <v>1745</v>
      </c>
      <c r="J63" s="10" t="s">
        <v>1745</v>
      </c>
      <c r="K63" s="9" t="str">
        <f t="shared" si="9"/>
        <v>N/A</v>
      </c>
    </row>
    <row r="64" spans="1:11" x14ac:dyDescent="0.25">
      <c r="A64" s="73" t="s">
        <v>884</v>
      </c>
      <c r="B64" s="33" t="s">
        <v>213</v>
      </c>
      <c r="C64" s="75">
        <v>229.01016289</v>
      </c>
      <c r="D64" s="9" t="str">
        <f t="shared" ref="D64:D74" si="10">IF($B64="N/A","N/A",IF(C64&gt;15,"No",IF(C64&lt;-15,"No","Yes")))</f>
        <v>N/A</v>
      </c>
      <c r="E64" s="35">
        <v>231.30948197999999</v>
      </c>
      <c r="F64" s="9" t="str">
        <f>IF($B64="N/A","N/A",IF(E64&gt;15,"No",IF(E64&lt;-15,"No","Yes")))</f>
        <v>N/A</v>
      </c>
      <c r="G64" s="35">
        <v>274.83954971000003</v>
      </c>
      <c r="H64" s="9" t="str">
        <f>IF($B64="N/A","N/A",IF(G64&gt;15,"No",IF(G64&lt;-15,"No","Yes")))</f>
        <v>N/A</v>
      </c>
      <c r="I64" s="10">
        <v>1.004</v>
      </c>
      <c r="J64" s="10">
        <v>18.82</v>
      </c>
      <c r="K64" s="9" t="str">
        <f t="shared" si="9"/>
        <v>Yes</v>
      </c>
    </row>
    <row r="65" spans="1:11" ht="25" customHeight="1" x14ac:dyDescent="0.25">
      <c r="A65" s="73" t="s">
        <v>885</v>
      </c>
      <c r="B65" s="33" t="s">
        <v>213</v>
      </c>
      <c r="C65" s="75">
        <v>69.537123754000007</v>
      </c>
      <c r="D65" s="9" t="str">
        <f t="shared" si="10"/>
        <v>N/A</v>
      </c>
      <c r="E65" s="35">
        <v>65.180554485000002</v>
      </c>
      <c r="F65" s="9" t="str">
        <f t="shared" ref="F65:F73" si="11">IF($B65="N/A","N/A",IF(E65&gt;15,"No",IF(E65&lt;-15,"No","Yes")))</f>
        <v>N/A</v>
      </c>
      <c r="G65" s="35">
        <v>60.935278134000001</v>
      </c>
      <c r="H65" s="9" t="str">
        <f t="shared" ref="H65:H86" si="12">IF($B65="N/A","N/A",IF(G65&gt;15,"No",IF(G65&lt;-15,"No","Yes")))</f>
        <v>N/A</v>
      </c>
      <c r="I65" s="10">
        <v>-6.27</v>
      </c>
      <c r="J65" s="10">
        <v>-6.51</v>
      </c>
      <c r="K65" s="9" t="str">
        <f t="shared" si="9"/>
        <v>Yes</v>
      </c>
    </row>
    <row r="66" spans="1:11" x14ac:dyDescent="0.25">
      <c r="A66" s="73" t="s">
        <v>886</v>
      </c>
      <c r="B66" s="33" t="s">
        <v>213</v>
      </c>
      <c r="C66" s="75">
        <v>31.131999085</v>
      </c>
      <c r="D66" s="9" t="str">
        <f t="shared" si="10"/>
        <v>N/A</v>
      </c>
      <c r="E66" s="35">
        <v>29.000043700999999</v>
      </c>
      <c r="F66" s="9" t="str">
        <f t="shared" si="11"/>
        <v>N/A</v>
      </c>
      <c r="G66" s="35">
        <v>29.631493861999999</v>
      </c>
      <c r="H66" s="9" t="str">
        <f t="shared" si="12"/>
        <v>N/A</v>
      </c>
      <c r="I66" s="10">
        <v>-6.85</v>
      </c>
      <c r="J66" s="10">
        <v>2.177</v>
      </c>
      <c r="K66" s="9" t="str">
        <f t="shared" si="9"/>
        <v>Yes</v>
      </c>
    </row>
    <row r="67" spans="1:11" x14ac:dyDescent="0.25">
      <c r="A67" s="73" t="s">
        <v>887</v>
      </c>
      <c r="B67" s="33" t="s">
        <v>213</v>
      </c>
      <c r="C67" s="75">
        <v>234.20663128000001</v>
      </c>
      <c r="D67" s="9" t="str">
        <f t="shared" si="10"/>
        <v>N/A</v>
      </c>
      <c r="E67" s="35">
        <v>1009.544359</v>
      </c>
      <c r="F67" s="9" t="str">
        <f t="shared" si="11"/>
        <v>N/A</v>
      </c>
      <c r="G67" s="35">
        <v>953.84695524999995</v>
      </c>
      <c r="H67" s="9" t="str">
        <f t="shared" si="12"/>
        <v>N/A</v>
      </c>
      <c r="I67" s="10">
        <v>331</v>
      </c>
      <c r="J67" s="10">
        <v>-5.52</v>
      </c>
      <c r="K67" s="9" t="str">
        <f t="shared" si="9"/>
        <v>Yes</v>
      </c>
    </row>
    <row r="68" spans="1:11" ht="25" x14ac:dyDescent="0.25">
      <c r="A68" s="73" t="s">
        <v>888</v>
      </c>
      <c r="B68" s="33" t="s">
        <v>213</v>
      </c>
      <c r="C68" s="75">
        <v>292.56254269999999</v>
      </c>
      <c r="D68" s="9" t="str">
        <f t="shared" si="10"/>
        <v>N/A</v>
      </c>
      <c r="E68" s="35">
        <v>312.36549262</v>
      </c>
      <c r="F68" s="9" t="str">
        <f t="shared" si="11"/>
        <v>N/A</v>
      </c>
      <c r="G68" s="35">
        <v>348.15663369999999</v>
      </c>
      <c r="H68" s="9" t="str">
        <f t="shared" si="12"/>
        <v>N/A</v>
      </c>
      <c r="I68" s="10">
        <v>6.7690000000000001</v>
      </c>
      <c r="J68" s="10">
        <v>11.46</v>
      </c>
      <c r="K68" s="9" t="str">
        <f t="shared" si="9"/>
        <v>Yes</v>
      </c>
    </row>
    <row r="69" spans="1:11" x14ac:dyDescent="0.25">
      <c r="A69" s="73" t="s">
        <v>889</v>
      </c>
      <c r="B69" s="33" t="s">
        <v>213</v>
      </c>
      <c r="C69" s="75">
        <v>695.24281817999997</v>
      </c>
      <c r="D69" s="9" t="str">
        <f t="shared" si="10"/>
        <v>N/A</v>
      </c>
      <c r="E69" s="35">
        <v>210.29995312</v>
      </c>
      <c r="F69" s="9" t="str">
        <f t="shared" si="11"/>
        <v>N/A</v>
      </c>
      <c r="G69" s="35">
        <v>77.824106618000002</v>
      </c>
      <c r="H69" s="9" t="str">
        <f t="shared" si="12"/>
        <v>N/A</v>
      </c>
      <c r="I69" s="10">
        <v>-69.8</v>
      </c>
      <c r="J69" s="10">
        <v>-63</v>
      </c>
      <c r="K69" s="9" t="str">
        <f t="shared" si="9"/>
        <v>No</v>
      </c>
    </row>
    <row r="70" spans="1:11" ht="25" x14ac:dyDescent="0.25">
      <c r="A70" s="73" t="s">
        <v>890</v>
      </c>
      <c r="B70" s="33" t="s">
        <v>213</v>
      </c>
      <c r="C70" s="75">
        <v>56.605777648</v>
      </c>
      <c r="D70" s="9" t="str">
        <f t="shared" si="10"/>
        <v>N/A</v>
      </c>
      <c r="E70" s="35">
        <v>50.923495701999997</v>
      </c>
      <c r="F70" s="9" t="str">
        <f t="shared" si="11"/>
        <v>N/A</v>
      </c>
      <c r="G70" s="35">
        <v>59.154374548</v>
      </c>
      <c r="H70" s="9" t="str">
        <f t="shared" si="12"/>
        <v>N/A</v>
      </c>
      <c r="I70" s="10">
        <v>-10</v>
      </c>
      <c r="J70" s="10">
        <v>16.16</v>
      </c>
      <c r="K70" s="9" t="str">
        <f t="shared" si="9"/>
        <v>Yes</v>
      </c>
    </row>
    <row r="71" spans="1:11" x14ac:dyDescent="0.25">
      <c r="A71" s="73" t="s">
        <v>891</v>
      </c>
      <c r="B71" s="33" t="s">
        <v>213</v>
      </c>
      <c r="C71" s="75">
        <v>1045.4825959</v>
      </c>
      <c r="D71" s="9" t="str">
        <f t="shared" si="10"/>
        <v>N/A</v>
      </c>
      <c r="E71" s="35">
        <v>1491.5544331999999</v>
      </c>
      <c r="F71" s="9" t="str">
        <f t="shared" si="11"/>
        <v>N/A</v>
      </c>
      <c r="G71" s="35">
        <v>3188.5579554000001</v>
      </c>
      <c r="H71" s="9" t="str">
        <f t="shared" si="12"/>
        <v>N/A</v>
      </c>
      <c r="I71" s="10">
        <v>42.67</v>
      </c>
      <c r="J71" s="10">
        <v>113.8</v>
      </c>
      <c r="K71" s="9" t="str">
        <f t="shared" si="9"/>
        <v>No</v>
      </c>
    </row>
    <row r="72" spans="1:11" ht="25" x14ac:dyDescent="0.25">
      <c r="A72" s="73" t="s">
        <v>892</v>
      </c>
      <c r="B72" s="33" t="s">
        <v>213</v>
      </c>
      <c r="C72" s="75">
        <v>1810.4917554000001</v>
      </c>
      <c r="D72" s="9" t="str">
        <f t="shared" si="10"/>
        <v>N/A</v>
      </c>
      <c r="E72" s="35">
        <v>1813.0235837</v>
      </c>
      <c r="F72" s="9" t="str">
        <f t="shared" si="11"/>
        <v>N/A</v>
      </c>
      <c r="G72" s="35">
        <v>1857.3508451</v>
      </c>
      <c r="H72" s="9" t="str">
        <f t="shared" si="12"/>
        <v>N/A</v>
      </c>
      <c r="I72" s="10">
        <v>0.13980000000000001</v>
      </c>
      <c r="J72" s="10">
        <v>2.4449999999999998</v>
      </c>
      <c r="K72" s="9" t="str">
        <f t="shared" si="9"/>
        <v>Yes</v>
      </c>
    </row>
    <row r="73" spans="1:11" x14ac:dyDescent="0.25">
      <c r="A73" s="73" t="s">
        <v>893</v>
      </c>
      <c r="B73" s="33" t="s">
        <v>213</v>
      </c>
      <c r="C73" s="75">
        <v>499.16330244</v>
      </c>
      <c r="D73" s="9" t="str">
        <f t="shared" si="10"/>
        <v>N/A</v>
      </c>
      <c r="E73" s="35">
        <v>505.45892241000001</v>
      </c>
      <c r="F73" s="9" t="str">
        <f t="shared" si="11"/>
        <v>N/A</v>
      </c>
      <c r="G73" s="35">
        <v>619.92563202999997</v>
      </c>
      <c r="H73" s="9" t="str">
        <f t="shared" si="12"/>
        <v>N/A</v>
      </c>
      <c r="I73" s="10">
        <v>1.2609999999999999</v>
      </c>
      <c r="J73" s="10">
        <v>22.65</v>
      </c>
      <c r="K73" s="9" t="str">
        <f t="shared" si="9"/>
        <v>Yes</v>
      </c>
    </row>
    <row r="74" spans="1:11" x14ac:dyDescent="0.25">
      <c r="A74" s="73" t="s">
        <v>894</v>
      </c>
      <c r="B74" s="33" t="s">
        <v>213</v>
      </c>
      <c r="C74" s="75">
        <v>603.15270413999997</v>
      </c>
      <c r="D74" s="9" t="str">
        <f t="shared" si="10"/>
        <v>N/A</v>
      </c>
      <c r="E74" s="35">
        <v>599.22704837000003</v>
      </c>
      <c r="F74" s="9" t="str">
        <f>IF($B74="N/A","N/A",IF(E74&gt;15,"No",IF(E74&lt;-15,"No","Yes")))</f>
        <v>N/A</v>
      </c>
      <c r="G74" s="35">
        <v>585.62571195999999</v>
      </c>
      <c r="H74" s="9" t="str">
        <f t="shared" si="12"/>
        <v>N/A</v>
      </c>
      <c r="I74" s="10">
        <v>-0.65100000000000002</v>
      </c>
      <c r="J74" s="10">
        <v>-2.27</v>
      </c>
      <c r="K74" s="9" t="str">
        <f t="shared" si="9"/>
        <v>Yes</v>
      </c>
    </row>
    <row r="75" spans="1:11" x14ac:dyDescent="0.25">
      <c r="A75" s="73" t="s">
        <v>895</v>
      </c>
      <c r="B75" s="33" t="s">
        <v>213</v>
      </c>
      <c r="C75" s="72">
        <v>1.2580608173000001</v>
      </c>
      <c r="D75" s="9" t="str">
        <f t="shared" ref="D75:D80" si="13">IF($B75="N/A","N/A",IF(C75&gt;15,"No",IF(C75&lt;-15,"No","Yes")))</f>
        <v>N/A</v>
      </c>
      <c r="E75" s="8">
        <v>1.1437355301000001</v>
      </c>
      <c r="F75" s="9" t="str">
        <f>IF($B75="N/A","N/A",IF(E75&gt;15,"No",IF(E75&lt;-15,"No","Yes")))</f>
        <v>N/A</v>
      </c>
      <c r="G75" s="8">
        <v>0.98535751890000001</v>
      </c>
      <c r="H75" s="9" t="str">
        <f t="shared" si="12"/>
        <v>N/A</v>
      </c>
      <c r="I75" s="10">
        <v>-9.09</v>
      </c>
      <c r="J75" s="10">
        <v>-13.8</v>
      </c>
      <c r="K75" s="9" t="str">
        <f t="shared" ref="K75:K80" si="14">IF(J75="Div by 0", "N/A", IF(J75="N/A","N/A", IF(J75&gt;30, "No", IF(J75&lt;-30, "No", "Yes"))))</f>
        <v>Yes</v>
      </c>
    </row>
    <row r="76" spans="1:11" x14ac:dyDescent="0.25">
      <c r="A76" s="73" t="s">
        <v>896</v>
      </c>
      <c r="B76" s="33" t="s">
        <v>213</v>
      </c>
      <c r="C76" s="72">
        <v>0.27735138190000003</v>
      </c>
      <c r="D76" s="9" t="str">
        <f t="shared" si="13"/>
        <v>N/A</v>
      </c>
      <c r="E76" s="8">
        <v>0.24902399250000001</v>
      </c>
      <c r="F76" s="9" t="str">
        <f t="shared" ref="F76:F86" si="15">IF($B76="N/A","N/A",IF(E76&gt;15,"No",IF(E76&lt;-15,"No","Yes")))</f>
        <v>N/A</v>
      </c>
      <c r="G76" s="8">
        <v>0.16000978900000001</v>
      </c>
      <c r="H76" s="9" t="str">
        <f t="shared" si="12"/>
        <v>N/A</v>
      </c>
      <c r="I76" s="10">
        <v>-10.199999999999999</v>
      </c>
      <c r="J76" s="10">
        <v>-35.700000000000003</v>
      </c>
      <c r="K76" s="9" t="str">
        <f t="shared" si="14"/>
        <v>No</v>
      </c>
    </row>
    <row r="77" spans="1:11" x14ac:dyDescent="0.25">
      <c r="A77" s="73" t="s">
        <v>897</v>
      </c>
      <c r="B77" s="33" t="s">
        <v>213</v>
      </c>
      <c r="C77" s="72">
        <v>1.2639060109</v>
      </c>
      <c r="D77" s="9" t="str">
        <f t="shared" si="13"/>
        <v>N/A</v>
      </c>
      <c r="E77" s="8">
        <v>1.2661910675000001</v>
      </c>
      <c r="F77" s="9" t="str">
        <f t="shared" si="15"/>
        <v>N/A</v>
      </c>
      <c r="G77" s="8">
        <v>0.83436865579999997</v>
      </c>
      <c r="H77" s="9" t="str">
        <f t="shared" si="12"/>
        <v>N/A</v>
      </c>
      <c r="I77" s="10">
        <v>0.18079999999999999</v>
      </c>
      <c r="J77" s="10">
        <v>-34.1</v>
      </c>
      <c r="K77" s="9" t="str">
        <f t="shared" si="14"/>
        <v>No</v>
      </c>
    </row>
    <row r="78" spans="1:11" x14ac:dyDescent="0.25">
      <c r="A78" s="73" t="s">
        <v>898</v>
      </c>
      <c r="B78" s="33" t="s">
        <v>213</v>
      </c>
      <c r="C78" s="72">
        <v>0.38105774380000001</v>
      </c>
      <c r="D78" s="9" t="str">
        <f t="shared" si="13"/>
        <v>N/A</v>
      </c>
      <c r="E78" s="8">
        <v>0.3285876747</v>
      </c>
      <c r="F78" s="9" t="str">
        <f t="shared" si="15"/>
        <v>N/A</v>
      </c>
      <c r="G78" s="8">
        <v>0.39330343629999998</v>
      </c>
      <c r="H78" s="9" t="str">
        <f t="shared" si="12"/>
        <v>N/A</v>
      </c>
      <c r="I78" s="10">
        <v>-13.8</v>
      </c>
      <c r="J78" s="10">
        <v>19.7</v>
      </c>
      <c r="K78" s="9" t="str">
        <f t="shared" si="14"/>
        <v>Yes</v>
      </c>
    </row>
    <row r="79" spans="1:11" ht="25" x14ac:dyDescent="0.25">
      <c r="A79" s="73" t="s">
        <v>899</v>
      </c>
      <c r="B79" s="33" t="s">
        <v>213</v>
      </c>
      <c r="C79" s="72">
        <v>21.427685485000001</v>
      </c>
      <c r="D79" s="9" t="str">
        <f t="shared" si="13"/>
        <v>N/A</v>
      </c>
      <c r="E79" s="8">
        <v>21.128260424</v>
      </c>
      <c r="F79" s="9" t="str">
        <f t="shared" si="15"/>
        <v>N/A</v>
      </c>
      <c r="G79" s="8">
        <v>24.088216617</v>
      </c>
      <c r="H79" s="9" t="str">
        <f t="shared" si="12"/>
        <v>N/A</v>
      </c>
      <c r="I79" s="10">
        <v>-1.4</v>
      </c>
      <c r="J79" s="10">
        <v>14.01</v>
      </c>
      <c r="K79" s="9" t="str">
        <f t="shared" si="14"/>
        <v>Yes</v>
      </c>
    </row>
    <row r="80" spans="1:11" ht="25" x14ac:dyDescent="0.25">
      <c r="A80" s="73" t="s">
        <v>900</v>
      </c>
      <c r="B80" s="33" t="s">
        <v>213</v>
      </c>
      <c r="C80" s="77">
        <v>21.257197277</v>
      </c>
      <c r="D80" s="9" t="str">
        <f t="shared" si="13"/>
        <v>N/A</v>
      </c>
      <c r="E80" s="77">
        <v>20.955983880000002</v>
      </c>
      <c r="F80" s="9" t="str">
        <f t="shared" si="15"/>
        <v>N/A</v>
      </c>
      <c r="G80" s="77">
        <v>23.858674245</v>
      </c>
      <c r="H80" s="9" t="str">
        <f t="shared" si="12"/>
        <v>N/A</v>
      </c>
      <c r="I80" s="10">
        <v>-1.42</v>
      </c>
      <c r="J80" s="78">
        <v>13.85</v>
      </c>
      <c r="K80" s="9" t="str">
        <f t="shared" si="14"/>
        <v>Yes</v>
      </c>
    </row>
    <row r="81" spans="1:11" x14ac:dyDescent="0.25">
      <c r="A81" s="73" t="s">
        <v>901</v>
      </c>
      <c r="B81" s="33" t="s">
        <v>213</v>
      </c>
      <c r="C81" s="79">
        <v>52.628272166999999</v>
      </c>
      <c r="D81" s="9" t="str">
        <f t="shared" ref="D81:D86" si="16">IF($B81="N/A","N/A",IF(C81&gt;15,"No",IF(C81&lt;-15,"No","Yes")))</f>
        <v>N/A</v>
      </c>
      <c r="E81" s="80">
        <v>55.838532532999999</v>
      </c>
      <c r="F81" s="9" t="str">
        <f t="shared" si="15"/>
        <v>N/A</v>
      </c>
      <c r="G81" s="80">
        <v>57.729248339999998</v>
      </c>
      <c r="H81" s="9" t="str">
        <f>IF($B81="N/A","N/A",IF(G81&gt;15,"No",IF(G81&lt;-15,"No","Yes")))</f>
        <v>N/A</v>
      </c>
      <c r="I81" s="10">
        <v>6.1</v>
      </c>
      <c r="J81" s="10">
        <v>3.3860000000000001</v>
      </c>
      <c r="K81" s="9" t="str">
        <f t="shared" ref="K81:K86" si="17">IF(J81="Div by 0", "N/A", IF(J81="N/A","N/A", IF(J81&gt;30, "No", IF(J81&lt;-30, "No", "Yes"))))</f>
        <v>Yes</v>
      </c>
    </row>
    <row r="82" spans="1:11" x14ac:dyDescent="0.25">
      <c r="A82" s="73" t="s">
        <v>902</v>
      </c>
      <c r="B82" s="33" t="s">
        <v>213</v>
      </c>
      <c r="C82" s="79">
        <v>146.38397709</v>
      </c>
      <c r="D82" s="9" t="str">
        <f t="shared" si="16"/>
        <v>N/A</v>
      </c>
      <c r="E82" s="80">
        <v>146.59807989999999</v>
      </c>
      <c r="F82" s="9" t="str">
        <f t="shared" si="15"/>
        <v>N/A</v>
      </c>
      <c r="G82" s="80">
        <v>146.88850126</v>
      </c>
      <c r="H82" s="9" t="str">
        <f t="shared" si="12"/>
        <v>N/A</v>
      </c>
      <c r="I82" s="10">
        <v>0.14630000000000001</v>
      </c>
      <c r="J82" s="10">
        <v>0.1981</v>
      </c>
      <c r="K82" s="9" t="str">
        <f t="shared" si="17"/>
        <v>Yes</v>
      </c>
    </row>
    <row r="83" spans="1:11" x14ac:dyDescent="0.25">
      <c r="A83" s="73" t="s">
        <v>903</v>
      </c>
      <c r="B83" s="33" t="s">
        <v>213</v>
      </c>
      <c r="C83" s="79">
        <v>175.93032324999999</v>
      </c>
      <c r="D83" s="9" t="str">
        <f t="shared" si="16"/>
        <v>N/A</v>
      </c>
      <c r="E83" s="80">
        <v>164.97196575999999</v>
      </c>
      <c r="F83" s="9" t="str">
        <f t="shared" si="15"/>
        <v>N/A</v>
      </c>
      <c r="G83" s="80">
        <v>220.35089785</v>
      </c>
      <c r="H83" s="9" t="str">
        <f t="shared" si="12"/>
        <v>N/A</v>
      </c>
      <c r="I83" s="10">
        <v>-6.23</v>
      </c>
      <c r="J83" s="10">
        <v>33.57</v>
      </c>
      <c r="K83" s="9" t="str">
        <f t="shared" si="17"/>
        <v>No</v>
      </c>
    </row>
    <row r="84" spans="1:11" x14ac:dyDescent="0.25">
      <c r="A84" s="73" t="s">
        <v>904</v>
      </c>
      <c r="B84" s="33" t="s">
        <v>213</v>
      </c>
      <c r="C84" s="79">
        <v>293.06611437999999</v>
      </c>
      <c r="D84" s="9" t="str">
        <f t="shared" si="16"/>
        <v>N/A</v>
      </c>
      <c r="E84" s="80">
        <v>333.90270070000003</v>
      </c>
      <c r="F84" s="9" t="str">
        <f t="shared" si="15"/>
        <v>N/A</v>
      </c>
      <c r="G84" s="80">
        <v>342.75218575999997</v>
      </c>
      <c r="H84" s="9" t="str">
        <f t="shared" si="12"/>
        <v>N/A</v>
      </c>
      <c r="I84" s="10">
        <v>13.93</v>
      </c>
      <c r="J84" s="10">
        <v>2.65</v>
      </c>
      <c r="K84" s="9" t="str">
        <f t="shared" si="17"/>
        <v>Yes</v>
      </c>
    </row>
    <row r="85" spans="1:11" x14ac:dyDescent="0.25">
      <c r="A85" s="73" t="s">
        <v>905</v>
      </c>
      <c r="B85" s="33" t="s">
        <v>213</v>
      </c>
      <c r="C85" s="79">
        <v>471.21274342999999</v>
      </c>
      <c r="D85" s="9" t="str">
        <f t="shared" si="16"/>
        <v>N/A</v>
      </c>
      <c r="E85" s="80">
        <v>479.24532973999999</v>
      </c>
      <c r="F85" s="9" t="str">
        <f t="shared" si="15"/>
        <v>N/A</v>
      </c>
      <c r="G85" s="80">
        <v>409.19650532999998</v>
      </c>
      <c r="H85" s="9" t="str">
        <f t="shared" si="12"/>
        <v>N/A</v>
      </c>
      <c r="I85" s="10">
        <v>1.7050000000000001</v>
      </c>
      <c r="J85" s="10">
        <v>-14.6</v>
      </c>
      <c r="K85" s="9" t="str">
        <f t="shared" si="17"/>
        <v>Yes</v>
      </c>
    </row>
    <row r="86" spans="1:11" ht="25" x14ac:dyDescent="0.25">
      <c r="A86" s="73" t="s">
        <v>906</v>
      </c>
      <c r="B86" s="33" t="s">
        <v>213</v>
      </c>
      <c r="C86" s="81">
        <v>473.07856806000001</v>
      </c>
      <c r="D86" s="9" t="str">
        <f t="shared" si="16"/>
        <v>N/A</v>
      </c>
      <c r="E86" s="81">
        <v>481.18576395000002</v>
      </c>
      <c r="F86" s="9" t="str">
        <f t="shared" si="15"/>
        <v>N/A</v>
      </c>
      <c r="G86" s="81">
        <v>410.88602954999999</v>
      </c>
      <c r="H86" s="9" t="str">
        <f t="shared" si="12"/>
        <v>N/A</v>
      </c>
      <c r="I86" s="10">
        <v>1.714</v>
      </c>
      <c r="J86" s="10">
        <v>-14.6</v>
      </c>
      <c r="K86" s="9" t="str">
        <f t="shared" si="17"/>
        <v>Yes</v>
      </c>
    </row>
    <row r="87" spans="1:11" x14ac:dyDescent="0.25">
      <c r="A87" s="73" t="s">
        <v>32</v>
      </c>
      <c r="B87" s="33" t="s">
        <v>266</v>
      </c>
      <c r="C87" s="72">
        <v>45.781104220000003</v>
      </c>
      <c r="D87" s="9" t="str">
        <f>IF($B87="N/A","N/A",IF(C87&gt;60,"Yes","No"))</f>
        <v>No</v>
      </c>
      <c r="E87" s="8">
        <v>75.689820366999996</v>
      </c>
      <c r="F87" s="9" t="str">
        <f>IF($B87="N/A","N/A",IF(E87&gt;60,"Yes","No"))</f>
        <v>Yes</v>
      </c>
      <c r="G87" s="8">
        <v>73.207984144999998</v>
      </c>
      <c r="H87" s="9" t="str">
        <f>IF($B87="N/A","N/A",IF(G87&gt;60,"Yes","No"))</f>
        <v>Yes</v>
      </c>
      <c r="I87" s="10">
        <v>65.33</v>
      </c>
      <c r="J87" s="10">
        <v>-3.28</v>
      </c>
      <c r="K87" s="9" t="str">
        <f t="shared" ref="K87:K105" si="18">IF(J87="Div by 0", "N/A", IF(J87="N/A","N/A", IF(J87&gt;30, "No", IF(J87&lt;-30, "No", "Yes"))))</f>
        <v>Yes</v>
      </c>
    </row>
    <row r="88" spans="1:11" x14ac:dyDescent="0.25">
      <c r="A88" s="73" t="s">
        <v>39</v>
      </c>
      <c r="B88" s="33" t="s">
        <v>267</v>
      </c>
      <c r="C88" s="72">
        <v>99.155367917000007</v>
      </c>
      <c r="D88" s="9" t="str">
        <f>IF($B88="N/A","N/A",IF(C88&gt;100,"No",IF(C88&lt;85,"No","Yes")))</f>
        <v>Yes</v>
      </c>
      <c r="E88" s="8">
        <v>99.561126014999999</v>
      </c>
      <c r="F88" s="9" t="str">
        <f>IF($B88="N/A","N/A",IF(E88&gt;100,"No",IF(E88&lt;85,"No","Yes")))</f>
        <v>Yes</v>
      </c>
      <c r="G88" s="8">
        <v>99.403411104</v>
      </c>
      <c r="H88" s="9" t="str">
        <f>IF($B88="N/A","N/A",IF(G88&gt;100,"No",IF(G88&lt;85,"No","Yes")))</f>
        <v>Yes</v>
      </c>
      <c r="I88" s="10">
        <v>0.40920000000000001</v>
      </c>
      <c r="J88" s="10">
        <v>-0.158</v>
      </c>
      <c r="K88" s="9" t="str">
        <f t="shared" si="18"/>
        <v>Yes</v>
      </c>
    </row>
    <row r="89" spans="1:11" x14ac:dyDescent="0.25">
      <c r="A89" s="73" t="s">
        <v>907</v>
      </c>
      <c r="B89" s="33" t="s">
        <v>213</v>
      </c>
      <c r="C89" s="72">
        <v>42.868061177999998</v>
      </c>
      <c r="D89" s="9" t="str">
        <f>IF($B89="N/A","N/A",IF(C89&gt;15,"No",IF(C89&lt;-15,"No","Yes")))</f>
        <v>N/A</v>
      </c>
      <c r="E89" s="8">
        <v>25.506832674999998</v>
      </c>
      <c r="F89" s="9" t="str">
        <f>IF($B89="N/A","N/A",IF(E89&gt;15,"No",IF(E89&lt;-15,"No","Yes")))</f>
        <v>N/A</v>
      </c>
      <c r="G89" s="8">
        <v>24.87267439</v>
      </c>
      <c r="H89" s="9" t="str">
        <f>IF($B89="N/A","N/A",IF(G89&gt;15,"No",IF(G89&lt;-15,"No","Yes")))</f>
        <v>N/A</v>
      </c>
      <c r="I89" s="10">
        <v>-40.5</v>
      </c>
      <c r="J89" s="10">
        <v>-2.4900000000000002</v>
      </c>
      <c r="K89" s="9" t="str">
        <f t="shared" si="18"/>
        <v>Yes</v>
      </c>
    </row>
    <row r="90" spans="1:11" x14ac:dyDescent="0.25">
      <c r="A90" s="73" t="s">
        <v>848</v>
      </c>
      <c r="B90" s="33" t="s">
        <v>268</v>
      </c>
      <c r="C90" s="72">
        <v>3.0525922432999999</v>
      </c>
      <c r="D90" s="9" t="str">
        <f>IF($B90="N/A","N/A",IF(C90&gt;25,"No",IF(C90&lt;5,"No","Yes")))</f>
        <v>No</v>
      </c>
      <c r="E90" s="8">
        <v>1.5218966544999999</v>
      </c>
      <c r="F90" s="9" t="str">
        <f>IF($B90="N/A","N/A",IF(E90&gt;25,"No",IF(E90&lt;5,"No","Yes")))</f>
        <v>No</v>
      </c>
      <c r="G90" s="8">
        <v>1.2979312524</v>
      </c>
      <c r="H90" s="9" t="str">
        <f>IF($B90="N/A","N/A",IF(G90&gt;25,"No",IF(G90&lt;5,"No","Yes")))</f>
        <v>No</v>
      </c>
      <c r="I90" s="10">
        <v>-50.1</v>
      </c>
      <c r="J90" s="10">
        <v>-14.7</v>
      </c>
      <c r="K90" s="9" t="str">
        <f t="shared" si="18"/>
        <v>Yes</v>
      </c>
    </row>
    <row r="91" spans="1:11" x14ac:dyDescent="0.25">
      <c r="A91" s="73" t="s">
        <v>849</v>
      </c>
      <c r="B91" s="33" t="s">
        <v>269</v>
      </c>
      <c r="C91" s="72">
        <v>36.044593525000003</v>
      </c>
      <c r="D91" s="9" t="str">
        <f>IF($B91="N/A","N/A",IF(C91&gt;70,"No",IF(C91&lt;40,"No","Yes")))</f>
        <v>No</v>
      </c>
      <c r="E91" s="8">
        <v>61.094587797999999</v>
      </c>
      <c r="F91" s="9" t="str">
        <f>IF($B91="N/A","N/A",IF(E91&gt;70,"No",IF(E91&lt;40,"No","Yes")))</f>
        <v>Yes</v>
      </c>
      <c r="G91" s="8">
        <v>64.360937985000007</v>
      </c>
      <c r="H91" s="9" t="str">
        <f>IF($B91="N/A","N/A",IF(G91&gt;70,"No",IF(G91&lt;40,"No","Yes")))</f>
        <v>Yes</v>
      </c>
      <c r="I91" s="10">
        <v>69.5</v>
      </c>
      <c r="J91" s="10">
        <v>5.3460000000000001</v>
      </c>
      <c r="K91" s="9" t="str">
        <f t="shared" si="18"/>
        <v>Yes</v>
      </c>
    </row>
    <row r="92" spans="1:11" x14ac:dyDescent="0.25">
      <c r="A92" s="73" t="s">
        <v>850</v>
      </c>
      <c r="B92" s="33" t="s">
        <v>270</v>
      </c>
      <c r="C92" s="72">
        <v>60.902814231999997</v>
      </c>
      <c r="D92" s="9" t="str">
        <f>IF($B92="N/A","N/A",IF(C92&gt;55,"No",IF(C92&lt;20,"No","Yes")))</f>
        <v>No</v>
      </c>
      <c r="E92" s="8">
        <v>34.610293540999997</v>
      </c>
      <c r="F92" s="9" t="str">
        <f>IF($B92="N/A","N/A",IF(E92&gt;55,"No",IF(E92&lt;20,"No","Yes")))</f>
        <v>Yes</v>
      </c>
      <c r="G92" s="8">
        <v>34.341069761</v>
      </c>
      <c r="H92" s="9" t="str">
        <f>IF($B92="N/A","N/A",IF(G92&gt;55,"No",IF(G92&lt;20,"No","Yes")))</f>
        <v>Yes</v>
      </c>
      <c r="I92" s="10">
        <v>-43.2</v>
      </c>
      <c r="J92" s="10">
        <v>-0.77800000000000002</v>
      </c>
      <c r="K92" s="9" t="str">
        <f t="shared" si="18"/>
        <v>Yes</v>
      </c>
    </row>
    <row r="93" spans="1:11" x14ac:dyDescent="0.25">
      <c r="A93" s="73" t="s">
        <v>163</v>
      </c>
      <c r="B93" s="33" t="s">
        <v>246</v>
      </c>
      <c r="C93" s="72">
        <v>98.873568055000007</v>
      </c>
      <c r="D93" s="9" t="str">
        <f>IF($B93="N/A","N/A",IF(C93&gt;95,"Yes","No"))</f>
        <v>Yes</v>
      </c>
      <c r="E93" s="8">
        <v>99.096941063000003</v>
      </c>
      <c r="F93" s="9" t="str">
        <f>IF($B93="N/A","N/A",IF(E93&gt;95,"Yes","No"))</f>
        <v>Yes</v>
      </c>
      <c r="G93" s="8">
        <v>99.655396166000003</v>
      </c>
      <c r="H93" s="9" t="str">
        <f>IF($B93="N/A","N/A",IF(G93&gt;95,"Yes","No"))</f>
        <v>Yes</v>
      </c>
      <c r="I93" s="10">
        <v>0.22589999999999999</v>
      </c>
      <c r="J93" s="10">
        <v>0.5635</v>
      </c>
      <c r="K93" s="9" t="str">
        <f t="shared" si="18"/>
        <v>Yes</v>
      </c>
    </row>
    <row r="94" spans="1:11" x14ac:dyDescent="0.25">
      <c r="A94" s="73" t="s">
        <v>41</v>
      </c>
      <c r="B94" s="33" t="s">
        <v>213</v>
      </c>
      <c r="C94" s="72">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5">
      <c r="A95" s="73" t="s">
        <v>42</v>
      </c>
      <c r="B95" s="33" t="s">
        <v>213</v>
      </c>
      <c r="C95" s="72">
        <v>51.197263397999997</v>
      </c>
      <c r="D95" s="9" t="str">
        <f>IF($B95="N/A","N/A",IF(C95&gt;15,"No",IF(C95&lt;-15,"No","Yes")))</f>
        <v>N/A</v>
      </c>
      <c r="E95" s="8">
        <v>44.108139876999999</v>
      </c>
      <c r="F95" s="9" t="str">
        <f>IF($B95="N/A","N/A",IF(E95&gt;15,"No",IF(E95&lt;-15,"No","Yes")))</f>
        <v>N/A</v>
      </c>
      <c r="G95" s="8">
        <v>49.697377269999997</v>
      </c>
      <c r="H95" s="9" t="str">
        <f>IF($B95="N/A","N/A",IF(G95&gt;15,"No",IF(G95&lt;-15,"No","Yes")))</f>
        <v>N/A</v>
      </c>
      <c r="I95" s="10">
        <v>-13.8</v>
      </c>
      <c r="J95" s="10">
        <v>12.67</v>
      </c>
      <c r="K95" s="9" t="str">
        <f t="shared" si="18"/>
        <v>Yes</v>
      </c>
    </row>
    <row r="96" spans="1:11" x14ac:dyDescent="0.25">
      <c r="A96" s="73" t="s">
        <v>908</v>
      </c>
      <c r="B96" s="33" t="s">
        <v>213</v>
      </c>
      <c r="C96" s="72">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5">
      <c r="A97" s="73" t="s">
        <v>909</v>
      </c>
      <c r="B97" s="33" t="s">
        <v>213</v>
      </c>
      <c r="C97" s="72">
        <v>99.843691223999997</v>
      </c>
      <c r="D97" s="9" t="str">
        <f>IF($B97="N/A","N/A",IF(C97&gt;15,"No",IF(C97&lt;-15,"No","Yes")))</f>
        <v>N/A</v>
      </c>
      <c r="E97" s="8">
        <v>99.828976982</v>
      </c>
      <c r="F97" s="9" t="str">
        <f>IF($B97="N/A","N/A",IF(E97&gt;15,"No",IF(E97&lt;-15,"No","Yes")))</f>
        <v>N/A</v>
      </c>
      <c r="G97" s="8">
        <v>99.867275754999994</v>
      </c>
      <c r="H97" s="9" t="str">
        <f>IF($B97="N/A","N/A",IF(G97&gt;15,"No",IF(G97&lt;-15,"No","Yes")))</f>
        <v>N/A</v>
      </c>
      <c r="I97" s="10">
        <v>-1.4999999999999999E-2</v>
      </c>
      <c r="J97" s="10">
        <v>3.8399999999999997E-2</v>
      </c>
      <c r="K97" s="9" t="str">
        <f t="shared" si="18"/>
        <v>Yes</v>
      </c>
    </row>
    <row r="98" spans="1:11" x14ac:dyDescent="0.25">
      <c r="A98" s="73" t="s">
        <v>43</v>
      </c>
      <c r="B98" s="33" t="s">
        <v>223</v>
      </c>
      <c r="C98" s="72">
        <v>99.647664777000003</v>
      </c>
      <c r="D98" s="9" t="str">
        <f>IF($B98="N/A","N/A",IF(C98&gt;100,"No",IF(C98&lt;98,"No","Yes")))</f>
        <v>Yes</v>
      </c>
      <c r="E98" s="8">
        <v>99.785353248999996</v>
      </c>
      <c r="F98" s="9" t="str">
        <f>IF($B98="N/A","N/A",IF(E98&gt;100,"No",IF(E98&lt;98,"No","Yes")))</f>
        <v>Yes</v>
      </c>
      <c r="G98" s="8">
        <v>99.872873815000005</v>
      </c>
      <c r="H98" s="9" t="str">
        <f>IF($B98="N/A","N/A",IF(G98&gt;100,"No",IF(G98&lt;98,"No","Yes")))</f>
        <v>Yes</v>
      </c>
      <c r="I98" s="10">
        <v>0.13819999999999999</v>
      </c>
      <c r="J98" s="10">
        <v>8.77E-2</v>
      </c>
      <c r="K98" s="9" t="str">
        <f t="shared" si="18"/>
        <v>Yes</v>
      </c>
    </row>
    <row r="99" spans="1:11" x14ac:dyDescent="0.25">
      <c r="A99" s="73" t="s">
        <v>44</v>
      </c>
      <c r="B99" s="33" t="s">
        <v>213</v>
      </c>
      <c r="C99" s="72">
        <v>29.141375929999999</v>
      </c>
      <c r="D99" s="9" t="str">
        <f>IF($B99="N/A","N/A",IF(C99&gt;15,"No",IF(C99&lt;-15,"No","Yes")))</f>
        <v>N/A</v>
      </c>
      <c r="E99" s="8">
        <v>27.040375605000001</v>
      </c>
      <c r="F99" s="9" t="str">
        <f>IF($B99="N/A","N/A",IF(E99&gt;15,"No",IF(E99&lt;-15,"No","Yes")))</f>
        <v>N/A</v>
      </c>
      <c r="G99" s="8">
        <v>22.444260564</v>
      </c>
      <c r="H99" s="9" t="str">
        <f>IF($B99="N/A","N/A",IF(G99&gt;15,"No",IF(G99&lt;-15,"No","Yes")))</f>
        <v>N/A</v>
      </c>
      <c r="I99" s="10">
        <v>-7.21</v>
      </c>
      <c r="J99" s="10">
        <v>-17</v>
      </c>
      <c r="K99" s="9" t="str">
        <f t="shared" si="18"/>
        <v>Yes</v>
      </c>
    </row>
    <row r="100" spans="1:11" x14ac:dyDescent="0.25">
      <c r="A100" s="73" t="s">
        <v>45</v>
      </c>
      <c r="B100" s="33" t="s">
        <v>213</v>
      </c>
      <c r="C100" s="72">
        <v>48.145275030999997</v>
      </c>
      <c r="D100" s="9" t="str">
        <f>IF($B100="N/A","N/A",IF(C100&gt;15,"No",IF(C100&lt;-15,"No","Yes")))</f>
        <v>N/A</v>
      </c>
      <c r="E100" s="8">
        <v>50.480515924999999</v>
      </c>
      <c r="F100" s="9" t="str">
        <f>IF($B100="N/A","N/A",IF(E100&gt;15,"No",IF(E100&lt;-15,"No","Yes")))</f>
        <v>N/A</v>
      </c>
      <c r="G100" s="8">
        <v>52.683628636000002</v>
      </c>
      <c r="H100" s="9" t="str">
        <f>IF($B100="N/A","N/A",IF(G100&gt;15,"No",IF(G100&lt;-15,"No","Yes")))</f>
        <v>N/A</v>
      </c>
      <c r="I100" s="10">
        <v>4.8499999999999996</v>
      </c>
      <c r="J100" s="10">
        <v>4.3639999999999999</v>
      </c>
      <c r="K100" s="9" t="str">
        <f t="shared" si="18"/>
        <v>Yes</v>
      </c>
    </row>
    <row r="101" spans="1:11" x14ac:dyDescent="0.25">
      <c r="A101" s="73" t="s">
        <v>355</v>
      </c>
      <c r="B101" s="33" t="s">
        <v>213</v>
      </c>
      <c r="C101" s="72">
        <v>77.286650961000007</v>
      </c>
      <c r="D101" s="9" t="str">
        <f>IF($B101="N/A","N/A",IF(C101&gt;15,"No",IF(C101&lt;-15,"No","Yes")))</f>
        <v>N/A</v>
      </c>
      <c r="E101" s="8">
        <v>77.52089153</v>
      </c>
      <c r="F101" s="9" t="str">
        <f>IF($B101="N/A","N/A",IF(E101&gt;15,"No",IF(E101&lt;-15,"No","Yes")))</f>
        <v>N/A</v>
      </c>
      <c r="G101" s="8">
        <v>75.127889199999998</v>
      </c>
      <c r="H101" s="9" t="str">
        <f>IF($B101="N/A","N/A",IF(G101&gt;15,"No",IF(G101&lt;-15,"No","Yes")))</f>
        <v>N/A</v>
      </c>
      <c r="I101" s="10">
        <v>0.30309999999999998</v>
      </c>
      <c r="J101" s="10">
        <v>-3.09</v>
      </c>
      <c r="K101" s="9" t="str">
        <f t="shared" si="18"/>
        <v>Yes</v>
      </c>
    </row>
    <row r="102" spans="1:11" x14ac:dyDescent="0.25">
      <c r="A102" s="73" t="s">
        <v>46</v>
      </c>
      <c r="B102" s="33" t="s">
        <v>213</v>
      </c>
      <c r="C102" s="72">
        <v>0</v>
      </c>
      <c r="D102" s="9" t="str">
        <f>IF($B102="N/A","N/A",IF(C102&gt;15,"No",IF(C102&lt;-15,"No","Yes")))</f>
        <v>N/A</v>
      </c>
      <c r="E102" s="8">
        <v>0</v>
      </c>
      <c r="F102" s="9" t="str">
        <f>IF($B102="N/A","N/A",IF(E102&gt;15,"No",IF(E102&lt;-15,"No","Yes")))</f>
        <v>N/A</v>
      </c>
      <c r="G102" s="8">
        <v>0</v>
      </c>
      <c r="H102" s="9" t="str">
        <f>IF($B102="N/A","N/A",IF(G102&gt;15,"No",IF(G102&lt;-15,"No","Yes")))</f>
        <v>N/A</v>
      </c>
      <c r="I102" s="10" t="s">
        <v>1745</v>
      </c>
      <c r="J102" s="10" t="s">
        <v>1745</v>
      </c>
      <c r="K102" s="9" t="str">
        <f t="shared" si="18"/>
        <v>N/A</v>
      </c>
    </row>
    <row r="103" spans="1:11" x14ac:dyDescent="0.25">
      <c r="A103" s="73" t="s">
        <v>47</v>
      </c>
      <c r="B103" s="33" t="s">
        <v>213</v>
      </c>
      <c r="C103" s="72">
        <v>22.713349039000001</v>
      </c>
      <c r="D103" s="9" t="str">
        <f>IF($B103="N/A","N/A",IF(C103&gt;15,"No",IF(C103&lt;-15,"No","Yes")))</f>
        <v>N/A</v>
      </c>
      <c r="E103" s="8">
        <v>22.47910847</v>
      </c>
      <c r="F103" s="9" t="str">
        <f>IF($B103="N/A","N/A",IF(E103&gt;15,"No",IF(E103&lt;-15,"No","Yes")))</f>
        <v>N/A</v>
      </c>
      <c r="G103" s="8">
        <v>24.872110800000002</v>
      </c>
      <c r="H103" s="9" t="str">
        <f>IF($B103="N/A","N/A",IF(G103&gt;15,"No",IF(G103&lt;-15,"No","Yes")))</f>
        <v>N/A</v>
      </c>
      <c r="I103" s="10">
        <v>-1.03</v>
      </c>
      <c r="J103" s="10">
        <v>10.65</v>
      </c>
      <c r="K103" s="9" t="str">
        <f t="shared" si="18"/>
        <v>Yes</v>
      </c>
    </row>
    <row r="104" spans="1:11" x14ac:dyDescent="0.25">
      <c r="A104" s="73" t="s">
        <v>33</v>
      </c>
      <c r="B104" s="33" t="s">
        <v>223</v>
      </c>
      <c r="C104" s="72">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 x14ac:dyDescent="0.25">
      <c r="A105" s="73" t="s">
        <v>48</v>
      </c>
      <c r="B105" s="49" t="s">
        <v>223</v>
      </c>
      <c r="C105" s="72">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5">
      <c r="A106" s="73" t="s">
        <v>49</v>
      </c>
      <c r="B106" s="49" t="s">
        <v>213</v>
      </c>
      <c r="C106" s="72">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5">
      <c r="A107" s="73" t="s">
        <v>910</v>
      </c>
      <c r="B107" s="33" t="s">
        <v>213</v>
      </c>
      <c r="C107" s="82">
        <v>45.781470818000003</v>
      </c>
      <c r="D107" s="9" t="str">
        <f t="shared" ref="D107:D130" si="19">IF($B107="N/A","N/A",IF(C107&gt;15,"No",IF(C107&lt;-15,"No","Yes")))</f>
        <v>N/A</v>
      </c>
      <c r="E107" s="9">
        <v>44.372849961999997</v>
      </c>
      <c r="F107" s="9" t="str">
        <f t="shared" ref="F107:F130" si="20">IF($B107="N/A","N/A",IF(E107&gt;15,"No",IF(E107&lt;-15,"No","Yes")))</f>
        <v>N/A</v>
      </c>
      <c r="G107" s="8">
        <v>39.400412103999997</v>
      </c>
      <c r="H107" s="9" t="str">
        <f t="shared" ref="H107:H130" si="21">IF($B107="N/A","N/A",IF(G107&gt;15,"No",IF(G107&lt;-15,"No","Yes")))</f>
        <v>N/A</v>
      </c>
      <c r="I107" s="10">
        <v>-3.08</v>
      </c>
      <c r="J107" s="10">
        <v>-11.2</v>
      </c>
      <c r="K107" s="9" t="str">
        <f t="shared" ref="K107:K130" si="22">IF(J107="Div by 0", "N/A", IF(J107="N/A","N/A", IF(J107&gt;30, "No", IF(J107&lt;-30, "No", "Yes"))))</f>
        <v>Yes</v>
      </c>
    </row>
    <row r="108" spans="1:11" x14ac:dyDescent="0.25">
      <c r="A108" s="73" t="s">
        <v>911</v>
      </c>
      <c r="B108" s="33" t="s">
        <v>213</v>
      </c>
      <c r="C108" s="82">
        <v>32.955181214</v>
      </c>
      <c r="D108" s="33" t="s">
        <v>213</v>
      </c>
      <c r="E108" s="9">
        <v>34.664986651</v>
      </c>
      <c r="F108" s="33" t="s">
        <v>213</v>
      </c>
      <c r="G108" s="8">
        <v>36.7370284</v>
      </c>
      <c r="H108" s="33" t="s">
        <v>213</v>
      </c>
      <c r="I108" s="10">
        <v>5.1879999999999997</v>
      </c>
      <c r="J108" s="10">
        <v>5.9770000000000003</v>
      </c>
      <c r="K108" s="9" t="str">
        <f t="shared" si="22"/>
        <v>Yes</v>
      </c>
    </row>
    <row r="109" spans="1:11" x14ac:dyDescent="0.25">
      <c r="A109" s="73" t="s">
        <v>912</v>
      </c>
      <c r="B109" s="33" t="s">
        <v>213</v>
      </c>
      <c r="C109" s="82">
        <v>0.87079128240000003</v>
      </c>
      <c r="D109" s="9" t="str">
        <f t="shared" si="19"/>
        <v>N/A</v>
      </c>
      <c r="E109" s="9">
        <v>1.3786783514000001</v>
      </c>
      <c r="F109" s="9" t="str">
        <f t="shared" si="20"/>
        <v>N/A</v>
      </c>
      <c r="G109" s="8">
        <v>1.1613325605</v>
      </c>
      <c r="H109" s="9" t="str">
        <f t="shared" si="21"/>
        <v>N/A</v>
      </c>
      <c r="I109" s="10">
        <v>58.32</v>
      </c>
      <c r="J109" s="10">
        <v>-15.8</v>
      </c>
      <c r="K109" s="9" t="str">
        <f t="shared" si="22"/>
        <v>Yes</v>
      </c>
    </row>
    <row r="110" spans="1:11" x14ac:dyDescent="0.25">
      <c r="A110" s="73" t="s">
        <v>913</v>
      </c>
      <c r="B110" s="33" t="s">
        <v>213</v>
      </c>
      <c r="C110" s="82">
        <v>9.6802108799999995E-2</v>
      </c>
      <c r="D110" s="9" t="str">
        <f t="shared" si="19"/>
        <v>N/A</v>
      </c>
      <c r="E110" s="9">
        <v>0.11795766689999999</v>
      </c>
      <c r="F110" s="9" t="str">
        <f t="shared" si="20"/>
        <v>N/A</v>
      </c>
      <c r="G110" s="8">
        <v>7.2926593799999995E-2</v>
      </c>
      <c r="H110" s="9" t="str">
        <f t="shared" si="21"/>
        <v>N/A</v>
      </c>
      <c r="I110" s="10">
        <v>21.85</v>
      </c>
      <c r="J110" s="10">
        <v>-38.200000000000003</v>
      </c>
      <c r="K110" s="9" t="str">
        <f t="shared" si="22"/>
        <v>No</v>
      </c>
    </row>
    <row r="111" spans="1:11" x14ac:dyDescent="0.25">
      <c r="A111" s="73" t="s">
        <v>914</v>
      </c>
      <c r="B111" s="33" t="s">
        <v>213</v>
      </c>
      <c r="C111" s="82">
        <v>0</v>
      </c>
      <c r="D111" s="9" t="str">
        <f t="shared" si="19"/>
        <v>N/A</v>
      </c>
      <c r="E111" s="9">
        <v>0</v>
      </c>
      <c r="F111" s="9" t="str">
        <f t="shared" si="20"/>
        <v>N/A</v>
      </c>
      <c r="G111" s="8">
        <v>0</v>
      </c>
      <c r="H111" s="9" t="str">
        <f t="shared" si="21"/>
        <v>N/A</v>
      </c>
      <c r="I111" s="10" t="s">
        <v>1745</v>
      </c>
      <c r="J111" s="10" t="s">
        <v>1745</v>
      </c>
      <c r="K111" s="9" t="str">
        <f t="shared" si="22"/>
        <v>N/A</v>
      </c>
    </row>
    <row r="112" spans="1:11" x14ac:dyDescent="0.25">
      <c r="A112" s="73" t="s">
        <v>915</v>
      </c>
      <c r="B112" s="33" t="s">
        <v>213</v>
      </c>
      <c r="C112" s="82">
        <v>7.1445781099999994E-2</v>
      </c>
      <c r="D112" s="9" t="str">
        <f t="shared" si="19"/>
        <v>N/A</v>
      </c>
      <c r="E112" s="9">
        <v>6.8947087000000004E-2</v>
      </c>
      <c r="F112" s="9" t="str">
        <f t="shared" si="20"/>
        <v>N/A</v>
      </c>
      <c r="G112" s="8">
        <v>6.6406518600000006E-2</v>
      </c>
      <c r="H112" s="9" t="str">
        <f t="shared" si="21"/>
        <v>N/A</v>
      </c>
      <c r="I112" s="10">
        <v>-3.5</v>
      </c>
      <c r="J112" s="10">
        <v>-3.68</v>
      </c>
      <c r="K112" s="9" t="str">
        <f t="shared" si="22"/>
        <v>Yes</v>
      </c>
    </row>
    <row r="113" spans="1:11" x14ac:dyDescent="0.25">
      <c r="A113" s="73" t="s">
        <v>916</v>
      </c>
      <c r="B113" s="33" t="s">
        <v>213</v>
      </c>
      <c r="C113" s="82">
        <v>4.4195366000000002E-3</v>
      </c>
      <c r="D113" s="9" t="str">
        <f t="shared" si="19"/>
        <v>N/A</v>
      </c>
      <c r="E113" s="9">
        <v>4.78152E-3</v>
      </c>
      <c r="F113" s="9" t="str">
        <f t="shared" si="20"/>
        <v>N/A</v>
      </c>
      <c r="G113" s="8">
        <v>4.9123854000000002E-3</v>
      </c>
      <c r="H113" s="9" t="str">
        <f t="shared" si="21"/>
        <v>N/A</v>
      </c>
      <c r="I113" s="10">
        <v>8.1910000000000007</v>
      </c>
      <c r="J113" s="10">
        <v>2.7370000000000001</v>
      </c>
      <c r="K113" s="9" t="str">
        <f t="shared" si="22"/>
        <v>Yes</v>
      </c>
    </row>
    <row r="114" spans="1:11" x14ac:dyDescent="0.25">
      <c r="A114" s="73" t="s">
        <v>917</v>
      </c>
      <c r="B114" s="33" t="s">
        <v>213</v>
      </c>
      <c r="C114" s="82">
        <v>1.6962466729000001</v>
      </c>
      <c r="D114" s="9" t="str">
        <f t="shared" si="19"/>
        <v>N/A</v>
      </c>
      <c r="E114" s="9">
        <v>1.4381434411</v>
      </c>
      <c r="F114" s="9" t="str">
        <f t="shared" si="20"/>
        <v>N/A</v>
      </c>
      <c r="G114" s="8">
        <v>1.6424560498</v>
      </c>
      <c r="H114" s="9" t="str">
        <f t="shared" si="21"/>
        <v>N/A</v>
      </c>
      <c r="I114" s="10">
        <v>-15.2</v>
      </c>
      <c r="J114" s="10">
        <v>14.21</v>
      </c>
      <c r="K114" s="9" t="str">
        <f t="shared" si="22"/>
        <v>Yes</v>
      </c>
    </row>
    <row r="115" spans="1:11" x14ac:dyDescent="0.25">
      <c r="A115" s="73" t="s">
        <v>918</v>
      </c>
      <c r="B115" s="33" t="s">
        <v>213</v>
      </c>
      <c r="C115" s="82">
        <v>7.2484474100000001E-2</v>
      </c>
      <c r="D115" s="9" t="str">
        <f t="shared" si="19"/>
        <v>N/A</v>
      </c>
      <c r="E115" s="9">
        <v>7.3688085599999995E-2</v>
      </c>
      <c r="F115" s="9" t="str">
        <f t="shared" si="20"/>
        <v>N/A</v>
      </c>
      <c r="G115" s="8">
        <v>7.1877129600000006E-2</v>
      </c>
      <c r="H115" s="9" t="str">
        <f t="shared" si="21"/>
        <v>N/A</v>
      </c>
      <c r="I115" s="10">
        <v>1.661</v>
      </c>
      <c r="J115" s="10">
        <v>-2.46</v>
      </c>
      <c r="K115" s="9" t="str">
        <f t="shared" si="22"/>
        <v>Yes</v>
      </c>
    </row>
    <row r="116" spans="1:11" x14ac:dyDescent="0.25">
      <c r="A116" s="73" t="s">
        <v>919</v>
      </c>
      <c r="B116" s="33" t="s">
        <v>213</v>
      </c>
      <c r="C116" s="82">
        <v>26.543961049</v>
      </c>
      <c r="D116" s="9" t="str">
        <f t="shared" si="19"/>
        <v>N/A</v>
      </c>
      <c r="E116" s="9">
        <v>27.516837129999999</v>
      </c>
      <c r="F116" s="9" t="str">
        <f t="shared" si="20"/>
        <v>N/A</v>
      </c>
      <c r="G116" s="8">
        <v>29.169163795999999</v>
      </c>
      <c r="H116" s="9" t="str">
        <f t="shared" si="21"/>
        <v>N/A</v>
      </c>
      <c r="I116" s="10">
        <v>3.665</v>
      </c>
      <c r="J116" s="10">
        <v>6.0049999999999999</v>
      </c>
      <c r="K116" s="9" t="str">
        <f t="shared" si="22"/>
        <v>Yes</v>
      </c>
    </row>
    <row r="117" spans="1:11" x14ac:dyDescent="0.25">
      <c r="A117" s="73" t="s">
        <v>920</v>
      </c>
      <c r="B117" s="33" t="s">
        <v>213</v>
      </c>
      <c r="C117" s="82">
        <v>3.2810476999999998E-2</v>
      </c>
      <c r="D117" s="9" t="str">
        <f t="shared" si="19"/>
        <v>N/A</v>
      </c>
      <c r="E117" s="9">
        <v>1.65732346E-2</v>
      </c>
      <c r="F117" s="9" t="str">
        <f t="shared" si="20"/>
        <v>N/A</v>
      </c>
      <c r="G117" s="8">
        <v>9.0655839200000005E-2</v>
      </c>
      <c r="H117" s="9" t="str">
        <f t="shared" si="21"/>
        <v>N/A</v>
      </c>
      <c r="I117" s="10">
        <v>-49.5</v>
      </c>
      <c r="J117" s="10">
        <v>447</v>
      </c>
      <c r="K117" s="9" t="str">
        <f t="shared" si="22"/>
        <v>No</v>
      </c>
    </row>
    <row r="118" spans="1:11" x14ac:dyDescent="0.25">
      <c r="A118" s="73" t="s">
        <v>921</v>
      </c>
      <c r="B118" s="33" t="s">
        <v>213</v>
      </c>
      <c r="C118" s="82">
        <v>3.5662198317999998</v>
      </c>
      <c r="D118" s="9" t="str">
        <f t="shared" si="19"/>
        <v>N/A</v>
      </c>
      <c r="E118" s="9">
        <v>4.0493801346999998</v>
      </c>
      <c r="F118" s="9" t="str">
        <f t="shared" si="20"/>
        <v>N/A</v>
      </c>
      <c r="G118" s="8">
        <v>4.4572975270999997</v>
      </c>
      <c r="H118" s="9" t="str">
        <f t="shared" si="21"/>
        <v>N/A</v>
      </c>
      <c r="I118" s="10">
        <v>13.55</v>
      </c>
      <c r="J118" s="10">
        <v>10.07</v>
      </c>
      <c r="K118" s="9" t="str">
        <f t="shared" si="22"/>
        <v>Yes</v>
      </c>
    </row>
    <row r="119" spans="1:11" x14ac:dyDescent="0.25">
      <c r="A119" s="73" t="s">
        <v>922</v>
      </c>
      <c r="B119" s="33" t="s">
        <v>213</v>
      </c>
      <c r="C119" s="82">
        <v>21.263347968000001</v>
      </c>
      <c r="D119" s="9" t="str">
        <f t="shared" si="19"/>
        <v>N/A</v>
      </c>
      <c r="E119" s="9">
        <v>20.962163387</v>
      </c>
      <c r="F119" s="9" t="str">
        <f t="shared" si="20"/>
        <v>N/A</v>
      </c>
      <c r="G119" s="8">
        <v>23.862559495999999</v>
      </c>
      <c r="H119" s="9" t="str">
        <f t="shared" si="21"/>
        <v>N/A</v>
      </c>
      <c r="I119" s="10">
        <v>-1.42</v>
      </c>
      <c r="J119" s="10">
        <v>13.84</v>
      </c>
      <c r="K119" s="9" t="str">
        <f t="shared" si="22"/>
        <v>Yes</v>
      </c>
    </row>
    <row r="120" spans="1:11" x14ac:dyDescent="0.25">
      <c r="A120" s="73" t="s">
        <v>923</v>
      </c>
      <c r="B120" s="33" t="s">
        <v>213</v>
      </c>
      <c r="C120" s="82">
        <v>19.497916198999999</v>
      </c>
      <c r="D120" s="9" t="str">
        <f t="shared" si="19"/>
        <v>N/A</v>
      </c>
      <c r="E120" s="9">
        <v>19.135784834999999</v>
      </c>
      <c r="F120" s="9" t="str">
        <f t="shared" si="20"/>
        <v>N/A</v>
      </c>
      <c r="G120" s="8">
        <v>21.797794607</v>
      </c>
      <c r="H120" s="9" t="str">
        <f t="shared" si="21"/>
        <v>N/A</v>
      </c>
      <c r="I120" s="10">
        <v>-1.86</v>
      </c>
      <c r="J120" s="10">
        <v>13.91</v>
      </c>
      <c r="K120" s="9" t="str">
        <f t="shared" si="22"/>
        <v>Yes</v>
      </c>
    </row>
    <row r="121" spans="1:11" x14ac:dyDescent="0.25">
      <c r="A121" s="73" t="s">
        <v>924</v>
      </c>
      <c r="B121" s="33" t="s">
        <v>213</v>
      </c>
      <c r="C121" s="82">
        <v>0</v>
      </c>
      <c r="D121" s="9" t="str">
        <f t="shared" si="19"/>
        <v>N/A</v>
      </c>
      <c r="E121" s="9">
        <v>0</v>
      </c>
      <c r="F121" s="9" t="str">
        <f t="shared" si="20"/>
        <v>N/A</v>
      </c>
      <c r="G121" s="8">
        <v>0</v>
      </c>
      <c r="H121" s="9" t="str">
        <f t="shared" si="21"/>
        <v>N/A</v>
      </c>
      <c r="I121" s="10" t="s">
        <v>1745</v>
      </c>
      <c r="J121" s="10" t="s">
        <v>1745</v>
      </c>
      <c r="K121" s="9" t="str">
        <f t="shared" si="22"/>
        <v>N/A</v>
      </c>
    </row>
    <row r="122" spans="1:11" x14ac:dyDescent="0.25">
      <c r="A122" s="73" t="s">
        <v>925</v>
      </c>
      <c r="B122" s="33" t="s">
        <v>213</v>
      </c>
      <c r="C122" s="82">
        <v>0</v>
      </c>
      <c r="D122" s="9" t="str">
        <f t="shared" si="19"/>
        <v>N/A</v>
      </c>
      <c r="E122" s="9">
        <v>0</v>
      </c>
      <c r="F122" s="9" t="str">
        <f t="shared" si="20"/>
        <v>N/A</v>
      </c>
      <c r="G122" s="8">
        <v>0</v>
      </c>
      <c r="H122" s="9" t="str">
        <f t="shared" si="21"/>
        <v>N/A</v>
      </c>
      <c r="I122" s="10" t="s">
        <v>1745</v>
      </c>
      <c r="J122" s="10" t="s">
        <v>1745</v>
      </c>
      <c r="K122" s="9" t="str">
        <f t="shared" si="22"/>
        <v>N/A</v>
      </c>
    </row>
    <row r="123" spans="1:11" x14ac:dyDescent="0.25">
      <c r="A123" s="73" t="s">
        <v>926</v>
      </c>
      <c r="B123" s="33" t="s">
        <v>213</v>
      </c>
      <c r="C123" s="82">
        <v>1.9205636200000001E-2</v>
      </c>
      <c r="D123" s="9" t="str">
        <f t="shared" si="19"/>
        <v>N/A</v>
      </c>
      <c r="E123" s="9">
        <v>2.0524066699999999E-2</v>
      </c>
      <c r="F123" s="9" t="str">
        <f t="shared" si="20"/>
        <v>N/A</v>
      </c>
      <c r="G123" s="8">
        <v>2.7442371E-2</v>
      </c>
      <c r="H123" s="9" t="str">
        <f t="shared" si="21"/>
        <v>N/A</v>
      </c>
      <c r="I123" s="10">
        <v>6.8650000000000002</v>
      </c>
      <c r="J123" s="10">
        <v>33.71</v>
      </c>
      <c r="K123" s="9" t="str">
        <f t="shared" si="22"/>
        <v>No</v>
      </c>
    </row>
    <row r="124" spans="1:11" x14ac:dyDescent="0.25">
      <c r="A124" s="73" t="s">
        <v>927</v>
      </c>
      <c r="B124" s="33" t="s">
        <v>213</v>
      </c>
      <c r="C124" s="82">
        <v>0</v>
      </c>
      <c r="D124" s="9" t="str">
        <f t="shared" si="19"/>
        <v>N/A</v>
      </c>
      <c r="E124" s="9">
        <v>0</v>
      </c>
      <c r="F124" s="9" t="str">
        <f t="shared" si="20"/>
        <v>N/A</v>
      </c>
      <c r="G124" s="8">
        <v>0</v>
      </c>
      <c r="H124" s="9" t="str">
        <f t="shared" si="21"/>
        <v>N/A</v>
      </c>
      <c r="I124" s="10" t="s">
        <v>1745</v>
      </c>
      <c r="J124" s="10" t="s">
        <v>1745</v>
      </c>
      <c r="K124" s="9" t="str">
        <f t="shared" si="22"/>
        <v>N/A</v>
      </c>
    </row>
    <row r="125" spans="1:11" x14ac:dyDescent="0.25">
      <c r="A125" s="73" t="s">
        <v>928</v>
      </c>
      <c r="B125" s="33" t="s">
        <v>213</v>
      </c>
      <c r="C125" s="82">
        <v>1.7443524126000001</v>
      </c>
      <c r="D125" s="9" t="str">
        <f t="shared" si="19"/>
        <v>N/A</v>
      </c>
      <c r="E125" s="9">
        <v>1.8043754555</v>
      </c>
      <c r="F125" s="9" t="str">
        <f t="shared" si="20"/>
        <v>N/A</v>
      </c>
      <c r="G125" s="8">
        <v>2.0360720924</v>
      </c>
      <c r="H125" s="9" t="str">
        <f t="shared" si="21"/>
        <v>N/A</v>
      </c>
      <c r="I125" s="10">
        <v>3.4409999999999998</v>
      </c>
      <c r="J125" s="10">
        <v>12.84</v>
      </c>
      <c r="K125" s="9" t="str">
        <f t="shared" si="22"/>
        <v>Yes</v>
      </c>
    </row>
    <row r="126" spans="1:11" x14ac:dyDescent="0.25">
      <c r="A126" s="73" t="s">
        <v>929</v>
      </c>
      <c r="B126" s="33" t="s">
        <v>213</v>
      </c>
      <c r="C126" s="82">
        <v>0</v>
      </c>
      <c r="D126" s="9" t="str">
        <f t="shared" si="19"/>
        <v>N/A</v>
      </c>
      <c r="E126" s="9">
        <v>0</v>
      </c>
      <c r="F126" s="9" t="str">
        <f t="shared" si="20"/>
        <v>N/A</v>
      </c>
      <c r="G126" s="8">
        <v>0</v>
      </c>
      <c r="H126" s="9" t="str">
        <f t="shared" si="21"/>
        <v>N/A</v>
      </c>
      <c r="I126" s="10" t="s">
        <v>1745</v>
      </c>
      <c r="J126" s="10" t="s">
        <v>1745</v>
      </c>
      <c r="K126" s="9" t="str">
        <f t="shared" si="22"/>
        <v>N/A</v>
      </c>
    </row>
    <row r="127" spans="1:11" x14ac:dyDescent="0.25">
      <c r="A127" s="73" t="s">
        <v>930</v>
      </c>
      <c r="B127" s="33" t="s">
        <v>213</v>
      </c>
      <c r="C127" s="82">
        <v>0</v>
      </c>
      <c r="D127" s="9" t="str">
        <f t="shared" si="19"/>
        <v>N/A</v>
      </c>
      <c r="E127" s="9">
        <v>0</v>
      </c>
      <c r="F127" s="9" t="str">
        <f t="shared" si="20"/>
        <v>N/A</v>
      </c>
      <c r="G127" s="8">
        <v>0</v>
      </c>
      <c r="H127" s="9" t="str">
        <f t="shared" si="21"/>
        <v>N/A</v>
      </c>
      <c r="I127" s="10" t="s">
        <v>1745</v>
      </c>
      <c r="J127" s="10" t="s">
        <v>1745</v>
      </c>
      <c r="K127" s="9" t="str">
        <f t="shared" si="22"/>
        <v>N/A</v>
      </c>
    </row>
    <row r="128" spans="1:11" x14ac:dyDescent="0.25">
      <c r="A128" s="73" t="s">
        <v>931</v>
      </c>
      <c r="B128" s="33" t="s">
        <v>213</v>
      </c>
      <c r="C128" s="82">
        <v>0</v>
      </c>
      <c r="D128" s="9" t="str">
        <f t="shared" si="19"/>
        <v>N/A</v>
      </c>
      <c r="E128" s="9">
        <v>0</v>
      </c>
      <c r="F128" s="9" t="str">
        <f t="shared" si="20"/>
        <v>N/A</v>
      </c>
      <c r="G128" s="8">
        <v>0</v>
      </c>
      <c r="H128" s="9" t="str">
        <f t="shared" si="21"/>
        <v>N/A</v>
      </c>
      <c r="I128" s="10" t="s">
        <v>1745</v>
      </c>
      <c r="J128" s="10" t="s">
        <v>1745</v>
      </c>
      <c r="K128" s="9" t="str">
        <f t="shared" si="22"/>
        <v>N/A</v>
      </c>
    </row>
    <row r="129" spans="1:11" x14ac:dyDescent="0.25">
      <c r="A129" s="73" t="s">
        <v>932</v>
      </c>
      <c r="B129" s="33" t="s">
        <v>213</v>
      </c>
      <c r="C129" s="82">
        <v>0</v>
      </c>
      <c r="D129" s="9" t="str">
        <f t="shared" si="19"/>
        <v>N/A</v>
      </c>
      <c r="E129" s="9">
        <v>0</v>
      </c>
      <c r="F129" s="9" t="str">
        <f t="shared" si="20"/>
        <v>N/A</v>
      </c>
      <c r="G129" s="8">
        <v>0</v>
      </c>
      <c r="H129" s="9" t="str">
        <f t="shared" si="21"/>
        <v>N/A</v>
      </c>
      <c r="I129" s="10" t="s">
        <v>1745</v>
      </c>
      <c r="J129" s="10" t="s">
        <v>1745</v>
      </c>
      <c r="K129" s="9" t="str">
        <f t="shared" si="22"/>
        <v>N/A</v>
      </c>
    </row>
    <row r="130" spans="1:11" x14ac:dyDescent="0.25">
      <c r="A130" s="73" t="s">
        <v>933</v>
      </c>
      <c r="B130" s="33" t="s">
        <v>213</v>
      </c>
      <c r="C130" s="82">
        <v>1.8737205999999999E-3</v>
      </c>
      <c r="D130" s="9" t="str">
        <f t="shared" si="19"/>
        <v>N/A</v>
      </c>
      <c r="E130" s="9">
        <v>1.4790294999999999E-3</v>
      </c>
      <c r="F130" s="9" t="str">
        <f t="shared" si="20"/>
        <v>N/A</v>
      </c>
      <c r="G130" s="8">
        <v>1.2504254E-3</v>
      </c>
      <c r="H130" s="9" t="str">
        <f t="shared" si="21"/>
        <v>N/A</v>
      </c>
      <c r="I130" s="10">
        <v>-21.1</v>
      </c>
      <c r="J130" s="10">
        <v>-15.5</v>
      </c>
      <c r="K130" s="9" t="str">
        <f t="shared" si="22"/>
        <v>Yes</v>
      </c>
    </row>
    <row r="131" spans="1:11" ht="12" customHeight="1" x14ac:dyDescent="0.25">
      <c r="A131" s="133" t="s">
        <v>1632</v>
      </c>
      <c r="B131" s="134"/>
      <c r="C131" s="134"/>
      <c r="D131" s="134"/>
      <c r="E131" s="134"/>
      <c r="F131" s="134"/>
      <c r="G131" s="134"/>
      <c r="H131" s="134"/>
      <c r="I131" s="134"/>
      <c r="J131" s="134"/>
      <c r="K131" s="135"/>
    </row>
    <row r="132" spans="1:11" x14ac:dyDescent="0.25">
      <c r="A132" s="128" t="s">
        <v>1630</v>
      </c>
      <c r="B132" s="129"/>
      <c r="C132" s="129"/>
      <c r="D132" s="129"/>
      <c r="E132" s="129"/>
      <c r="F132" s="129"/>
      <c r="G132" s="129"/>
      <c r="H132" s="129"/>
      <c r="I132" s="129"/>
      <c r="J132" s="129"/>
      <c r="K132" s="130"/>
    </row>
    <row r="133" spans="1:11" x14ac:dyDescent="0.25">
      <c r="A133" s="131" t="s">
        <v>1731</v>
      </c>
      <c r="B133" s="131"/>
      <c r="C133" s="131"/>
      <c r="D133" s="131"/>
      <c r="E133" s="131"/>
      <c r="F133" s="131"/>
      <c r="G133" s="131"/>
      <c r="H133" s="131"/>
      <c r="I133" s="131"/>
      <c r="J133" s="131"/>
      <c r="K133" s="132"/>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30" activePane="bottomRight" state="frozen"/>
      <selection activeCell="A3" sqref="A3:K3"/>
      <selection pane="topRight" activeCell="A3" sqref="A3:K3"/>
      <selection pane="bottomLeft" activeCell="A3" sqref="A3:K3"/>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19" t="s">
        <v>1722</v>
      </c>
      <c r="B1" s="120"/>
      <c r="C1" s="120"/>
      <c r="D1" s="120"/>
      <c r="E1" s="120"/>
      <c r="F1" s="120"/>
      <c r="G1" s="120"/>
      <c r="H1" s="120"/>
      <c r="I1" s="120"/>
      <c r="J1" s="120"/>
      <c r="K1" s="121"/>
    </row>
    <row r="2" spans="1:11" ht="13" x14ac:dyDescent="0.3">
      <c r="A2" s="125" t="s">
        <v>1584</v>
      </c>
      <c r="B2" s="126"/>
      <c r="C2" s="126"/>
      <c r="D2" s="126"/>
      <c r="E2" s="126"/>
      <c r="F2" s="126"/>
      <c r="G2" s="126"/>
      <c r="H2" s="126"/>
      <c r="I2" s="126"/>
      <c r="J2" s="126"/>
      <c r="K2" s="127"/>
    </row>
    <row r="3" spans="1:11" ht="13" x14ac:dyDescent="0.3">
      <c r="A3" s="125" t="s">
        <v>1744</v>
      </c>
      <c r="B3" s="126"/>
      <c r="C3" s="126"/>
      <c r="D3" s="126"/>
      <c r="E3" s="126"/>
      <c r="F3" s="126"/>
      <c r="G3" s="126"/>
      <c r="H3" s="126"/>
      <c r="I3" s="126"/>
      <c r="J3" s="126"/>
      <c r="K3" s="127"/>
    </row>
    <row r="4" spans="1:11" ht="13.5" customHeight="1" x14ac:dyDescent="0.3">
      <c r="A4" s="122" t="s">
        <v>648</v>
      </c>
      <c r="B4" s="123"/>
      <c r="C4" s="123"/>
      <c r="D4" s="123"/>
      <c r="E4" s="123"/>
      <c r="F4" s="123"/>
      <c r="G4" s="123"/>
      <c r="H4" s="123"/>
      <c r="I4" s="123"/>
      <c r="J4" s="123"/>
      <c r="K4" s="124"/>
    </row>
    <row r="5" spans="1:11" ht="52" x14ac:dyDescent="0.3">
      <c r="A5" s="21" t="s">
        <v>11</v>
      </c>
      <c r="B5" s="22" t="s">
        <v>212</v>
      </c>
      <c r="C5" s="22" t="s">
        <v>649</v>
      </c>
      <c r="D5" s="22" t="s">
        <v>1723</v>
      </c>
      <c r="E5" s="22" t="s">
        <v>1693</v>
      </c>
      <c r="F5" s="22" t="s">
        <v>1720</v>
      </c>
      <c r="G5" s="22" t="s">
        <v>1717</v>
      </c>
      <c r="H5" s="22" t="s">
        <v>1718</v>
      </c>
      <c r="I5" s="23" t="s">
        <v>1724</v>
      </c>
      <c r="J5" s="23" t="s">
        <v>1721</v>
      </c>
      <c r="K5" s="22" t="s">
        <v>650</v>
      </c>
    </row>
    <row r="6" spans="1:11" x14ac:dyDescent="0.25">
      <c r="A6" s="73" t="s">
        <v>12</v>
      </c>
      <c r="B6" s="33" t="s">
        <v>213</v>
      </c>
      <c r="C6" s="71">
        <v>413448</v>
      </c>
      <c r="D6" s="9" t="str">
        <f>IF($B6="N/A","N/A",IF(C6&gt;15,"No",IF(C6&lt;-15,"No","Yes")))</f>
        <v>N/A</v>
      </c>
      <c r="E6" s="34">
        <v>370561</v>
      </c>
      <c r="F6" s="9" t="str">
        <f>IF($B6="N/A","N/A",IF(E6&gt;15,"No",IF(E6&lt;-15,"No","Yes")))</f>
        <v>N/A</v>
      </c>
      <c r="G6" s="34">
        <v>532547</v>
      </c>
      <c r="H6" s="9" t="str">
        <f>IF($B6="N/A","N/A",IF(G6&gt;15,"No",IF(G6&lt;-15,"No","Yes")))</f>
        <v>N/A</v>
      </c>
      <c r="I6" s="10">
        <v>-10.4</v>
      </c>
      <c r="J6" s="10">
        <v>43.71</v>
      </c>
      <c r="K6" s="9" t="str">
        <f t="shared" ref="K6:K13" si="0">IF(J6="Div by 0", "N/A", IF(J6="N/A","N/A", IF(J6&gt;30, "No", IF(J6&lt;-30, "No", "Yes"))))</f>
        <v>No</v>
      </c>
    </row>
    <row r="7" spans="1:11" x14ac:dyDescent="0.25">
      <c r="A7" s="73" t="s">
        <v>30</v>
      </c>
      <c r="B7" s="33" t="s">
        <v>246</v>
      </c>
      <c r="C7" s="72">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3" t="s">
        <v>29</v>
      </c>
      <c r="B8" s="33" t="s">
        <v>217</v>
      </c>
      <c r="C8" s="72">
        <v>0</v>
      </c>
      <c r="D8" s="9" t="str">
        <f>IF($B8="N/A","N/A",IF(C8=0,"Yes","No"))</f>
        <v>Yes</v>
      </c>
      <c r="E8" s="8">
        <v>0</v>
      </c>
      <c r="F8" s="9" t="str">
        <f>IF($B8="N/A","N/A",IF(E8=0,"Yes","No"))</f>
        <v>Yes</v>
      </c>
      <c r="G8" s="8">
        <v>0</v>
      </c>
      <c r="H8" s="9" t="str">
        <f>IF($B8="N/A","N/A",IF(G8=0,"Yes","No"))</f>
        <v>Yes</v>
      </c>
      <c r="I8" s="10" t="s">
        <v>1745</v>
      </c>
      <c r="J8" s="10" t="s">
        <v>1745</v>
      </c>
      <c r="K8" s="9" t="str">
        <f t="shared" si="0"/>
        <v>N/A</v>
      </c>
    </row>
    <row r="9" spans="1:11" x14ac:dyDescent="0.25">
      <c r="A9" s="73" t="s">
        <v>851</v>
      </c>
      <c r="B9" s="33" t="s">
        <v>213</v>
      </c>
      <c r="C9" s="75">
        <v>67.559044909999997</v>
      </c>
      <c r="D9" s="9" t="str">
        <f t="shared" ref="D9:D17" si="1">IF($B9="N/A","N/A",IF(C9&gt;15,"No",IF(C9&lt;-15,"No","Yes")))</f>
        <v>N/A</v>
      </c>
      <c r="E9" s="35">
        <v>67.262642318000005</v>
      </c>
      <c r="F9" s="9" t="str">
        <f>IF($B9="N/A","N/A",IF(E9&gt;15,"No",IF(E9&lt;-15,"No","Yes")))</f>
        <v>N/A</v>
      </c>
      <c r="G9" s="35">
        <v>60.295491290000001</v>
      </c>
      <c r="H9" s="9" t="str">
        <f>IF($B9="N/A","N/A",IF(G9&gt;15,"No",IF(G9&lt;-15,"No","Yes")))</f>
        <v>N/A</v>
      </c>
      <c r="I9" s="10">
        <v>-0.439</v>
      </c>
      <c r="J9" s="10">
        <v>-10.4</v>
      </c>
      <c r="K9" s="9" t="str">
        <f t="shared" si="0"/>
        <v>Yes</v>
      </c>
    </row>
    <row r="10" spans="1:11" x14ac:dyDescent="0.25">
      <c r="A10" s="73" t="s">
        <v>16</v>
      </c>
      <c r="B10" s="33" t="s">
        <v>213</v>
      </c>
      <c r="C10" s="72">
        <v>1.9796927304</v>
      </c>
      <c r="D10" s="9" t="str">
        <f t="shared" si="1"/>
        <v>N/A</v>
      </c>
      <c r="E10" s="8">
        <v>2.0107350746999999</v>
      </c>
      <c r="F10" s="9" t="str">
        <f>IF($B10="N/A","N/A",IF(E10&gt;15,"No",IF(E10&lt;-15,"No","Yes")))</f>
        <v>N/A</v>
      </c>
      <c r="G10" s="8">
        <v>1.4716072009000001</v>
      </c>
      <c r="H10" s="9" t="str">
        <f>IF($B10="N/A","N/A",IF(G10&gt;15,"No",IF(G10&lt;-15,"No","Yes")))</f>
        <v>N/A</v>
      </c>
      <c r="I10" s="10">
        <v>1.5680000000000001</v>
      </c>
      <c r="J10" s="10">
        <v>-26.8</v>
      </c>
      <c r="K10" s="9" t="str">
        <f t="shared" si="0"/>
        <v>Yes</v>
      </c>
    </row>
    <row r="11" spans="1:11" x14ac:dyDescent="0.25">
      <c r="A11" s="73" t="s">
        <v>36</v>
      </c>
      <c r="B11" s="33" t="s">
        <v>213</v>
      </c>
      <c r="C11" s="72">
        <v>3.2699057824</v>
      </c>
      <c r="D11" s="9" t="str">
        <f t="shared" si="1"/>
        <v>N/A</v>
      </c>
      <c r="E11" s="8">
        <v>3.1154296949</v>
      </c>
      <c r="F11" s="9" t="str">
        <f>IF($B11="N/A","N/A",IF(E11&gt;15,"No",IF(E11&lt;-15,"No","Yes")))</f>
        <v>N/A</v>
      </c>
      <c r="G11" s="8">
        <v>1.8200426649999999</v>
      </c>
      <c r="H11" s="9" t="str">
        <f>IF($B11="N/A","N/A",IF(G11&gt;15,"No",IF(G11&lt;-15,"No","Yes")))</f>
        <v>N/A</v>
      </c>
      <c r="I11" s="10">
        <v>-4.72</v>
      </c>
      <c r="J11" s="10">
        <v>-41.6</v>
      </c>
      <c r="K11" s="9" t="str">
        <f t="shared" si="0"/>
        <v>No</v>
      </c>
    </row>
    <row r="12" spans="1:11" x14ac:dyDescent="0.25">
      <c r="A12" s="73" t="s">
        <v>37</v>
      </c>
      <c r="B12" s="33" t="s">
        <v>213</v>
      </c>
      <c r="C12" s="72">
        <v>16.129032257999999</v>
      </c>
      <c r="D12" s="9" t="str">
        <f t="shared" si="1"/>
        <v>N/A</v>
      </c>
      <c r="E12" s="8">
        <v>21.875</v>
      </c>
      <c r="F12" s="9" t="str">
        <f>IF($B12="N/A","N/A",IF(E12&gt;15,"No",IF(E12&lt;-15,"No","Yes")))</f>
        <v>N/A</v>
      </c>
      <c r="G12" s="8">
        <v>7.6923076923</v>
      </c>
      <c r="H12" s="9" t="str">
        <f>IF($B12="N/A","N/A",IF(G12&gt;15,"No",IF(G12&lt;-15,"No","Yes")))</f>
        <v>N/A</v>
      </c>
      <c r="I12" s="10">
        <v>35.630000000000003</v>
      </c>
      <c r="J12" s="10">
        <v>-64.8</v>
      </c>
      <c r="K12" s="9" t="str">
        <f t="shared" si="0"/>
        <v>No</v>
      </c>
    </row>
    <row r="13" spans="1:11" x14ac:dyDescent="0.25">
      <c r="A13" s="73" t="s">
        <v>38</v>
      </c>
      <c r="B13" s="33" t="s">
        <v>213</v>
      </c>
      <c r="C13" s="72">
        <v>1.7613613884999999</v>
      </c>
      <c r="D13" s="9" t="str">
        <f t="shared" si="1"/>
        <v>N/A</v>
      </c>
      <c r="E13" s="8">
        <v>1.8247589183999999</v>
      </c>
      <c r="F13" s="9" t="str">
        <f>IF($B13="N/A","N/A",IF(E13&gt;15,"No",IF(E13&lt;-15,"No","Yes")))</f>
        <v>N/A</v>
      </c>
      <c r="G13" s="8">
        <v>1.4086535054</v>
      </c>
      <c r="H13" s="9" t="str">
        <f>IF($B13="N/A","N/A",IF(G13&gt;15,"No",IF(G13&lt;-15,"No","Yes")))</f>
        <v>N/A</v>
      </c>
      <c r="I13" s="10">
        <v>3.5990000000000002</v>
      </c>
      <c r="J13" s="10">
        <v>-22.8</v>
      </c>
      <c r="K13" s="9" t="str">
        <f t="shared" si="0"/>
        <v>Yes</v>
      </c>
    </row>
    <row r="14" spans="1:11" x14ac:dyDescent="0.25">
      <c r="A14" s="73" t="s">
        <v>673</v>
      </c>
      <c r="B14" s="33" t="s">
        <v>213</v>
      </c>
      <c r="C14" s="72">
        <v>20.687002960000001</v>
      </c>
      <c r="D14" s="9" t="str">
        <f t="shared" si="1"/>
        <v>N/A</v>
      </c>
      <c r="E14" s="8">
        <v>23.438786057000002</v>
      </c>
      <c r="F14" s="9" t="str">
        <f t="shared" ref="F14:F33" si="2">IF($B14="N/A","N/A",IF(E14&gt;15,"No",IF(E14&lt;-15,"No","Yes")))</f>
        <v>N/A</v>
      </c>
      <c r="G14" s="8">
        <v>34.209938278000003</v>
      </c>
      <c r="H14" s="9" t="str">
        <f t="shared" ref="H14:H33" si="3">IF($B14="N/A","N/A",IF(G14&gt;15,"No",IF(G14&lt;-15,"No","Yes")))</f>
        <v>N/A</v>
      </c>
      <c r="I14" s="10">
        <v>13.3</v>
      </c>
      <c r="J14" s="10">
        <v>45.95</v>
      </c>
      <c r="K14" s="9" t="str">
        <f t="shared" ref="K14:K30" si="4">IF(J14="Div by 0", "N/A", IF(J14="N/A","N/A", IF(J14&gt;30, "No", IF(J14&lt;-30, "No", "Yes"))))</f>
        <v>No</v>
      </c>
    </row>
    <row r="15" spans="1:11" x14ac:dyDescent="0.25">
      <c r="A15" s="73" t="s">
        <v>674</v>
      </c>
      <c r="B15" s="33" t="s">
        <v>213</v>
      </c>
      <c r="C15" s="72">
        <v>2.5038215204999998</v>
      </c>
      <c r="D15" s="9" t="str">
        <f t="shared" si="1"/>
        <v>N/A</v>
      </c>
      <c r="E15" s="8">
        <v>2.7846967166000001</v>
      </c>
      <c r="F15" s="9" t="str">
        <f t="shared" si="2"/>
        <v>N/A</v>
      </c>
      <c r="G15" s="8">
        <v>2.4208191953</v>
      </c>
      <c r="H15" s="9" t="str">
        <f t="shared" si="3"/>
        <v>N/A</v>
      </c>
      <c r="I15" s="10">
        <v>11.22</v>
      </c>
      <c r="J15" s="10">
        <v>-13.1</v>
      </c>
      <c r="K15" s="9" t="str">
        <f t="shared" si="4"/>
        <v>Yes</v>
      </c>
    </row>
    <row r="16" spans="1:11" x14ac:dyDescent="0.25">
      <c r="A16" s="73" t="s">
        <v>379</v>
      </c>
      <c r="B16" s="33" t="s">
        <v>213</v>
      </c>
      <c r="C16" s="72">
        <v>14.401569242000001</v>
      </c>
      <c r="D16" s="9" t="str">
        <f t="shared" si="1"/>
        <v>N/A</v>
      </c>
      <c r="E16" s="8">
        <v>14.2751126</v>
      </c>
      <c r="F16" s="9" t="str">
        <f t="shared" si="2"/>
        <v>N/A</v>
      </c>
      <c r="G16" s="8">
        <v>15.228139488</v>
      </c>
      <c r="H16" s="9" t="str">
        <f t="shared" si="3"/>
        <v>N/A</v>
      </c>
      <c r="I16" s="10">
        <v>-0.878</v>
      </c>
      <c r="J16" s="10">
        <v>6.6760000000000002</v>
      </c>
      <c r="K16" s="9" t="str">
        <f t="shared" si="4"/>
        <v>Yes</v>
      </c>
    </row>
    <row r="17" spans="1:11" x14ac:dyDescent="0.25">
      <c r="A17" s="73" t="s">
        <v>380</v>
      </c>
      <c r="B17" s="33" t="s">
        <v>213</v>
      </c>
      <c r="C17" s="72">
        <v>4.8165670168999997</v>
      </c>
      <c r="D17" s="9" t="str">
        <f t="shared" si="1"/>
        <v>N/A</v>
      </c>
      <c r="E17" s="8">
        <v>5.4603695478000001</v>
      </c>
      <c r="F17" s="9" t="str">
        <f t="shared" si="2"/>
        <v>N/A</v>
      </c>
      <c r="G17" s="8">
        <v>3.8143112251</v>
      </c>
      <c r="H17" s="9" t="str">
        <f t="shared" si="3"/>
        <v>N/A</v>
      </c>
      <c r="I17" s="10">
        <v>13.37</v>
      </c>
      <c r="J17" s="10">
        <v>-30.1</v>
      </c>
      <c r="K17" s="9" t="str">
        <f t="shared" si="4"/>
        <v>No</v>
      </c>
    </row>
    <row r="18" spans="1:11" x14ac:dyDescent="0.25">
      <c r="A18" s="73" t="s">
        <v>381</v>
      </c>
      <c r="B18" s="33" t="s">
        <v>213</v>
      </c>
      <c r="C18" s="72">
        <v>7.4979199000000003E-3</v>
      </c>
      <c r="D18" s="9" t="str">
        <f t="shared" ref="D18:D33" si="5">IF($B18="N/A","N/A",IF(C18&gt;15,"No",IF(C18&lt;-15,"No","Yes")))</f>
        <v>N/A</v>
      </c>
      <c r="E18" s="8">
        <v>8.6355553000000002E-3</v>
      </c>
      <c r="F18" s="9" t="str">
        <f t="shared" si="2"/>
        <v>N/A</v>
      </c>
      <c r="G18" s="8">
        <v>4.8821982E-3</v>
      </c>
      <c r="H18" s="9" t="str">
        <f t="shared" si="3"/>
        <v>N/A</v>
      </c>
      <c r="I18" s="10">
        <v>15.17</v>
      </c>
      <c r="J18" s="10">
        <v>-43.5</v>
      </c>
      <c r="K18" s="9" t="str">
        <f t="shared" si="4"/>
        <v>No</v>
      </c>
    </row>
    <row r="19" spans="1:11" x14ac:dyDescent="0.25">
      <c r="A19" s="73" t="s">
        <v>382</v>
      </c>
      <c r="B19" s="33" t="s">
        <v>213</v>
      </c>
      <c r="C19" s="72">
        <v>12.262485246000001</v>
      </c>
      <c r="D19" s="9" t="str">
        <f t="shared" si="5"/>
        <v>N/A</v>
      </c>
      <c r="E19" s="8">
        <v>12.251694053</v>
      </c>
      <c r="F19" s="9" t="str">
        <f t="shared" si="2"/>
        <v>N/A</v>
      </c>
      <c r="G19" s="8">
        <v>11.024003515</v>
      </c>
      <c r="H19" s="9" t="str">
        <f t="shared" si="3"/>
        <v>N/A</v>
      </c>
      <c r="I19" s="10">
        <v>-8.7999999999999995E-2</v>
      </c>
      <c r="J19" s="10">
        <v>-10</v>
      </c>
      <c r="K19" s="9" t="str">
        <f t="shared" si="4"/>
        <v>Yes</v>
      </c>
    </row>
    <row r="20" spans="1:11" x14ac:dyDescent="0.25">
      <c r="A20" s="73" t="s">
        <v>384</v>
      </c>
      <c r="B20" s="33" t="s">
        <v>213</v>
      </c>
      <c r="C20" s="72">
        <v>3.0160987597000002</v>
      </c>
      <c r="D20" s="9" t="str">
        <f t="shared" si="5"/>
        <v>N/A</v>
      </c>
      <c r="E20" s="8">
        <v>3.5956293295999999</v>
      </c>
      <c r="F20" s="9" t="str">
        <f t="shared" si="2"/>
        <v>N/A</v>
      </c>
      <c r="G20" s="8">
        <v>4.5432609704000004</v>
      </c>
      <c r="H20" s="9" t="str">
        <f t="shared" si="3"/>
        <v>N/A</v>
      </c>
      <c r="I20" s="10">
        <v>19.21</v>
      </c>
      <c r="J20" s="10">
        <v>26.36</v>
      </c>
      <c r="K20" s="9" t="str">
        <f t="shared" si="4"/>
        <v>Yes</v>
      </c>
    </row>
    <row r="21" spans="1:11" x14ac:dyDescent="0.25">
      <c r="A21" s="73" t="s">
        <v>385</v>
      </c>
      <c r="B21" s="33" t="s">
        <v>213</v>
      </c>
      <c r="C21" s="72">
        <v>28.366566048999999</v>
      </c>
      <c r="D21" s="9" t="str">
        <f t="shared" si="5"/>
        <v>N/A</v>
      </c>
      <c r="E21" s="8">
        <v>23.756682435999998</v>
      </c>
      <c r="F21" s="9" t="str">
        <f t="shared" si="2"/>
        <v>N/A</v>
      </c>
      <c r="G21" s="8">
        <v>19.00564645</v>
      </c>
      <c r="H21" s="9" t="str">
        <f t="shared" si="3"/>
        <v>N/A</v>
      </c>
      <c r="I21" s="10">
        <v>-16.3</v>
      </c>
      <c r="J21" s="10">
        <v>-20</v>
      </c>
      <c r="K21" s="9" t="str">
        <f t="shared" si="4"/>
        <v>Yes</v>
      </c>
    </row>
    <row r="22" spans="1:11" x14ac:dyDescent="0.25">
      <c r="A22" s="73" t="s">
        <v>386</v>
      </c>
      <c r="B22" s="33" t="s">
        <v>213</v>
      </c>
      <c r="C22" s="72">
        <v>2.6281418702999999</v>
      </c>
      <c r="D22" s="9" t="str">
        <f t="shared" si="5"/>
        <v>N/A</v>
      </c>
      <c r="E22" s="8">
        <v>2.8073650492</v>
      </c>
      <c r="F22" s="9" t="str">
        <f t="shared" si="2"/>
        <v>N/A</v>
      </c>
      <c r="G22" s="8">
        <v>1.9571981439999999</v>
      </c>
      <c r="H22" s="9" t="str">
        <f t="shared" si="3"/>
        <v>N/A</v>
      </c>
      <c r="I22" s="10">
        <v>6.819</v>
      </c>
      <c r="J22" s="10">
        <v>-30.3</v>
      </c>
      <c r="K22" s="9" t="str">
        <f t="shared" si="4"/>
        <v>No</v>
      </c>
    </row>
    <row r="23" spans="1:11" x14ac:dyDescent="0.25">
      <c r="A23" s="73" t="s">
        <v>389</v>
      </c>
      <c r="B23" s="33" t="s">
        <v>213</v>
      </c>
      <c r="C23" s="72">
        <v>0</v>
      </c>
      <c r="D23" s="9" t="str">
        <f t="shared" si="5"/>
        <v>N/A</v>
      </c>
      <c r="E23" s="8">
        <v>0</v>
      </c>
      <c r="F23" s="9" t="str">
        <f t="shared" si="2"/>
        <v>N/A</v>
      </c>
      <c r="G23" s="8">
        <v>0</v>
      </c>
      <c r="H23" s="9" t="str">
        <f t="shared" si="3"/>
        <v>N/A</v>
      </c>
      <c r="I23" s="10" t="s">
        <v>1745</v>
      </c>
      <c r="J23" s="10" t="s">
        <v>1745</v>
      </c>
      <c r="K23" s="9" t="str">
        <f t="shared" si="4"/>
        <v>N/A</v>
      </c>
    </row>
    <row r="24" spans="1:11" x14ac:dyDescent="0.25">
      <c r="A24" s="73" t="s">
        <v>390</v>
      </c>
      <c r="B24" s="33" t="s">
        <v>213</v>
      </c>
      <c r="C24" s="72">
        <v>0</v>
      </c>
      <c r="D24" s="9" t="str">
        <f t="shared" si="5"/>
        <v>N/A</v>
      </c>
      <c r="E24" s="8">
        <v>0</v>
      </c>
      <c r="F24" s="9" t="str">
        <f t="shared" si="2"/>
        <v>N/A</v>
      </c>
      <c r="G24" s="8">
        <v>0</v>
      </c>
      <c r="H24" s="9" t="str">
        <f t="shared" si="3"/>
        <v>N/A</v>
      </c>
      <c r="I24" s="10" t="s">
        <v>1745</v>
      </c>
      <c r="J24" s="10" t="s">
        <v>1745</v>
      </c>
      <c r="K24" s="9" t="str">
        <f t="shared" si="4"/>
        <v>N/A</v>
      </c>
    </row>
    <row r="25" spans="1:11" x14ac:dyDescent="0.25">
      <c r="A25" s="73" t="s">
        <v>391</v>
      </c>
      <c r="B25" s="33" t="s">
        <v>213</v>
      </c>
      <c r="C25" s="72">
        <v>1.6028617866999999</v>
      </c>
      <c r="D25" s="9" t="str">
        <f t="shared" si="5"/>
        <v>N/A</v>
      </c>
      <c r="E25" s="8">
        <v>1.5206673125000001</v>
      </c>
      <c r="F25" s="9" t="str">
        <f t="shared" si="2"/>
        <v>N/A</v>
      </c>
      <c r="G25" s="8">
        <v>1.1182111626</v>
      </c>
      <c r="H25" s="9" t="str">
        <f t="shared" si="3"/>
        <v>N/A</v>
      </c>
      <c r="I25" s="10">
        <v>-5.13</v>
      </c>
      <c r="J25" s="10">
        <v>-26.5</v>
      </c>
      <c r="K25" s="9" t="str">
        <f t="shared" si="4"/>
        <v>Yes</v>
      </c>
    </row>
    <row r="26" spans="1:11" x14ac:dyDescent="0.25">
      <c r="A26" s="73" t="s">
        <v>392</v>
      </c>
      <c r="B26" s="33" t="s">
        <v>213</v>
      </c>
      <c r="C26" s="72">
        <v>0.43004198840000002</v>
      </c>
      <c r="D26" s="9" t="str">
        <f t="shared" si="5"/>
        <v>N/A</v>
      </c>
      <c r="E26" s="8">
        <v>0.25771735289999997</v>
      </c>
      <c r="F26" s="9" t="str">
        <f t="shared" si="2"/>
        <v>N/A</v>
      </c>
      <c r="G26" s="8">
        <v>0.62623580639999998</v>
      </c>
      <c r="H26" s="9" t="str">
        <f t="shared" si="3"/>
        <v>N/A</v>
      </c>
      <c r="I26" s="10">
        <v>-40.1</v>
      </c>
      <c r="J26" s="10">
        <v>143</v>
      </c>
      <c r="K26" s="9" t="str">
        <f t="shared" si="4"/>
        <v>No</v>
      </c>
    </row>
    <row r="27" spans="1:11" x14ac:dyDescent="0.25">
      <c r="A27" s="73" t="s">
        <v>393</v>
      </c>
      <c r="B27" s="33" t="s">
        <v>213</v>
      </c>
      <c r="C27" s="72">
        <v>0</v>
      </c>
      <c r="D27" s="9" t="str">
        <f t="shared" si="5"/>
        <v>N/A</v>
      </c>
      <c r="E27" s="8">
        <v>0</v>
      </c>
      <c r="F27" s="9" t="str">
        <f t="shared" si="2"/>
        <v>N/A</v>
      </c>
      <c r="G27" s="8">
        <v>3.7555370000000001E-4</v>
      </c>
      <c r="H27" s="9" t="str">
        <f t="shared" si="3"/>
        <v>N/A</v>
      </c>
      <c r="I27" s="10" t="s">
        <v>1745</v>
      </c>
      <c r="J27" s="10" t="s">
        <v>1745</v>
      </c>
      <c r="K27" s="9" t="str">
        <f t="shared" si="4"/>
        <v>N/A</v>
      </c>
    </row>
    <row r="28" spans="1:11" x14ac:dyDescent="0.25">
      <c r="A28" s="73" t="s">
        <v>398</v>
      </c>
      <c r="B28" s="33" t="s">
        <v>213</v>
      </c>
      <c r="C28" s="72">
        <v>0</v>
      </c>
      <c r="D28" s="9" t="str">
        <f t="shared" si="5"/>
        <v>N/A</v>
      </c>
      <c r="E28" s="8">
        <v>0</v>
      </c>
      <c r="F28" s="9" t="str">
        <f t="shared" si="2"/>
        <v>N/A</v>
      </c>
      <c r="G28" s="8">
        <v>0</v>
      </c>
      <c r="H28" s="9" t="str">
        <f t="shared" si="3"/>
        <v>N/A</v>
      </c>
      <c r="I28" s="10" t="s">
        <v>1745</v>
      </c>
      <c r="J28" s="10" t="s">
        <v>1745</v>
      </c>
      <c r="K28" s="9" t="str">
        <f t="shared" si="4"/>
        <v>N/A</v>
      </c>
    </row>
    <row r="29" spans="1:11" x14ac:dyDescent="0.25">
      <c r="A29" s="73" t="s">
        <v>399</v>
      </c>
      <c r="B29" s="33" t="s">
        <v>213</v>
      </c>
      <c r="C29" s="72">
        <v>6.7478860702999999</v>
      </c>
      <c r="D29" s="9" t="str">
        <f t="shared" si="5"/>
        <v>N/A</v>
      </c>
      <c r="E29" s="8">
        <v>7.0870922735999997</v>
      </c>
      <c r="F29" s="9" t="str">
        <f t="shared" si="2"/>
        <v>N/A</v>
      </c>
      <c r="G29" s="8">
        <v>3.7568515079</v>
      </c>
      <c r="H29" s="9" t="str">
        <f t="shared" si="3"/>
        <v>N/A</v>
      </c>
      <c r="I29" s="10">
        <v>5.0270000000000001</v>
      </c>
      <c r="J29" s="10">
        <v>-47</v>
      </c>
      <c r="K29" s="9" t="str">
        <f t="shared" si="4"/>
        <v>No</v>
      </c>
    </row>
    <row r="30" spans="1:11" x14ac:dyDescent="0.25">
      <c r="A30" s="73" t="s">
        <v>400</v>
      </c>
      <c r="B30" s="33" t="s">
        <v>213</v>
      </c>
      <c r="C30" s="72">
        <v>0</v>
      </c>
      <c r="D30" s="9" t="str">
        <f t="shared" si="5"/>
        <v>N/A</v>
      </c>
      <c r="E30" s="8">
        <v>0</v>
      </c>
      <c r="F30" s="9" t="str">
        <f t="shared" si="2"/>
        <v>N/A</v>
      </c>
      <c r="G30" s="8">
        <v>0</v>
      </c>
      <c r="H30" s="9" t="str">
        <f t="shared" si="3"/>
        <v>N/A</v>
      </c>
      <c r="I30" s="10" t="s">
        <v>1745</v>
      </c>
      <c r="J30" s="10" t="s">
        <v>1745</v>
      </c>
      <c r="K30" s="9" t="str">
        <f t="shared" si="4"/>
        <v>N/A</v>
      </c>
    </row>
    <row r="31" spans="1:11" x14ac:dyDescent="0.25">
      <c r="A31" s="73" t="s">
        <v>32</v>
      </c>
      <c r="B31" s="33" t="s">
        <v>213</v>
      </c>
      <c r="C31" s="72">
        <v>99.751359300000004</v>
      </c>
      <c r="D31" s="9" t="str">
        <f t="shared" si="5"/>
        <v>N/A</v>
      </c>
      <c r="E31" s="8">
        <v>99.692358342999995</v>
      </c>
      <c r="F31" s="9" t="str">
        <f t="shared" si="2"/>
        <v>N/A</v>
      </c>
      <c r="G31" s="8">
        <v>99.853158500999996</v>
      </c>
      <c r="H31" s="9" t="str">
        <f t="shared" si="3"/>
        <v>N/A</v>
      </c>
      <c r="I31" s="10">
        <v>-5.8999999999999997E-2</v>
      </c>
      <c r="J31" s="10">
        <v>0.1613</v>
      </c>
      <c r="K31" s="9" t="str">
        <f t="shared" ref="K31:K43" si="6">IF(J31="Div by 0", "N/A", IF(J31="N/A","N/A", IF(J31&gt;30, "No", IF(J31&lt;-30, "No", "Yes"))))</f>
        <v>Yes</v>
      </c>
    </row>
    <row r="32" spans="1:11" x14ac:dyDescent="0.25">
      <c r="A32" s="73" t="s">
        <v>39</v>
      </c>
      <c r="B32" s="33" t="s">
        <v>267</v>
      </c>
      <c r="C32" s="72">
        <v>99.970300690000002</v>
      </c>
      <c r="D32" s="9" t="str">
        <f>IF($B32="N/A","N/A",IF(C32&gt;100,"No",IF(C32&lt;85,"No","Yes")))</f>
        <v>Yes</v>
      </c>
      <c r="E32" s="8">
        <v>99.979373323999994</v>
      </c>
      <c r="F32" s="9" t="str">
        <f>IF($B32="N/A","N/A",IF(E32&gt;100,"No",IF(E32&lt;85,"No","Yes")))</f>
        <v>Yes</v>
      </c>
      <c r="G32" s="8">
        <v>99.982369161999998</v>
      </c>
      <c r="H32" s="9" t="str">
        <f>IF($B32="N/A","N/A",IF(G32&gt;100,"No",IF(G32&lt;85,"No","Yes")))</f>
        <v>Yes</v>
      </c>
      <c r="I32" s="10">
        <v>9.1000000000000004E-3</v>
      </c>
      <c r="J32" s="10">
        <v>3.0000000000000001E-3</v>
      </c>
      <c r="K32" s="9" t="str">
        <f t="shared" si="6"/>
        <v>Yes</v>
      </c>
    </row>
    <row r="33" spans="1:11" x14ac:dyDescent="0.25">
      <c r="A33" s="73" t="s">
        <v>907</v>
      </c>
      <c r="B33" s="33" t="s">
        <v>213</v>
      </c>
      <c r="C33" s="72">
        <v>53.007371126999999</v>
      </c>
      <c r="D33" s="9" t="str">
        <f t="shared" si="5"/>
        <v>N/A</v>
      </c>
      <c r="E33" s="8">
        <v>51.866569577999996</v>
      </c>
      <c r="F33" s="9" t="str">
        <f t="shared" si="2"/>
        <v>N/A</v>
      </c>
      <c r="G33" s="8">
        <v>59.216007071</v>
      </c>
      <c r="H33" s="9" t="str">
        <f t="shared" si="3"/>
        <v>N/A</v>
      </c>
      <c r="I33" s="10">
        <v>-2.15</v>
      </c>
      <c r="J33" s="10">
        <v>14.17</v>
      </c>
      <c r="K33" s="9" t="str">
        <f t="shared" si="6"/>
        <v>Yes</v>
      </c>
    </row>
    <row r="34" spans="1:11" x14ac:dyDescent="0.25">
      <c r="A34" s="73" t="s">
        <v>848</v>
      </c>
      <c r="B34" s="33" t="s">
        <v>268</v>
      </c>
      <c r="C34" s="72">
        <v>7.2668638766000004</v>
      </c>
      <c r="D34" s="9" t="str">
        <f>IF($B34="N/A","N/A",IF(C34&gt;25,"No",IF(C34&lt;5,"No","Yes")))</f>
        <v>Yes</v>
      </c>
      <c r="E34" s="8">
        <v>6.8845571854000003</v>
      </c>
      <c r="F34" s="9" t="str">
        <f>IF($B34="N/A","N/A",IF(E34&gt;25,"No",IF(E34&lt;5,"No","Yes")))</f>
        <v>Yes</v>
      </c>
      <c r="G34" s="8">
        <v>7.8273297414999998</v>
      </c>
      <c r="H34" s="9" t="str">
        <f>IF($B34="N/A","N/A",IF(G34&gt;25,"No",IF(G34&lt;5,"No","Yes")))</f>
        <v>Yes</v>
      </c>
      <c r="I34" s="10">
        <v>-5.26</v>
      </c>
      <c r="J34" s="10">
        <v>13.69</v>
      </c>
      <c r="K34" s="9" t="str">
        <f t="shared" si="6"/>
        <v>Yes</v>
      </c>
    </row>
    <row r="35" spans="1:11" x14ac:dyDescent="0.25">
      <c r="A35" s="73" t="s">
        <v>849</v>
      </c>
      <c r="B35" s="33" t="s">
        <v>269</v>
      </c>
      <c r="C35" s="72">
        <v>34.822753503999998</v>
      </c>
      <c r="D35" s="9" t="str">
        <f>IF($B35="N/A","N/A",IF(C35&gt;70,"No",IF(C35&lt;40,"No","Yes")))</f>
        <v>No</v>
      </c>
      <c r="E35" s="8">
        <v>34.349427888999998</v>
      </c>
      <c r="F35" s="9" t="str">
        <f>IF($B35="N/A","N/A",IF(E35&gt;70,"No",IF(E35&lt;40,"No","Yes")))</f>
        <v>No</v>
      </c>
      <c r="G35" s="8">
        <v>36.530798378999997</v>
      </c>
      <c r="H35" s="9" t="str">
        <f>IF($B35="N/A","N/A",IF(G35&gt;70,"No",IF(G35&lt;40,"No","Yes")))</f>
        <v>No</v>
      </c>
      <c r="I35" s="10">
        <v>-1.36</v>
      </c>
      <c r="J35" s="10">
        <v>6.351</v>
      </c>
      <c r="K35" s="9" t="str">
        <f t="shared" si="6"/>
        <v>Yes</v>
      </c>
    </row>
    <row r="36" spans="1:11" x14ac:dyDescent="0.25">
      <c r="A36" s="73" t="s">
        <v>850</v>
      </c>
      <c r="B36" s="33" t="s">
        <v>270</v>
      </c>
      <c r="C36" s="72">
        <v>57.91038262</v>
      </c>
      <c r="D36" s="9" t="str">
        <f>IF($B36="N/A","N/A",IF(C36&gt;55,"No",IF(C36&lt;20,"No","Yes")))</f>
        <v>No</v>
      </c>
      <c r="E36" s="8">
        <v>54.794123777000003</v>
      </c>
      <c r="F36" s="9" t="str">
        <f>IF($B36="N/A","N/A",IF(E36&gt;55,"No",IF(E36&lt;20,"No","Yes")))</f>
        <v>Yes</v>
      </c>
      <c r="G36" s="8">
        <v>55.641871879</v>
      </c>
      <c r="H36" s="9" t="str">
        <f>IF($B36="N/A","N/A",IF(G36&gt;55,"No",IF(G36&lt;20,"No","Yes")))</f>
        <v>No</v>
      </c>
      <c r="I36" s="10">
        <v>-5.38</v>
      </c>
      <c r="J36" s="10">
        <v>1.5469999999999999</v>
      </c>
      <c r="K36" s="9" t="str">
        <f t="shared" si="6"/>
        <v>Yes</v>
      </c>
    </row>
    <row r="37" spans="1:11" x14ac:dyDescent="0.25">
      <c r="A37" s="73" t="s">
        <v>163</v>
      </c>
      <c r="B37" s="33" t="s">
        <v>246</v>
      </c>
      <c r="C37" s="72">
        <v>96.862483311000005</v>
      </c>
      <c r="D37" s="9" t="str">
        <f>IF($B37="N/A","N/A",IF(C37&gt;95,"Yes","No"))</f>
        <v>Yes</v>
      </c>
      <c r="E37" s="8">
        <v>97.202889673000001</v>
      </c>
      <c r="F37" s="9" t="str">
        <f>IF($B37="N/A","N/A",IF(E37&gt;95,"Yes","No"))</f>
        <v>Yes</v>
      </c>
      <c r="G37" s="8">
        <v>98.169739008999997</v>
      </c>
      <c r="H37" s="9" t="str">
        <f>IF($B37="N/A","N/A",IF(G37&gt;95,"Yes","No"))</f>
        <v>Yes</v>
      </c>
      <c r="I37" s="10">
        <v>0.35139999999999999</v>
      </c>
      <c r="J37" s="10">
        <v>0.99470000000000003</v>
      </c>
      <c r="K37" s="9" t="str">
        <f t="shared" si="6"/>
        <v>Yes</v>
      </c>
    </row>
    <row r="38" spans="1:11" x14ac:dyDescent="0.25">
      <c r="A38" s="73" t="s">
        <v>41</v>
      </c>
      <c r="B38" s="33" t="s">
        <v>213</v>
      </c>
      <c r="C38" s="72">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5">
      <c r="A39" s="73" t="s">
        <v>42</v>
      </c>
      <c r="B39" s="33" t="s">
        <v>213</v>
      </c>
      <c r="C39" s="72">
        <v>41.935483871000002</v>
      </c>
      <c r="D39" s="9" t="str">
        <f t="shared" si="7"/>
        <v>N/A</v>
      </c>
      <c r="E39" s="8">
        <v>46.875</v>
      </c>
      <c r="F39" s="9" t="str">
        <f>IF($B39="N/A","N/A",IF(E39&gt;15,"No",IF(E39&lt;-15,"No","Yes")))</f>
        <v>N/A</v>
      </c>
      <c r="G39" s="8">
        <v>19.230769231</v>
      </c>
      <c r="H39" s="9" t="str">
        <f>IF($B39="N/A","N/A",IF(G39&gt;15,"No",IF(G39&lt;-15,"No","Yes")))</f>
        <v>N/A</v>
      </c>
      <c r="I39" s="10">
        <v>11.78</v>
      </c>
      <c r="J39" s="10">
        <v>-59</v>
      </c>
      <c r="K39" s="9" t="str">
        <f t="shared" si="6"/>
        <v>No</v>
      </c>
    </row>
    <row r="40" spans="1:11" x14ac:dyDescent="0.25">
      <c r="A40" s="73" t="s">
        <v>43</v>
      </c>
      <c r="B40" s="33" t="s">
        <v>223</v>
      </c>
      <c r="C40" s="72">
        <v>98.524050932999998</v>
      </c>
      <c r="D40" s="9" t="str">
        <f>IF($B40="N/A","N/A",IF(C40&gt;100,"No",IF(C40&lt;98,"No","Yes")))</f>
        <v>Yes</v>
      </c>
      <c r="E40" s="8">
        <v>98.763974548999997</v>
      </c>
      <c r="F40" s="9" t="str">
        <f>IF($B40="N/A","N/A",IF(E40&gt;100,"No",IF(E40&lt;98,"No","Yes")))</f>
        <v>Yes</v>
      </c>
      <c r="G40" s="8">
        <v>99.264106471999995</v>
      </c>
      <c r="H40" s="9" t="str">
        <f>IF($B40="N/A","N/A",IF(G40&gt;100,"No",IF(G40&lt;98,"No","Yes")))</f>
        <v>Yes</v>
      </c>
      <c r="I40" s="10">
        <v>0.24349999999999999</v>
      </c>
      <c r="J40" s="10">
        <v>0.50639999999999996</v>
      </c>
      <c r="K40" s="9" t="str">
        <f t="shared" si="6"/>
        <v>Yes</v>
      </c>
    </row>
    <row r="41" spans="1:11" x14ac:dyDescent="0.25">
      <c r="A41" s="73" t="s">
        <v>44</v>
      </c>
      <c r="B41" s="33" t="s">
        <v>213</v>
      </c>
      <c r="C41" s="72">
        <v>59.371098392999997</v>
      </c>
      <c r="D41" s="9" t="str">
        <f t="shared" si="7"/>
        <v>N/A</v>
      </c>
      <c r="E41" s="8">
        <v>63.242512410000003</v>
      </c>
      <c r="F41" s="9" t="str">
        <f t="shared" ref="F41:F47" si="8">IF($B41="N/A","N/A",IF(E41&gt;15,"No",IF(E41&lt;-15,"No","Yes")))</f>
        <v>N/A</v>
      </c>
      <c r="G41" s="8">
        <v>71.710405508999997</v>
      </c>
      <c r="H41" s="9" t="str">
        <f t="shared" ref="H41:H47" si="9">IF($B41="N/A","N/A",IF(G41&gt;15,"No",IF(G41&lt;-15,"No","Yes")))</f>
        <v>N/A</v>
      </c>
      <c r="I41" s="10">
        <v>6.5209999999999999</v>
      </c>
      <c r="J41" s="10">
        <v>13.39</v>
      </c>
      <c r="K41" s="9" t="str">
        <f t="shared" si="6"/>
        <v>Yes</v>
      </c>
    </row>
    <row r="42" spans="1:11" x14ac:dyDescent="0.25">
      <c r="A42" s="73" t="s">
        <v>45</v>
      </c>
      <c r="B42" s="33" t="s">
        <v>213</v>
      </c>
      <c r="C42" s="72">
        <v>40.628901607000003</v>
      </c>
      <c r="D42" s="9" t="str">
        <f t="shared" si="7"/>
        <v>N/A</v>
      </c>
      <c r="E42" s="8">
        <v>36.757487589999997</v>
      </c>
      <c r="F42" s="9" t="str">
        <f t="shared" si="8"/>
        <v>N/A</v>
      </c>
      <c r="G42" s="8">
        <v>28.289594490999999</v>
      </c>
      <c r="H42" s="9" t="str">
        <f t="shared" si="9"/>
        <v>N/A</v>
      </c>
      <c r="I42" s="10">
        <v>-9.5299999999999994</v>
      </c>
      <c r="J42" s="10">
        <v>-23</v>
      </c>
      <c r="K42" s="9" t="str">
        <f t="shared" si="6"/>
        <v>Yes</v>
      </c>
    </row>
    <row r="43" spans="1:11" x14ac:dyDescent="0.25">
      <c r="A43" s="73" t="s">
        <v>50</v>
      </c>
      <c r="B43" s="33" t="s">
        <v>213</v>
      </c>
      <c r="C43" s="72">
        <v>0</v>
      </c>
      <c r="D43" s="9" t="str">
        <f t="shared" si="7"/>
        <v>N/A</v>
      </c>
      <c r="E43" s="8">
        <v>0</v>
      </c>
      <c r="F43" s="9" t="str">
        <f t="shared" si="8"/>
        <v>N/A</v>
      </c>
      <c r="G43" s="8">
        <v>0</v>
      </c>
      <c r="H43" s="9" t="str">
        <f t="shared" si="9"/>
        <v>N/A</v>
      </c>
      <c r="I43" s="10" t="s">
        <v>1745</v>
      </c>
      <c r="J43" s="10" t="s">
        <v>1745</v>
      </c>
      <c r="K43" s="9" t="str">
        <f t="shared" si="6"/>
        <v>N/A</v>
      </c>
    </row>
    <row r="44" spans="1:11" x14ac:dyDescent="0.25">
      <c r="A44" s="73" t="s">
        <v>910</v>
      </c>
      <c r="B44" s="33" t="s">
        <v>213</v>
      </c>
      <c r="C44" s="72">
        <v>67.414765580999997</v>
      </c>
      <c r="D44" s="9" t="str">
        <f t="shared" si="7"/>
        <v>N/A</v>
      </c>
      <c r="E44" s="8">
        <v>71.914745480999997</v>
      </c>
      <c r="F44" s="9" t="str">
        <f t="shared" si="8"/>
        <v>N/A</v>
      </c>
      <c r="G44" s="8">
        <v>77.898101013000002</v>
      </c>
      <c r="H44" s="9" t="str">
        <f t="shared" si="9"/>
        <v>N/A</v>
      </c>
      <c r="I44" s="10">
        <v>6.6749999999999998</v>
      </c>
      <c r="J44" s="10">
        <v>8.32</v>
      </c>
      <c r="K44" s="9" t="str">
        <f>IF(J44="Div by 0", "N/A", IF(J44="N/A","N/A", IF(J44&gt;30, "No", IF(J44&lt;-30, "No", "Yes"))))</f>
        <v>Yes</v>
      </c>
    </row>
    <row r="45" spans="1:11" x14ac:dyDescent="0.25">
      <c r="A45" s="73" t="s">
        <v>911</v>
      </c>
      <c r="B45" s="33" t="s">
        <v>213</v>
      </c>
      <c r="C45" s="72">
        <v>32.585234419000003</v>
      </c>
      <c r="D45" s="9" t="str">
        <f t="shared" si="7"/>
        <v>N/A</v>
      </c>
      <c r="E45" s="8">
        <v>28.085254518999999</v>
      </c>
      <c r="F45" s="9" t="str">
        <f t="shared" si="8"/>
        <v>N/A</v>
      </c>
      <c r="G45" s="8">
        <v>22.071479137000001</v>
      </c>
      <c r="H45" s="9" t="str">
        <f t="shared" si="9"/>
        <v>N/A</v>
      </c>
      <c r="I45" s="10">
        <v>-13.8</v>
      </c>
      <c r="J45" s="10">
        <v>-21.4</v>
      </c>
      <c r="K45" s="9" t="str">
        <f>IF(J45="Div by 0", "N/A", IF(J45="N/A","N/A", IF(J45&gt;30, "No", IF(J45&lt;-30, "No", "Yes"))))</f>
        <v>Yes</v>
      </c>
    </row>
    <row r="46" spans="1:11" x14ac:dyDescent="0.25">
      <c r="A46" s="73" t="s">
        <v>934</v>
      </c>
      <c r="B46" s="33" t="s">
        <v>213</v>
      </c>
      <c r="C46" s="72">
        <v>7.4979199000000003E-3</v>
      </c>
      <c r="D46" s="9" t="str">
        <f t="shared" si="7"/>
        <v>N/A</v>
      </c>
      <c r="E46" s="8">
        <v>8.6355553000000002E-3</v>
      </c>
      <c r="F46" s="9" t="str">
        <f t="shared" si="8"/>
        <v>N/A</v>
      </c>
      <c r="G46" s="8">
        <v>4.8821982E-3</v>
      </c>
      <c r="H46" s="9" t="str">
        <f t="shared" si="9"/>
        <v>N/A</v>
      </c>
      <c r="I46" s="10">
        <v>15.17</v>
      </c>
      <c r="J46" s="10">
        <v>-43.5</v>
      </c>
      <c r="K46" s="9" t="str">
        <f>IF(J46="Div by 0", "N/A", IF(J46="N/A","N/A", IF(J46&gt;30, "No", IF(J46&lt;-30, "No", "Yes"))))</f>
        <v>No</v>
      </c>
    </row>
    <row r="47" spans="1:11" x14ac:dyDescent="0.25">
      <c r="A47" s="73" t="s">
        <v>922</v>
      </c>
      <c r="B47" s="33" t="s">
        <v>213</v>
      </c>
      <c r="C47" s="72">
        <v>0</v>
      </c>
      <c r="D47" s="9" t="str">
        <f t="shared" si="7"/>
        <v>N/A</v>
      </c>
      <c r="E47" s="8">
        <v>0</v>
      </c>
      <c r="F47" s="9" t="str">
        <f t="shared" si="8"/>
        <v>N/A</v>
      </c>
      <c r="G47" s="8">
        <v>3.0419850299999999E-2</v>
      </c>
      <c r="H47" s="9" t="str">
        <f t="shared" si="9"/>
        <v>N/A</v>
      </c>
      <c r="I47" s="10" t="s">
        <v>1745</v>
      </c>
      <c r="J47" s="10" t="s">
        <v>1745</v>
      </c>
      <c r="K47" s="9" t="str">
        <f>IF(J47="Div by 0", "N/A", IF(J47="N/A","N/A", IF(J47&gt;30, "No", IF(J47&lt;-30, "No", "Yes"))))</f>
        <v>N/A</v>
      </c>
    </row>
    <row r="48" spans="1:11" ht="12" customHeight="1" x14ac:dyDescent="0.25">
      <c r="A48" s="133" t="s">
        <v>1632</v>
      </c>
      <c r="B48" s="134"/>
      <c r="C48" s="134"/>
      <c r="D48" s="134"/>
      <c r="E48" s="134"/>
      <c r="F48" s="134"/>
      <c r="G48" s="134"/>
      <c r="H48" s="134"/>
      <c r="I48" s="134"/>
      <c r="J48" s="134"/>
      <c r="K48" s="135"/>
    </row>
    <row r="49" spans="1:11" x14ac:dyDescent="0.25">
      <c r="A49" s="128" t="s">
        <v>1630</v>
      </c>
      <c r="B49" s="129"/>
      <c r="C49" s="129"/>
      <c r="D49" s="129"/>
      <c r="E49" s="129"/>
      <c r="F49" s="129"/>
      <c r="G49" s="129"/>
      <c r="H49" s="129"/>
      <c r="I49" s="129"/>
      <c r="J49" s="129"/>
      <c r="K49" s="130"/>
    </row>
    <row r="50" spans="1:11" x14ac:dyDescent="0.25">
      <c r="A50" s="131" t="s">
        <v>1731</v>
      </c>
      <c r="B50" s="131"/>
      <c r="C50" s="131"/>
      <c r="D50" s="131"/>
      <c r="E50" s="131"/>
      <c r="F50" s="131"/>
      <c r="G50" s="131"/>
      <c r="H50" s="131"/>
      <c r="I50" s="131"/>
      <c r="J50" s="131"/>
      <c r="K50" s="132"/>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51" activePane="bottomRight" state="frozen"/>
      <selection activeCell="A3" sqref="A3:K3"/>
      <selection pane="topRight" activeCell="A3" sqref="A3:K3"/>
      <selection pane="bottomLeft" activeCell="A3" sqref="A3:K3"/>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19" t="s">
        <v>1722</v>
      </c>
      <c r="B1" s="120"/>
      <c r="C1" s="120"/>
      <c r="D1" s="120"/>
      <c r="E1" s="120"/>
      <c r="F1" s="120"/>
      <c r="G1" s="120"/>
      <c r="H1" s="120"/>
      <c r="I1" s="120"/>
      <c r="J1" s="120"/>
      <c r="K1" s="121"/>
    </row>
    <row r="2" spans="1:11" ht="13" x14ac:dyDescent="0.3">
      <c r="A2" s="125" t="s">
        <v>1585</v>
      </c>
      <c r="B2" s="126"/>
      <c r="C2" s="126"/>
      <c r="D2" s="126"/>
      <c r="E2" s="126"/>
      <c r="F2" s="126"/>
      <c r="G2" s="126"/>
      <c r="H2" s="126"/>
      <c r="I2" s="126"/>
      <c r="J2" s="126"/>
      <c r="K2" s="127"/>
    </row>
    <row r="3" spans="1:11" ht="13" x14ac:dyDescent="0.3">
      <c r="A3" s="125" t="s">
        <v>1744</v>
      </c>
      <c r="B3" s="126"/>
      <c r="C3" s="126"/>
      <c r="D3" s="126"/>
      <c r="E3" s="126"/>
      <c r="F3" s="126"/>
      <c r="G3" s="126"/>
      <c r="H3" s="126"/>
      <c r="I3" s="126"/>
      <c r="J3" s="126"/>
      <c r="K3" s="127"/>
    </row>
    <row r="4" spans="1:11" ht="13" x14ac:dyDescent="0.3">
      <c r="A4" s="122" t="s">
        <v>648</v>
      </c>
      <c r="B4" s="123"/>
      <c r="C4" s="123"/>
      <c r="D4" s="123"/>
      <c r="E4" s="123"/>
      <c r="F4" s="123"/>
      <c r="G4" s="123"/>
      <c r="H4" s="123"/>
      <c r="I4" s="123"/>
      <c r="J4" s="123"/>
      <c r="K4" s="124"/>
    </row>
    <row r="5" spans="1:11" ht="52" x14ac:dyDescent="0.3">
      <c r="A5" s="21" t="s">
        <v>11</v>
      </c>
      <c r="B5" s="22" t="s">
        <v>212</v>
      </c>
      <c r="C5" s="22" t="s">
        <v>649</v>
      </c>
      <c r="D5" s="22" t="s">
        <v>1723</v>
      </c>
      <c r="E5" s="22" t="s">
        <v>1693</v>
      </c>
      <c r="F5" s="22" t="s">
        <v>1720</v>
      </c>
      <c r="G5" s="22" t="s">
        <v>1717</v>
      </c>
      <c r="H5" s="22" t="s">
        <v>1718</v>
      </c>
      <c r="I5" s="23" t="s">
        <v>1724</v>
      </c>
      <c r="J5" s="23" t="s">
        <v>1721</v>
      </c>
      <c r="K5" s="22" t="s">
        <v>650</v>
      </c>
    </row>
    <row r="6" spans="1:11" x14ac:dyDescent="0.25">
      <c r="A6" s="70" t="s">
        <v>12</v>
      </c>
      <c r="B6" s="5" t="s">
        <v>213</v>
      </c>
      <c r="C6" s="71">
        <v>14389624</v>
      </c>
      <c r="D6" s="9" t="str">
        <f t="shared" ref="D6:D15" si="0">IF($B6="N/A","N/A",IF(C6&lt;0,"No","Yes"))</f>
        <v>N/A</v>
      </c>
      <c r="E6" s="71">
        <v>14276668</v>
      </c>
      <c r="F6" s="9" t="str">
        <f t="shared" ref="F6:F15" si="1">IF($B6="N/A","N/A",IF(E6&lt;0,"No","Yes"))</f>
        <v>N/A</v>
      </c>
      <c r="G6" s="71">
        <v>14919180</v>
      </c>
      <c r="H6" s="9" t="str">
        <f t="shared" ref="H6:H15" si="2">IF($B6="N/A","N/A",IF(G6&lt;0,"No","Yes"))</f>
        <v>N/A</v>
      </c>
      <c r="I6" s="10">
        <v>-0.78500000000000003</v>
      </c>
      <c r="J6" s="10">
        <v>4.5</v>
      </c>
      <c r="K6" s="9" t="str">
        <f t="shared" ref="K6:K15" si="3">IF(J6="Div by 0", "N/A", IF(J6="N/A","N/A", IF(J6&gt;30, "No", IF(J6&lt;-30, "No", "Yes"))))</f>
        <v>Yes</v>
      </c>
    </row>
    <row r="7" spans="1:11" x14ac:dyDescent="0.25">
      <c r="A7" s="70" t="s">
        <v>443</v>
      </c>
      <c r="B7" s="5" t="s">
        <v>213</v>
      </c>
      <c r="C7" s="72">
        <v>6.4429828047999997</v>
      </c>
      <c r="D7" s="9" t="str">
        <f t="shared" si="0"/>
        <v>N/A</v>
      </c>
      <c r="E7" s="72">
        <v>6.5946269816000003</v>
      </c>
      <c r="F7" s="9" t="str">
        <f t="shared" si="1"/>
        <v>N/A</v>
      </c>
      <c r="G7" s="72">
        <v>7.0329602565</v>
      </c>
      <c r="H7" s="9" t="str">
        <f t="shared" si="2"/>
        <v>N/A</v>
      </c>
      <c r="I7" s="10">
        <v>2.3540000000000001</v>
      </c>
      <c r="J7" s="10">
        <v>6.6470000000000002</v>
      </c>
      <c r="K7" s="9" t="str">
        <f t="shared" si="3"/>
        <v>Yes</v>
      </c>
    </row>
    <row r="8" spans="1:11" x14ac:dyDescent="0.25">
      <c r="A8" s="70" t="s">
        <v>444</v>
      </c>
      <c r="B8" s="5" t="s">
        <v>213</v>
      </c>
      <c r="C8" s="72">
        <v>26.103913487</v>
      </c>
      <c r="D8" s="9" t="str">
        <f t="shared" si="0"/>
        <v>N/A</v>
      </c>
      <c r="E8" s="72">
        <v>27.159621559000001</v>
      </c>
      <c r="F8" s="9" t="str">
        <f t="shared" si="1"/>
        <v>N/A</v>
      </c>
      <c r="G8" s="72">
        <v>28.724715433</v>
      </c>
      <c r="H8" s="9" t="str">
        <f t="shared" si="2"/>
        <v>N/A</v>
      </c>
      <c r="I8" s="10">
        <v>4.0439999999999996</v>
      </c>
      <c r="J8" s="10">
        <v>5.7629999999999999</v>
      </c>
      <c r="K8" s="9" t="str">
        <f t="shared" si="3"/>
        <v>Yes</v>
      </c>
    </row>
    <row r="9" spans="1:11" x14ac:dyDescent="0.25">
      <c r="A9" s="70" t="s">
        <v>445</v>
      </c>
      <c r="B9" s="5" t="s">
        <v>213</v>
      </c>
      <c r="C9" s="72">
        <v>30.616477540000002</v>
      </c>
      <c r="D9" s="9" t="str">
        <f t="shared" si="0"/>
        <v>N/A</v>
      </c>
      <c r="E9" s="72">
        <v>30.840361349999998</v>
      </c>
      <c r="F9" s="9" t="str">
        <f t="shared" si="1"/>
        <v>N/A</v>
      </c>
      <c r="G9" s="72">
        <v>30.661946568000001</v>
      </c>
      <c r="H9" s="9" t="str">
        <f t="shared" si="2"/>
        <v>N/A</v>
      </c>
      <c r="I9" s="10">
        <v>0.73129999999999995</v>
      </c>
      <c r="J9" s="10">
        <v>-0.57899999999999996</v>
      </c>
      <c r="K9" s="9" t="str">
        <f t="shared" si="3"/>
        <v>Yes</v>
      </c>
    </row>
    <row r="10" spans="1:11" x14ac:dyDescent="0.25">
      <c r="A10" s="70" t="s">
        <v>446</v>
      </c>
      <c r="B10" s="5" t="s">
        <v>213</v>
      </c>
      <c r="C10" s="72">
        <v>34.748621645999997</v>
      </c>
      <c r="D10" s="9" t="str">
        <f t="shared" si="0"/>
        <v>N/A</v>
      </c>
      <c r="E10" s="72">
        <v>35.114621982999999</v>
      </c>
      <c r="F10" s="9" t="str">
        <f t="shared" si="1"/>
        <v>N/A</v>
      </c>
      <c r="G10" s="72">
        <v>33.433781213000003</v>
      </c>
      <c r="H10" s="9" t="str">
        <f t="shared" si="2"/>
        <v>N/A</v>
      </c>
      <c r="I10" s="10">
        <v>1.0529999999999999</v>
      </c>
      <c r="J10" s="10">
        <v>-4.79</v>
      </c>
      <c r="K10" s="9" t="str">
        <f t="shared" si="3"/>
        <v>Yes</v>
      </c>
    </row>
    <row r="11" spans="1:11" ht="13" x14ac:dyDescent="0.3">
      <c r="A11" s="70" t="s">
        <v>1627</v>
      </c>
      <c r="B11" s="5" t="s">
        <v>213</v>
      </c>
      <c r="C11" s="72">
        <v>97.688021590999995</v>
      </c>
      <c r="D11" s="9" t="str">
        <f t="shared" si="0"/>
        <v>N/A</v>
      </c>
      <c r="E11" s="72">
        <v>67.857626163000006</v>
      </c>
      <c r="F11" s="9" t="str">
        <f t="shared" si="1"/>
        <v>N/A</v>
      </c>
      <c r="G11" s="72">
        <v>66.499492599000007</v>
      </c>
      <c r="H11" s="9" t="str">
        <f t="shared" si="2"/>
        <v>N/A</v>
      </c>
      <c r="I11" s="10">
        <v>-30.5</v>
      </c>
      <c r="J11" s="10">
        <v>-2</v>
      </c>
      <c r="K11" s="9" t="str">
        <f t="shared" si="3"/>
        <v>Yes</v>
      </c>
    </row>
    <row r="12" spans="1:11" x14ac:dyDescent="0.25">
      <c r="A12" s="70" t="s">
        <v>16</v>
      </c>
      <c r="B12" s="5" t="s">
        <v>213</v>
      </c>
      <c r="C12" s="72">
        <v>0.6487869315</v>
      </c>
      <c r="D12" s="9" t="str">
        <f t="shared" si="0"/>
        <v>N/A</v>
      </c>
      <c r="E12" s="72">
        <v>0.86026375340000005</v>
      </c>
      <c r="F12" s="9" t="str">
        <f t="shared" si="1"/>
        <v>N/A</v>
      </c>
      <c r="G12" s="72">
        <v>0.82708969259999998</v>
      </c>
      <c r="H12" s="9" t="str">
        <f t="shared" si="2"/>
        <v>N/A</v>
      </c>
      <c r="I12" s="10">
        <v>32.6</v>
      </c>
      <c r="J12" s="10">
        <v>-3.86</v>
      </c>
      <c r="K12" s="9" t="str">
        <f t="shared" si="3"/>
        <v>Yes</v>
      </c>
    </row>
    <row r="13" spans="1:11" x14ac:dyDescent="0.25">
      <c r="A13" s="70" t="s">
        <v>36</v>
      </c>
      <c r="B13" s="5" t="s">
        <v>213</v>
      </c>
      <c r="C13" s="72">
        <v>0.63015888070000003</v>
      </c>
      <c r="D13" s="9" t="str">
        <f t="shared" si="0"/>
        <v>N/A</v>
      </c>
      <c r="E13" s="72">
        <v>0.52670785980000001</v>
      </c>
      <c r="F13" s="9" t="str">
        <f t="shared" si="1"/>
        <v>N/A</v>
      </c>
      <c r="G13" s="72">
        <v>1.1053540586999999</v>
      </c>
      <c r="H13" s="9" t="str">
        <f t="shared" si="2"/>
        <v>N/A</v>
      </c>
      <c r="I13" s="10">
        <v>-16.399999999999999</v>
      </c>
      <c r="J13" s="10">
        <v>109.9</v>
      </c>
      <c r="K13" s="9" t="str">
        <f t="shared" si="3"/>
        <v>No</v>
      </c>
    </row>
    <row r="14" spans="1:11" x14ac:dyDescent="0.25">
      <c r="A14" s="70" t="s">
        <v>37</v>
      </c>
      <c r="B14" s="5" t="s">
        <v>213</v>
      </c>
      <c r="C14" s="72" t="s">
        <v>1745</v>
      </c>
      <c r="D14" s="9" t="str">
        <f t="shared" si="0"/>
        <v>N/A</v>
      </c>
      <c r="E14" s="72" t="s">
        <v>1745</v>
      </c>
      <c r="F14" s="9" t="str">
        <f t="shared" si="1"/>
        <v>N/A</v>
      </c>
      <c r="G14" s="72" t="s">
        <v>1745</v>
      </c>
      <c r="H14" s="9" t="str">
        <f t="shared" si="2"/>
        <v>N/A</v>
      </c>
      <c r="I14" s="10" t="s">
        <v>1745</v>
      </c>
      <c r="J14" s="10" t="s">
        <v>1745</v>
      </c>
      <c r="K14" s="9" t="str">
        <f t="shared" si="3"/>
        <v>N/A</v>
      </c>
    </row>
    <row r="15" spans="1:11" x14ac:dyDescent="0.25">
      <c r="A15" s="70" t="s">
        <v>38</v>
      </c>
      <c r="B15" s="5" t="s">
        <v>213</v>
      </c>
      <c r="C15" s="72">
        <v>0.65150870959999996</v>
      </c>
      <c r="D15" s="9" t="str">
        <f t="shared" si="0"/>
        <v>N/A</v>
      </c>
      <c r="E15" s="72">
        <v>0.89031608500000003</v>
      </c>
      <c r="F15" s="9" t="str">
        <f t="shared" si="1"/>
        <v>N/A</v>
      </c>
      <c r="G15" s="72">
        <v>0.82452852460000003</v>
      </c>
      <c r="H15" s="9" t="str">
        <f t="shared" si="2"/>
        <v>N/A</v>
      </c>
      <c r="I15" s="10">
        <v>36.65</v>
      </c>
      <c r="J15" s="10">
        <v>-7.39</v>
      </c>
      <c r="K15" s="9" t="str">
        <f t="shared" si="3"/>
        <v>Yes</v>
      </c>
    </row>
    <row r="16" spans="1:11" x14ac:dyDescent="0.25">
      <c r="A16" s="70" t="s">
        <v>376</v>
      </c>
      <c r="B16" s="5" t="s">
        <v>213</v>
      </c>
      <c r="C16" s="8">
        <v>20.887015533</v>
      </c>
      <c r="D16" s="9" t="str">
        <f t="shared" ref="D16:D41" si="4">IF($B16="N/A","N/A",IF(C16&lt;0,"No","Yes"))</f>
        <v>N/A</v>
      </c>
      <c r="E16" s="8">
        <v>22.912157204</v>
      </c>
      <c r="F16" s="9" t="str">
        <f t="shared" ref="F16:F41" si="5">IF($B16="N/A","N/A",IF(E16&lt;0,"No","Yes"))</f>
        <v>N/A</v>
      </c>
      <c r="G16" s="8">
        <v>23.430295936</v>
      </c>
      <c r="H16" s="9" t="str">
        <f t="shared" ref="H16:H41" si="6">IF($B16="N/A","N/A",IF(G16&lt;0,"No","Yes"))</f>
        <v>N/A</v>
      </c>
      <c r="I16" s="10">
        <v>9.6959999999999997</v>
      </c>
      <c r="J16" s="10">
        <v>2.2610000000000001</v>
      </c>
      <c r="K16" s="9" t="str">
        <f t="shared" ref="K16:K41" si="7">IF(J16="Div by 0", "N/A", IF(J16="N/A","N/A", IF(J16&gt;30, "No", IF(J16&lt;-30, "No", "Yes"))))</f>
        <v>Yes</v>
      </c>
    </row>
    <row r="17" spans="1:11" x14ac:dyDescent="0.25">
      <c r="A17" s="70" t="s">
        <v>377</v>
      </c>
      <c r="B17" s="5" t="s">
        <v>213</v>
      </c>
      <c r="C17" s="8">
        <v>11.841247554000001</v>
      </c>
      <c r="D17" s="9" t="str">
        <f t="shared" si="4"/>
        <v>N/A</v>
      </c>
      <c r="E17" s="8">
        <v>11.127861948</v>
      </c>
      <c r="F17" s="9" t="str">
        <f t="shared" si="5"/>
        <v>N/A</v>
      </c>
      <c r="G17" s="8">
        <v>10.539323549000001</v>
      </c>
      <c r="H17" s="9" t="str">
        <f t="shared" si="6"/>
        <v>N/A</v>
      </c>
      <c r="I17" s="10">
        <v>-6.02</v>
      </c>
      <c r="J17" s="10">
        <v>-5.29</v>
      </c>
      <c r="K17" s="9" t="str">
        <f t="shared" si="7"/>
        <v>Yes</v>
      </c>
    </row>
    <row r="18" spans="1:11" x14ac:dyDescent="0.25">
      <c r="A18" s="70" t="s">
        <v>378</v>
      </c>
      <c r="B18" s="5" t="s">
        <v>213</v>
      </c>
      <c r="C18" s="8">
        <v>0.98124176139999997</v>
      </c>
      <c r="D18" s="9" t="str">
        <f t="shared" si="4"/>
        <v>N/A</v>
      </c>
      <c r="E18" s="8">
        <v>1.1356375859000001</v>
      </c>
      <c r="F18" s="9" t="str">
        <f t="shared" si="5"/>
        <v>N/A</v>
      </c>
      <c r="G18" s="8">
        <v>1.2786412432000001</v>
      </c>
      <c r="H18" s="9" t="str">
        <f t="shared" si="6"/>
        <v>N/A</v>
      </c>
      <c r="I18" s="10">
        <v>15.73</v>
      </c>
      <c r="J18" s="10">
        <v>12.59</v>
      </c>
      <c r="K18" s="9" t="str">
        <f t="shared" si="7"/>
        <v>Yes</v>
      </c>
    </row>
    <row r="19" spans="1:11" x14ac:dyDescent="0.25">
      <c r="A19" s="70" t="s">
        <v>379</v>
      </c>
      <c r="B19" s="5" t="s">
        <v>213</v>
      </c>
      <c r="C19" s="8">
        <v>12.748477653</v>
      </c>
      <c r="D19" s="9" t="str">
        <f t="shared" si="4"/>
        <v>N/A</v>
      </c>
      <c r="E19" s="8">
        <v>8.6190956373999992</v>
      </c>
      <c r="F19" s="9" t="str">
        <f t="shared" si="5"/>
        <v>N/A</v>
      </c>
      <c r="G19" s="8">
        <v>0.95061809210000003</v>
      </c>
      <c r="H19" s="9" t="str">
        <f t="shared" si="6"/>
        <v>N/A</v>
      </c>
      <c r="I19" s="10">
        <v>-32.4</v>
      </c>
      <c r="J19" s="10">
        <v>-89</v>
      </c>
      <c r="K19" s="9" t="str">
        <f t="shared" si="7"/>
        <v>No</v>
      </c>
    </row>
    <row r="20" spans="1:11" x14ac:dyDescent="0.25">
      <c r="A20" s="70" t="s">
        <v>380</v>
      </c>
      <c r="B20" s="5" t="s">
        <v>213</v>
      </c>
      <c r="C20" s="8">
        <v>3.5928666377999998</v>
      </c>
      <c r="D20" s="9" t="str">
        <f t="shared" si="4"/>
        <v>N/A</v>
      </c>
      <c r="E20" s="8">
        <v>2.7577985558</v>
      </c>
      <c r="F20" s="9" t="str">
        <f t="shared" si="5"/>
        <v>N/A</v>
      </c>
      <c r="G20" s="8">
        <v>1.879578035</v>
      </c>
      <c r="H20" s="9" t="str">
        <f t="shared" si="6"/>
        <v>N/A</v>
      </c>
      <c r="I20" s="10">
        <v>-23.2</v>
      </c>
      <c r="J20" s="10">
        <v>-31.8</v>
      </c>
      <c r="K20" s="9" t="str">
        <f t="shared" si="7"/>
        <v>No</v>
      </c>
    </row>
    <row r="21" spans="1:11" x14ac:dyDescent="0.25">
      <c r="A21" s="70" t="s">
        <v>381</v>
      </c>
      <c r="B21" s="5" t="s">
        <v>213</v>
      </c>
      <c r="C21" s="8">
        <v>0</v>
      </c>
      <c r="D21" s="9" t="str">
        <f t="shared" si="4"/>
        <v>N/A</v>
      </c>
      <c r="E21" s="8">
        <v>0</v>
      </c>
      <c r="F21" s="9" t="str">
        <f t="shared" si="5"/>
        <v>N/A</v>
      </c>
      <c r="G21" s="8">
        <v>0</v>
      </c>
      <c r="H21" s="9" t="str">
        <f t="shared" si="6"/>
        <v>N/A</v>
      </c>
      <c r="I21" s="10" t="s">
        <v>1745</v>
      </c>
      <c r="J21" s="10" t="s">
        <v>1745</v>
      </c>
      <c r="K21" s="9" t="str">
        <f t="shared" si="7"/>
        <v>N/A</v>
      </c>
    </row>
    <row r="22" spans="1:11" x14ac:dyDescent="0.25">
      <c r="A22" s="70" t="s">
        <v>382</v>
      </c>
      <c r="B22" s="5" t="s">
        <v>213</v>
      </c>
      <c r="C22" s="8">
        <v>27.540789112999999</v>
      </c>
      <c r="D22" s="9" t="str">
        <f t="shared" si="4"/>
        <v>N/A</v>
      </c>
      <c r="E22" s="8">
        <v>29.277493856</v>
      </c>
      <c r="F22" s="9" t="str">
        <f t="shared" si="5"/>
        <v>N/A</v>
      </c>
      <c r="G22" s="8">
        <v>29.004614513</v>
      </c>
      <c r="H22" s="9" t="str">
        <f t="shared" si="6"/>
        <v>N/A</v>
      </c>
      <c r="I22" s="10">
        <v>6.306</v>
      </c>
      <c r="J22" s="10">
        <v>-0.93200000000000005</v>
      </c>
      <c r="K22" s="9" t="str">
        <f t="shared" si="7"/>
        <v>Yes</v>
      </c>
    </row>
    <row r="23" spans="1:11" x14ac:dyDescent="0.25">
      <c r="A23" s="70" t="s">
        <v>383</v>
      </c>
      <c r="B23" s="5" t="s">
        <v>213</v>
      </c>
      <c r="C23" s="8">
        <v>0</v>
      </c>
      <c r="D23" s="9" t="str">
        <f t="shared" si="4"/>
        <v>N/A</v>
      </c>
      <c r="E23" s="8">
        <v>0</v>
      </c>
      <c r="F23" s="9" t="str">
        <f t="shared" si="5"/>
        <v>N/A</v>
      </c>
      <c r="G23" s="8">
        <v>0</v>
      </c>
      <c r="H23" s="9" t="str">
        <f t="shared" si="6"/>
        <v>N/A</v>
      </c>
      <c r="I23" s="10" t="s">
        <v>1745</v>
      </c>
      <c r="J23" s="10" t="s">
        <v>1745</v>
      </c>
      <c r="K23" s="9" t="str">
        <f t="shared" si="7"/>
        <v>N/A</v>
      </c>
    </row>
    <row r="24" spans="1:11" x14ac:dyDescent="0.25">
      <c r="A24" s="70" t="s">
        <v>384</v>
      </c>
      <c r="B24" s="5" t="s">
        <v>213</v>
      </c>
      <c r="C24" s="8">
        <v>0.66399233229999999</v>
      </c>
      <c r="D24" s="9" t="str">
        <f t="shared" si="4"/>
        <v>N/A</v>
      </c>
      <c r="E24" s="8">
        <v>0.68667392979999997</v>
      </c>
      <c r="F24" s="9" t="str">
        <f t="shared" si="5"/>
        <v>N/A</v>
      </c>
      <c r="G24" s="8">
        <v>8.7144567937000001</v>
      </c>
      <c r="H24" s="9" t="str">
        <f t="shared" si="6"/>
        <v>N/A</v>
      </c>
      <c r="I24" s="10">
        <v>3.4159999999999999</v>
      </c>
      <c r="J24" s="10">
        <v>1169</v>
      </c>
      <c r="K24" s="9" t="str">
        <f t="shared" si="7"/>
        <v>No</v>
      </c>
    </row>
    <row r="25" spans="1:11" x14ac:dyDescent="0.25">
      <c r="A25" s="70" t="s">
        <v>385</v>
      </c>
      <c r="B25" s="5" t="s">
        <v>213</v>
      </c>
      <c r="C25" s="8">
        <v>5.3285061514000001</v>
      </c>
      <c r="D25" s="9" t="str">
        <f t="shared" si="4"/>
        <v>N/A</v>
      </c>
      <c r="E25" s="8">
        <v>5.2821745782000002</v>
      </c>
      <c r="F25" s="9" t="str">
        <f t="shared" si="5"/>
        <v>N/A</v>
      </c>
      <c r="G25" s="8">
        <v>5.2366610427999998</v>
      </c>
      <c r="H25" s="9" t="str">
        <f t="shared" si="6"/>
        <v>N/A</v>
      </c>
      <c r="I25" s="10">
        <v>-0.87</v>
      </c>
      <c r="J25" s="10">
        <v>-0.86199999999999999</v>
      </c>
      <c r="K25" s="9" t="str">
        <f t="shared" si="7"/>
        <v>Yes</v>
      </c>
    </row>
    <row r="26" spans="1:11" x14ac:dyDescent="0.25">
      <c r="A26" s="70" t="s">
        <v>386</v>
      </c>
      <c r="B26" s="5" t="s">
        <v>213</v>
      </c>
      <c r="C26" s="8">
        <v>0.57074458650000004</v>
      </c>
      <c r="D26" s="9" t="str">
        <f t="shared" si="4"/>
        <v>N/A</v>
      </c>
      <c r="E26" s="8">
        <v>0.62222634519999998</v>
      </c>
      <c r="F26" s="9" t="str">
        <f t="shared" si="5"/>
        <v>N/A</v>
      </c>
      <c r="G26" s="8">
        <v>1.3888532770999999</v>
      </c>
      <c r="H26" s="9" t="str">
        <f t="shared" si="6"/>
        <v>N/A</v>
      </c>
      <c r="I26" s="10">
        <v>9.02</v>
      </c>
      <c r="J26" s="10">
        <v>123.2</v>
      </c>
      <c r="K26" s="9" t="str">
        <f t="shared" si="7"/>
        <v>No</v>
      </c>
    </row>
    <row r="27" spans="1:11" x14ac:dyDescent="0.25">
      <c r="A27" s="70" t="s">
        <v>387</v>
      </c>
      <c r="B27" s="5" t="s">
        <v>213</v>
      </c>
      <c r="C27" s="8">
        <v>4.4636329600000003E-2</v>
      </c>
      <c r="D27" s="9" t="str">
        <f t="shared" si="4"/>
        <v>N/A</v>
      </c>
      <c r="E27" s="8">
        <v>4.2198084099999998E-2</v>
      </c>
      <c r="F27" s="9" t="str">
        <f t="shared" si="5"/>
        <v>N/A</v>
      </c>
      <c r="G27" s="8">
        <v>4.6795575499999999E-2</v>
      </c>
      <c r="H27" s="9" t="str">
        <f t="shared" si="6"/>
        <v>N/A</v>
      </c>
      <c r="I27" s="10">
        <v>-5.46</v>
      </c>
      <c r="J27" s="10">
        <v>10.9</v>
      </c>
      <c r="K27" s="9" t="str">
        <f t="shared" si="7"/>
        <v>Yes</v>
      </c>
    </row>
    <row r="28" spans="1:11" x14ac:dyDescent="0.25">
      <c r="A28" s="70" t="s">
        <v>388</v>
      </c>
      <c r="B28" s="5" t="s">
        <v>213</v>
      </c>
      <c r="C28" s="8">
        <v>0</v>
      </c>
      <c r="D28" s="9" t="str">
        <f t="shared" si="4"/>
        <v>N/A</v>
      </c>
      <c r="E28" s="8">
        <v>0</v>
      </c>
      <c r="F28" s="9" t="str">
        <f t="shared" si="5"/>
        <v>N/A</v>
      </c>
      <c r="G28" s="8">
        <v>0</v>
      </c>
      <c r="H28" s="9" t="str">
        <f t="shared" si="6"/>
        <v>N/A</v>
      </c>
      <c r="I28" s="10" t="s">
        <v>1745</v>
      </c>
      <c r="J28" s="10" t="s">
        <v>1745</v>
      </c>
      <c r="K28" s="9" t="str">
        <f t="shared" si="7"/>
        <v>N/A</v>
      </c>
    </row>
    <row r="29" spans="1:11" x14ac:dyDescent="0.25">
      <c r="A29" s="70" t="s">
        <v>389</v>
      </c>
      <c r="B29" s="5" t="s">
        <v>213</v>
      </c>
      <c r="C29" s="8">
        <v>0</v>
      </c>
      <c r="D29" s="9" t="str">
        <f t="shared" si="4"/>
        <v>N/A</v>
      </c>
      <c r="E29" s="8">
        <v>0</v>
      </c>
      <c r="F29" s="9" t="str">
        <f t="shared" si="5"/>
        <v>N/A</v>
      </c>
      <c r="G29" s="8">
        <v>0</v>
      </c>
      <c r="H29" s="9" t="str">
        <f t="shared" si="6"/>
        <v>N/A</v>
      </c>
      <c r="I29" s="10" t="s">
        <v>1745</v>
      </c>
      <c r="J29" s="10" t="s">
        <v>1745</v>
      </c>
      <c r="K29" s="9" t="str">
        <f t="shared" si="7"/>
        <v>N/A</v>
      </c>
    </row>
    <row r="30" spans="1:11" x14ac:dyDescent="0.25">
      <c r="A30" s="70" t="s">
        <v>390</v>
      </c>
      <c r="B30" s="5" t="s">
        <v>213</v>
      </c>
      <c r="C30" s="8">
        <v>6.5046870000000003E-3</v>
      </c>
      <c r="D30" s="9" t="str">
        <f t="shared" si="4"/>
        <v>N/A</v>
      </c>
      <c r="E30" s="8">
        <v>2.8341451999999998E-3</v>
      </c>
      <c r="F30" s="9" t="str">
        <f t="shared" si="5"/>
        <v>N/A</v>
      </c>
      <c r="G30" s="8">
        <v>3.7461611800000003E-2</v>
      </c>
      <c r="H30" s="9" t="str">
        <f t="shared" si="6"/>
        <v>N/A</v>
      </c>
      <c r="I30" s="10">
        <v>-56.4</v>
      </c>
      <c r="J30" s="10">
        <v>1222</v>
      </c>
      <c r="K30" s="9" t="str">
        <f t="shared" si="7"/>
        <v>No</v>
      </c>
    </row>
    <row r="31" spans="1:11" x14ac:dyDescent="0.25">
      <c r="A31" s="70" t="s">
        <v>391</v>
      </c>
      <c r="B31" s="5" t="s">
        <v>213</v>
      </c>
      <c r="C31" s="8">
        <v>1.4431718299</v>
      </c>
      <c r="D31" s="9" t="str">
        <f t="shared" si="4"/>
        <v>N/A</v>
      </c>
      <c r="E31" s="8">
        <v>1.5406939054</v>
      </c>
      <c r="F31" s="9" t="str">
        <f t="shared" si="5"/>
        <v>N/A</v>
      </c>
      <c r="G31" s="8">
        <v>1.6764106215000001</v>
      </c>
      <c r="H31" s="9" t="str">
        <f t="shared" si="6"/>
        <v>N/A</v>
      </c>
      <c r="I31" s="10">
        <v>6.7569999999999997</v>
      </c>
      <c r="J31" s="10">
        <v>8.8089999999999993</v>
      </c>
      <c r="K31" s="9" t="str">
        <f t="shared" si="7"/>
        <v>Yes</v>
      </c>
    </row>
    <row r="32" spans="1:11" x14ac:dyDescent="0.25">
      <c r="A32" s="70" t="s">
        <v>392</v>
      </c>
      <c r="B32" s="5" t="s">
        <v>213</v>
      </c>
      <c r="C32" s="8">
        <v>0.44066474570000003</v>
      </c>
      <c r="D32" s="9" t="str">
        <f t="shared" si="4"/>
        <v>N/A</v>
      </c>
      <c r="E32" s="8">
        <v>0.51561719900000003</v>
      </c>
      <c r="F32" s="9" t="str">
        <f t="shared" si="5"/>
        <v>N/A</v>
      </c>
      <c r="G32" s="8">
        <v>0.57659582659999997</v>
      </c>
      <c r="H32" s="9" t="str">
        <f t="shared" si="6"/>
        <v>N/A</v>
      </c>
      <c r="I32" s="10">
        <v>17.010000000000002</v>
      </c>
      <c r="J32" s="10">
        <v>11.83</v>
      </c>
      <c r="K32" s="9" t="str">
        <f t="shared" si="7"/>
        <v>Yes</v>
      </c>
    </row>
    <row r="33" spans="1:11" x14ac:dyDescent="0.25">
      <c r="A33" s="70" t="s">
        <v>393</v>
      </c>
      <c r="B33" s="5" t="s">
        <v>213</v>
      </c>
      <c r="C33" s="8">
        <v>0</v>
      </c>
      <c r="D33" s="9" t="str">
        <f t="shared" si="4"/>
        <v>N/A</v>
      </c>
      <c r="E33" s="8">
        <v>0</v>
      </c>
      <c r="F33" s="9" t="str">
        <f t="shared" si="5"/>
        <v>N/A</v>
      </c>
      <c r="G33" s="8">
        <v>0</v>
      </c>
      <c r="H33" s="9" t="str">
        <f t="shared" si="6"/>
        <v>N/A</v>
      </c>
      <c r="I33" s="10" t="s">
        <v>1745</v>
      </c>
      <c r="J33" s="10" t="s">
        <v>1745</v>
      </c>
      <c r="K33" s="9" t="str">
        <f t="shared" si="7"/>
        <v>N/A</v>
      </c>
    </row>
    <row r="34" spans="1:11" x14ac:dyDescent="0.25">
      <c r="A34" s="70" t="s">
        <v>394</v>
      </c>
      <c r="B34" s="5" t="s">
        <v>213</v>
      </c>
      <c r="C34" s="8">
        <v>0.64784875549999998</v>
      </c>
      <c r="D34" s="9" t="str">
        <f t="shared" si="4"/>
        <v>N/A</v>
      </c>
      <c r="E34" s="8">
        <v>0.83689092809999999</v>
      </c>
      <c r="F34" s="9" t="str">
        <f t="shared" si="5"/>
        <v>N/A</v>
      </c>
      <c r="G34" s="8">
        <v>0.99767216810000003</v>
      </c>
      <c r="H34" s="9" t="str">
        <f t="shared" si="6"/>
        <v>N/A</v>
      </c>
      <c r="I34" s="10">
        <v>29.18</v>
      </c>
      <c r="J34" s="10">
        <v>19.21</v>
      </c>
      <c r="K34" s="9" t="str">
        <f t="shared" si="7"/>
        <v>Yes</v>
      </c>
    </row>
    <row r="35" spans="1:11" x14ac:dyDescent="0.25">
      <c r="A35" s="70" t="s">
        <v>395</v>
      </c>
      <c r="B35" s="5" t="s">
        <v>213</v>
      </c>
      <c r="C35" s="8">
        <v>1.4655699134</v>
      </c>
      <c r="D35" s="9" t="str">
        <f t="shared" si="4"/>
        <v>N/A</v>
      </c>
      <c r="E35" s="8">
        <v>1.9284750875000001</v>
      </c>
      <c r="F35" s="9" t="str">
        <f t="shared" si="5"/>
        <v>N/A</v>
      </c>
      <c r="G35" s="8">
        <v>2.3640009700000002</v>
      </c>
      <c r="H35" s="9" t="str">
        <f t="shared" si="6"/>
        <v>N/A</v>
      </c>
      <c r="I35" s="10">
        <v>31.59</v>
      </c>
      <c r="J35" s="10">
        <v>22.58</v>
      </c>
      <c r="K35" s="9" t="str">
        <f t="shared" si="7"/>
        <v>Yes</v>
      </c>
    </row>
    <row r="36" spans="1:11" x14ac:dyDescent="0.25">
      <c r="A36" s="70" t="s">
        <v>396</v>
      </c>
      <c r="B36" s="5" t="s">
        <v>213</v>
      </c>
      <c r="C36" s="8">
        <v>0</v>
      </c>
      <c r="D36" s="9" t="str">
        <f t="shared" si="4"/>
        <v>N/A</v>
      </c>
      <c r="E36" s="8">
        <v>0</v>
      </c>
      <c r="F36" s="9" t="str">
        <f t="shared" si="5"/>
        <v>N/A</v>
      </c>
      <c r="G36" s="8">
        <v>0</v>
      </c>
      <c r="H36" s="9" t="str">
        <f t="shared" si="6"/>
        <v>N/A</v>
      </c>
      <c r="I36" s="10" t="s">
        <v>1745</v>
      </c>
      <c r="J36" s="10" t="s">
        <v>1745</v>
      </c>
      <c r="K36" s="9" t="str">
        <f t="shared" si="7"/>
        <v>N/A</v>
      </c>
    </row>
    <row r="37" spans="1:11" x14ac:dyDescent="0.25">
      <c r="A37" s="70" t="s">
        <v>397</v>
      </c>
      <c r="B37" s="5" t="s">
        <v>213</v>
      </c>
      <c r="C37" s="8">
        <v>0</v>
      </c>
      <c r="D37" s="9" t="str">
        <f t="shared" si="4"/>
        <v>N/A</v>
      </c>
      <c r="E37" s="8">
        <v>0</v>
      </c>
      <c r="F37" s="9" t="str">
        <f t="shared" si="5"/>
        <v>N/A</v>
      </c>
      <c r="G37" s="8">
        <v>0</v>
      </c>
      <c r="H37" s="9" t="str">
        <f t="shared" si="6"/>
        <v>N/A</v>
      </c>
      <c r="I37" s="10" t="s">
        <v>1745</v>
      </c>
      <c r="J37" s="10" t="s">
        <v>1745</v>
      </c>
      <c r="K37" s="9" t="str">
        <f t="shared" si="7"/>
        <v>N/A</v>
      </c>
    </row>
    <row r="38" spans="1:11" x14ac:dyDescent="0.25">
      <c r="A38" s="70" t="s">
        <v>398</v>
      </c>
      <c r="B38" s="5" t="s">
        <v>213</v>
      </c>
      <c r="C38" s="8">
        <v>0</v>
      </c>
      <c r="D38" s="9" t="str">
        <f t="shared" si="4"/>
        <v>N/A</v>
      </c>
      <c r="E38" s="8">
        <v>1.4609E-5</v>
      </c>
      <c r="F38" s="9" t="str">
        <f t="shared" si="5"/>
        <v>N/A</v>
      </c>
      <c r="G38" s="8">
        <v>0</v>
      </c>
      <c r="H38" s="9" t="str">
        <f t="shared" si="6"/>
        <v>N/A</v>
      </c>
      <c r="I38" s="10" t="s">
        <v>1745</v>
      </c>
      <c r="J38" s="10">
        <v>-100</v>
      </c>
      <c r="K38" s="9" t="str">
        <f t="shared" si="7"/>
        <v>No</v>
      </c>
    </row>
    <row r="39" spans="1:11" x14ac:dyDescent="0.25">
      <c r="A39" s="70" t="s">
        <v>399</v>
      </c>
      <c r="B39" s="5" t="s">
        <v>213</v>
      </c>
      <c r="C39" s="8">
        <v>11.796715467</v>
      </c>
      <c r="D39" s="9" t="str">
        <f t="shared" si="4"/>
        <v>N/A</v>
      </c>
      <c r="E39" s="8">
        <v>12.712156401</v>
      </c>
      <c r="F39" s="9" t="str">
        <f t="shared" si="5"/>
        <v>N/A</v>
      </c>
      <c r="G39" s="8">
        <v>11.878013758</v>
      </c>
      <c r="H39" s="9" t="str">
        <f t="shared" si="6"/>
        <v>N/A</v>
      </c>
      <c r="I39" s="10">
        <v>7.76</v>
      </c>
      <c r="J39" s="10">
        <v>-6.56</v>
      </c>
      <c r="K39" s="9" t="str">
        <f t="shared" si="7"/>
        <v>Yes</v>
      </c>
    </row>
    <row r="40" spans="1:11" x14ac:dyDescent="0.25">
      <c r="A40" s="70" t="s">
        <v>400</v>
      </c>
      <c r="B40" s="5" t="s">
        <v>213</v>
      </c>
      <c r="C40" s="8">
        <v>6.9494518999999997E-6</v>
      </c>
      <c r="D40" s="9" t="str">
        <f t="shared" si="4"/>
        <v>N/A</v>
      </c>
      <c r="E40" s="8">
        <v>0</v>
      </c>
      <c r="F40" s="9" t="str">
        <f t="shared" si="5"/>
        <v>N/A</v>
      </c>
      <c r="G40" s="8">
        <v>6.9864998000000001E-6</v>
      </c>
      <c r="H40" s="9" t="str">
        <f t="shared" si="6"/>
        <v>N/A</v>
      </c>
      <c r="I40" s="10">
        <v>-100</v>
      </c>
      <c r="J40" s="10" t="s">
        <v>1745</v>
      </c>
      <c r="K40" s="9" t="str">
        <f t="shared" si="7"/>
        <v>N/A</v>
      </c>
    </row>
    <row r="41" spans="1:11" x14ac:dyDescent="0.25">
      <c r="A41" s="70" t="s">
        <v>401</v>
      </c>
      <c r="B41" s="5" t="s">
        <v>213</v>
      </c>
      <c r="C41" s="8">
        <v>0</v>
      </c>
      <c r="D41" s="9" t="str">
        <f t="shared" si="4"/>
        <v>N/A</v>
      </c>
      <c r="E41" s="8">
        <v>0</v>
      </c>
      <c r="F41" s="9" t="str">
        <f t="shared" si="5"/>
        <v>N/A</v>
      </c>
      <c r="G41" s="8">
        <v>0</v>
      </c>
      <c r="H41" s="9" t="str">
        <f t="shared" si="6"/>
        <v>N/A</v>
      </c>
      <c r="I41" s="10" t="s">
        <v>1745</v>
      </c>
      <c r="J41" s="10" t="s">
        <v>1745</v>
      </c>
      <c r="K41" s="9" t="str">
        <f t="shared" si="7"/>
        <v>N/A</v>
      </c>
    </row>
    <row r="42" spans="1:11" x14ac:dyDescent="0.25">
      <c r="A42" s="70" t="s">
        <v>32</v>
      </c>
      <c r="B42" s="5" t="s">
        <v>213</v>
      </c>
      <c r="C42" s="8">
        <v>87.550508616000002</v>
      </c>
      <c r="D42" s="9" t="str">
        <f t="shared" ref="D42:D51" si="8">IF($B42="N/A","N/A",IF(C42&lt;0,"No","Yes"))</f>
        <v>N/A</v>
      </c>
      <c r="E42" s="8">
        <v>89.312106998999994</v>
      </c>
      <c r="F42" s="9" t="str">
        <f t="shared" ref="F42:F51" si="9">IF($B42="N/A","N/A",IF(E42&lt;0,"No","Yes"))</f>
        <v>N/A</v>
      </c>
      <c r="G42" s="8">
        <v>88.874609731000007</v>
      </c>
      <c r="H42" s="9" t="str">
        <f t="shared" ref="H42:H51" si="10">IF($B42="N/A","N/A",IF(G42&lt;0,"No","Yes"))</f>
        <v>N/A</v>
      </c>
      <c r="I42" s="10">
        <v>2.012</v>
      </c>
      <c r="J42" s="10">
        <v>-0.49</v>
      </c>
      <c r="K42" s="9" t="str">
        <f t="shared" ref="K42:K51" si="11">IF(J42="Div by 0", "N/A", IF(J42="N/A","N/A", IF(J42&gt;30, "No", IF(J42&lt;-30, "No", "Yes"))))</f>
        <v>Yes</v>
      </c>
    </row>
    <row r="43" spans="1:11" x14ac:dyDescent="0.25">
      <c r="A43" s="70" t="s">
        <v>39</v>
      </c>
      <c r="B43" s="5" t="s">
        <v>213</v>
      </c>
      <c r="C43" s="8">
        <v>98.715741453999996</v>
      </c>
      <c r="D43" s="9" t="str">
        <f t="shared" si="8"/>
        <v>N/A</v>
      </c>
      <c r="E43" s="8">
        <v>98.141636618999996</v>
      </c>
      <c r="F43" s="9" t="str">
        <f t="shared" si="9"/>
        <v>N/A</v>
      </c>
      <c r="G43" s="8">
        <v>95.957696552000002</v>
      </c>
      <c r="H43" s="9" t="str">
        <f t="shared" si="10"/>
        <v>N/A</v>
      </c>
      <c r="I43" s="10">
        <v>-0.58199999999999996</v>
      </c>
      <c r="J43" s="10">
        <v>-2.23</v>
      </c>
      <c r="K43" s="9" t="str">
        <f t="shared" si="11"/>
        <v>Yes</v>
      </c>
    </row>
    <row r="44" spans="1:11" x14ac:dyDescent="0.25">
      <c r="A44" s="70" t="s">
        <v>40</v>
      </c>
      <c r="B44" s="5" t="s">
        <v>213</v>
      </c>
      <c r="C44" s="8">
        <v>51.144279546999996</v>
      </c>
      <c r="D44" s="9" t="str">
        <f t="shared" si="8"/>
        <v>N/A</v>
      </c>
      <c r="E44" s="8">
        <v>53.565499809000002</v>
      </c>
      <c r="F44" s="9" t="str">
        <f t="shared" si="9"/>
        <v>N/A</v>
      </c>
      <c r="G44" s="8">
        <v>61.222956185999998</v>
      </c>
      <c r="H44" s="9" t="str">
        <f t="shared" si="10"/>
        <v>N/A</v>
      </c>
      <c r="I44" s="10">
        <v>4.734</v>
      </c>
      <c r="J44" s="10">
        <v>14.3</v>
      </c>
      <c r="K44" s="9" t="str">
        <f t="shared" si="11"/>
        <v>Yes</v>
      </c>
    </row>
    <row r="45" spans="1:11" x14ac:dyDescent="0.25">
      <c r="A45" s="70" t="s">
        <v>163</v>
      </c>
      <c r="B45" s="5" t="s">
        <v>213</v>
      </c>
      <c r="C45" s="8">
        <v>97.454624249000005</v>
      </c>
      <c r="D45" s="9" t="str">
        <f t="shared" si="8"/>
        <v>N/A</v>
      </c>
      <c r="E45" s="8">
        <v>98.084426983</v>
      </c>
      <c r="F45" s="9" t="str">
        <f t="shared" si="9"/>
        <v>N/A</v>
      </c>
      <c r="G45" s="8">
        <v>98.237637724999999</v>
      </c>
      <c r="H45" s="9" t="str">
        <f t="shared" si="10"/>
        <v>N/A</v>
      </c>
      <c r="I45" s="10">
        <v>0.64629999999999999</v>
      </c>
      <c r="J45" s="10">
        <v>0.15620000000000001</v>
      </c>
      <c r="K45" s="9" t="str">
        <f t="shared" si="11"/>
        <v>Yes</v>
      </c>
    </row>
    <row r="46" spans="1:11" x14ac:dyDescent="0.25">
      <c r="A46" s="70" t="s">
        <v>41</v>
      </c>
      <c r="B46" s="5" t="s">
        <v>213</v>
      </c>
      <c r="C46" s="8">
        <v>100</v>
      </c>
      <c r="D46" s="9" t="str">
        <f t="shared" si="8"/>
        <v>N/A</v>
      </c>
      <c r="E46" s="8">
        <v>100</v>
      </c>
      <c r="F46" s="9" t="str">
        <f t="shared" si="9"/>
        <v>N/A</v>
      </c>
      <c r="G46" s="8">
        <v>100</v>
      </c>
      <c r="H46" s="9" t="str">
        <f t="shared" si="10"/>
        <v>N/A</v>
      </c>
      <c r="I46" s="10">
        <v>0</v>
      </c>
      <c r="J46" s="10">
        <v>0</v>
      </c>
      <c r="K46" s="9" t="str">
        <f t="shared" si="11"/>
        <v>Yes</v>
      </c>
    </row>
    <row r="47" spans="1:11" x14ac:dyDescent="0.25">
      <c r="A47" s="70" t="s">
        <v>42</v>
      </c>
      <c r="B47" s="5" t="s">
        <v>213</v>
      </c>
      <c r="C47" s="8" t="s">
        <v>1745</v>
      </c>
      <c r="D47" s="9" t="str">
        <f t="shared" si="8"/>
        <v>N/A</v>
      </c>
      <c r="E47" s="8" t="s">
        <v>1745</v>
      </c>
      <c r="F47" s="9" t="str">
        <f t="shared" si="9"/>
        <v>N/A</v>
      </c>
      <c r="G47" s="8" t="s">
        <v>1745</v>
      </c>
      <c r="H47" s="9" t="str">
        <f t="shared" si="10"/>
        <v>N/A</v>
      </c>
      <c r="I47" s="10" t="s">
        <v>1745</v>
      </c>
      <c r="J47" s="10" t="s">
        <v>1745</v>
      </c>
      <c r="K47" s="9" t="str">
        <f t="shared" si="11"/>
        <v>N/A</v>
      </c>
    </row>
    <row r="48" spans="1:11" x14ac:dyDescent="0.25">
      <c r="A48" s="70" t="s">
        <v>43</v>
      </c>
      <c r="B48" s="5" t="s">
        <v>213</v>
      </c>
      <c r="C48" s="8">
        <v>99.196888357000006</v>
      </c>
      <c r="D48" s="9" t="str">
        <f t="shared" si="8"/>
        <v>N/A</v>
      </c>
      <c r="E48" s="8">
        <v>98.991394548000002</v>
      </c>
      <c r="F48" s="9" t="str">
        <f t="shared" si="9"/>
        <v>N/A</v>
      </c>
      <c r="G48" s="8">
        <v>98.288019812000002</v>
      </c>
      <c r="H48" s="9" t="str">
        <f t="shared" si="10"/>
        <v>N/A</v>
      </c>
      <c r="I48" s="10">
        <v>-0.20699999999999999</v>
      </c>
      <c r="J48" s="10">
        <v>-0.71099999999999997</v>
      </c>
      <c r="K48" s="9" t="str">
        <f t="shared" si="11"/>
        <v>Yes</v>
      </c>
    </row>
    <row r="49" spans="1:12" x14ac:dyDescent="0.25">
      <c r="A49" s="70" t="s">
        <v>44</v>
      </c>
      <c r="B49" s="5" t="s">
        <v>213</v>
      </c>
      <c r="C49" s="8">
        <v>67.550159540999999</v>
      </c>
      <c r="D49" s="9" t="str">
        <f t="shared" si="8"/>
        <v>N/A</v>
      </c>
      <c r="E49" s="8">
        <v>67.915734616999998</v>
      </c>
      <c r="F49" s="9" t="str">
        <f t="shared" si="9"/>
        <v>N/A</v>
      </c>
      <c r="G49" s="8">
        <v>67.031007248999998</v>
      </c>
      <c r="H49" s="9" t="str">
        <f t="shared" si="10"/>
        <v>N/A</v>
      </c>
      <c r="I49" s="10">
        <v>0.54120000000000001</v>
      </c>
      <c r="J49" s="10">
        <v>-1.3</v>
      </c>
      <c r="K49" s="9" t="str">
        <f t="shared" si="11"/>
        <v>Yes</v>
      </c>
    </row>
    <row r="50" spans="1:12" x14ac:dyDescent="0.25">
      <c r="A50" s="70" t="s">
        <v>45</v>
      </c>
      <c r="B50" s="5" t="s">
        <v>213</v>
      </c>
      <c r="C50" s="8">
        <v>32.403959852</v>
      </c>
      <c r="D50" s="9" t="str">
        <f t="shared" si="8"/>
        <v>N/A</v>
      </c>
      <c r="E50" s="8">
        <v>32.053393841000002</v>
      </c>
      <c r="F50" s="9" t="str">
        <f t="shared" si="9"/>
        <v>N/A</v>
      </c>
      <c r="G50" s="8">
        <v>32.948162046999997</v>
      </c>
      <c r="H50" s="9" t="str">
        <f t="shared" si="10"/>
        <v>N/A</v>
      </c>
      <c r="I50" s="10">
        <v>-1.08</v>
      </c>
      <c r="J50" s="10">
        <v>2.7909999999999999</v>
      </c>
      <c r="K50" s="9" t="str">
        <f t="shared" si="11"/>
        <v>Yes</v>
      </c>
    </row>
    <row r="51" spans="1:12" x14ac:dyDescent="0.25">
      <c r="A51" s="70" t="s">
        <v>50</v>
      </c>
      <c r="B51" s="5" t="s">
        <v>213</v>
      </c>
      <c r="C51" s="8">
        <v>4.5880607400000002E-2</v>
      </c>
      <c r="D51" s="9" t="str">
        <f t="shared" si="8"/>
        <v>N/A</v>
      </c>
      <c r="E51" s="8">
        <v>3.0871541499999999E-2</v>
      </c>
      <c r="F51" s="9" t="str">
        <f t="shared" si="9"/>
        <v>N/A</v>
      </c>
      <c r="G51" s="8">
        <v>2.08307036E-2</v>
      </c>
      <c r="H51" s="9" t="str">
        <f t="shared" si="10"/>
        <v>N/A</v>
      </c>
      <c r="I51" s="10">
        <v>-32.700000000000003</v>
      </c>
      <c r="J51" s="10">
        <v>-32.5</v>
      </c>
      <c r="K51" s="9" t="str">
        <f t="shared" si="11"/>
        <v>No</v>
      </c>
      <c r="L51" s="49"/>
    </row>
    <row r="52" spans="1:12" s="49" customFormat="1" x14ac:dyDescent="0.25">
      <c r="A52" s="73" t="s">
        <v>895</v>
      </c>
      <c r="B52" s="5" t="s">
        <v>213</v>
      </c>
      <c r="C52" s="8">
        <v>0.2182058405</v>
      </c>
      <c r="D52" s="9" t="str">
        <f t="shared" ref="D52:D57" si="12">IF($B52="N/A","N/A",IF(C52&lt;0,"No","Yes"))</f>
        <v>N/A</v>
      </c>
      <c r="E52" s="8">
        <v>0.2492528369</v>
      </c>
      <c r="F52" s="9" t="str">
        <f t="shared" ref="F52:F57" si="13">IF($B52="N/A","N/A",IF(E52&lt;0,"No","Yes"))</f>
        <v>N/A</v>
      </c>
      <c r="G52" s="8">
        <v>0.25314393950000003</v>
      </c>
      <c r="H52" s="9" t="str">
        <f t="shared" ref="H52:H57" si="14">IF($B52="N/A","N/A",IF(G52&lt;0,"No","Yes"))</f>
        <v>N/A</v>
      </c>
      <c r="I52" s="10">
        <v>14.23</v>
      </c>
      <c r="J52" s="10">
        <v>1.5609999999999999</v>
      </c>
      <c r="K52" s="9" t="str">
        <f t="shared" ref="K52:K57" si="15">IF(J52="Div by 0", "N/A", IF(J52="N/A","N/A", IF(J52&gt;30, "No", IF(J52&lt;-30, "No", "Yes"))))</f>
        <v>Yes</v>
      </c>
    </row>
    <row r="53" spans="1:12" s="49" customFormat="1" x14ac:dyDescent="0.25">
      <c r="A53" s="73" t="s">
        <v>896</v>
      </c>
      <c r="B53" s="5" t="s">
        <v>213</v>
      </c>
      <c r="C53" s="8">
        <v>0.16105354799999999</v>
      </c>
      <c r="D53" s="9" t="str">
        <f t="shared" si="12"/>
        <v>N/A</v>
      </c>
      <c r="E53" s="8">
        <v>0.14866213880000001</v>
      </c>
      <c r="F53" s="9" t="str">
        <f t="shared" si="13"/>
        <v>N/A</v>
      </c>
      <c r="G53" s="8">
        <v>0.1105087545</v>
      </c>
      <c r="H53" s="9" t="str">
        <f t="shared" si="14"/>
        <v>N/A</v>
      </c>
      <c r="I53" s="10">
        <v>-7.69</v>
      </c>
      <c r="J53" s="10">
        <v>-25.7</v>
      </c>
      <c r="K53" s="9" t="str">
        <f t="shared" si="15"/>
        <v>Yes</v>
      </c>
    </row>
    <row r="54" spans="1:12" s="49" customFormat="1" x14ac:dyDescent="0.25">
      <c r="A54" s="73" t="s">
        <v>897</v>
      </c>
      <c r="B54" s="5" t="s">
        <v>213</v>
      </c>
      <c r="C54" s="8">
        <v>2.1704945173999999</v>
      </c>
      <c r="D54" s="9" t="str">
        <f t="shared" si="12"/>
        <v>N/A</v>
      </c>
      <c r="E54" s="8">
        <v>1.4736631824999999</v>
      </c>
      <c r="F54" s="9" t="str">
        <f t="shared" si="13"/>
        <v>N/A</v>
      </c>
      <c r="G54" s="8">
        <v>0.77066568000000002</v>
      </c>
      <c r="H54" s="9" t="str">
        <f t="shared" si="14"/>
        <v>N/A</v>
      </c>
      <c r="I54" s="10">
        <v>-32.1</v>
      </c>
      <c r="J54" s="10">
        <v>-47.7</v>
      </c>
      <c r="K54" s="9" t="str">
        <f t="shared" si="15"/>
        <v>No</v>
      </c>
    </row>
    <row r="55" spans="1:12" s="49" customFormat="1" x14ac:dyDescent="0.25">
      <c r="A55" s="73" t="s">
        <v>898</v>
      </c>
      <c r="B55" s="5" t="s">
        <v>213</v>
      </c>
      <c r="C55" s="8">
        <v>2.77978E-5</v>
      </c>
      <c r="D55" s="9" t="str">
        <f t="shared" si="12"/>
        <v>N/A</v>
      </c>
      <c r="E55" s="8">
        <v>3.2220399999999998E-4</v>
      </c>
      <c r="F55" s="9" t="str">
        <f t="shared" si="13"/>
        <v>N/A</v>
      </c>
      <c r="G55" s="8">
        <v>1.474612E-4</v>
      </c>
      <c r="H55" s="9" t="str">
        <f t="shared" si="14"/>
        <v>N/A</v>
      </c>
      <c r="I55" s="10">
        <v>1059</v>
      </c>
      <c r="J55" s="10">
        <v>-54.2</v>
      </c>
      <c r="K55" s="9" t="str">
        <f t="shared" si="15"/>
        <v>No</v>
      </c>
    </row>
    <row r="56" spans="1:12" s="49" customFormat="1" ht="25" x14ac:dyDescent="0.25">
      <c r="A56" s="73" t="s">
        <v>899</v>
      </c>
      <c r="B56" s="5" t="s">
        <v>213</v>
      </c>
      <c r="C56" s="8">
        <v>0</v>
      </c>
      <c r="D56" s="9" t="str">
        <f t="shared" si="12"/>
        <v>N/A</v>
      </c>
      <c r="E56" s="8">
        <v>0</v>
      </c>
      <c r="F56" s="9" t="str">
        <f t="shared" si="13"/>
        <v>N/A</v>
      </c>
      <c r="G56" s="8">
        <v>0</v>
      </c>
      <c r="H56" s="9" t="str">
        <f t="shared" si="14"/>
        <v>N/A</v>
      </c>
      <c r="I56" s="10" t="s">
        <v>1745</v>
      </c>
      <c r="J56" s="10" t="s">
        <v>1745</v>
      </c>
      <c r="K56" s="9" t="str">
        <f t="shared" si="15"/>
        <v>N/A</v>
      </c>
    </row>
    <row r="57" spans="1:12" s="49" customFormat="1" ht="25" x14ac:dyDescent="0.25">
      <c r="A57" s="73" t="s">
        <v>935</v>
      </c>
      <c r="B57" s="5" t="s">
        <v>213</v>
      </c>
      <c r="C57" s="8">
        <v>0</v>
      </c>
      <c r="D57" s="9" t="str">
        <f t="shared" si="12"/>
        <v>N/A</v>
      </c>
      <c r="E57" s="8">
        <v>0</v>
      </c>
      <c r="F57" s="9" t="str">
        <f t="shared" si="13"/>
        <v>N/A</v>
      </c>
      <c r="G57" s="8">
        <v>0</v>
      </c>
      <c r="H57" s="9" t="str">
        <f t="shared" si="14"/>
        <v>N/A</v>
      </c>
      <c r="I57" s="10" t="s">
        <v>1745</v>
      </c>
      <c r="J57" s="10" t="s">
        <v>1745</v>
      </c>
      <c r="K57" s="9" t="str">
        <f t="shared" si="15"/>
        <v>N/A</v>
      </c>
      <c r="L57" s="20"/>
    </row>
    <row r="58" spans="1:12" ht="12" customHeight="1" x14ac:dyDescent="0.25">
      <c r="A58" s="133" t="s">
        <v>1632</v>
      </c>
      <c r="B58" s="134"/>
      <c r="C58" s="134"/>
      <c r="D58" s="134"/>
      <c r="E58" s="134"/>
      <c r="F58" s="134"/>
      <c r="G58" s="134"/>
      <c r="H58" s="134"/>
      <c r="I58" s="134"/>
      <c r="J58" s="134"/>
      <c r="K58" s="135"/>
    </row>
    <row r="59" spans="1:12" x14ac:dyDescent="0.25">
      <c r="A59" s="128" t="s">
        <v>1630</v>
      </c>
      <c r="B59" s="129"/>
      <c r="C59" s="129"/>
      <c r="D59" s="129"/>
      <c r="E59" s="129"/>
      <c r="F59" s="129"/>
      <c r="G59" s="129"/>
      <c r="H59" s="129"/>
      <c r="I59" s="129"/>
      <c r="J59" s="129"/>
      <c r="K59" s="130"/>
    </row>
    <row r="60" spans="1:12" x14ac:dyDescent="0.25">
      <c r="A60" s="131" t="s">
        <v>1731</v>
      </c>
      <c r="B60" s="131"/>
      <c r="C60" s="131"/>
      <c r="D60" s="131"/>
      <c r="E60" s="131"/>
      <c r="F60" s="131"/>
      <c r="G60" s="131"/>
      <c r="H60" s="131"/>
      <c r="I60" s="131"/>
      <c r="J60" s="131"/>
      <c r="K60" s="132"/>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E6" activePane="bottomRight" state="frozen"/>
      <selection activeCell="A3" sqref="A3:K3"/>
      <selection pane="topRight" activeCell="A3" sqref="A3:K3"/>
      <selection pane="bottomLeft" activeCell="A3" sqref="A3:K3"/>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19" t="s">
        <v>1726</v>
      </c>
      <c r="B1" s="120"/>
      <c r="C1" s="120"/>
      <c r="D1" s="120"/>
      <c r="E1" s="120"/>
      <c r="F1" s="120"/>
      <c r="G1" s="120"/>
      <c r="H1" s="120"/>
      <c r="I1" s="120"/>
      <c r="J1" s="120"/>
      <c r="K1" s="121"/>
    </row>
    <row r="2" spans="1:11" ht="13" x14ac:dyDescent="0.3">
      <c r="A2" s="125" t="s">
        <v>1586</v>
      </c>
      <c r="B2" s="126"/>
      <c r="C2" s="126"/>
      <c r="D2" s="126"/>
      <c r="E2" s="126"/>
      <c r="F2" s="126"/>
      <c r="G2" s="126"/>
      <c r="H2" s="126"/>
      <c r="I2" s="126"/>
      <c r="J2" s="126"/>
      <c r="K2" s="127"/>
    </row>
    <row r="3" spans="1:11" ht="13" x14ac:dyDescent="0.3">
      <c r="A3" s="125" t="s">
        <v>1744</v>
      </c>
      <c r="B3" s="126"/>
      <c r="C3" s="126"/>
      <c r="D3" s="126"/>
      <c r="E3" s="126"/>
      <c r="F3" s="126"/>
      <c r="G3" s="126"/>
      <c r="H3" s="126"/>
      <c r="I3" s="126"/>
      <c r="J3" s="126"/>
      <c r="K3" s="127"/>
    </row>
    <row r="4" spans="1:11" ht="13" x14ac:dyDescent="0.3">
      <c r="A4" s="122" t="s">
        <v>648</v>
      </c>
      <c r="B4" s="123"/>
      <c r="C4" s="123"/>
      <c r="D4" s="123"/>
      <c r="E4" s="123"/>
      <c r="F4" s="123"/>
      <c r="G4" s="123"/>
      <c r="H4" s="123"/>
      <c r="I4" s="123"/>
      <c r="J4" s="123"/>
      <c r="K4" s="124"/>
    </row>
    <row r="5" spans="1:11" ht="55.5" customHeight="1" x14ac:dyDescent="0.3">
      <c r="A5" s="21" t="s">
        <v>11</v>
      </c>
      <c r="B5" s="22" t="s">
        <v>212</v>
      </c>
      <c r="C5" s="22" t="s">
        <v>649</v>
      </c>
      <c r="D5" s="22" t="s">
        <v>1723</v>
      </c>
      <c r="E5" s="22" t="s">
        <v>1693</v>
      </c>
      <c r="F5" s="22" t="s">
        <v>1720</v>
      </c>
      <c r="G5" s="22" t="s">
        <v>1717</v>
      </c>
      <c r="H5" s="22" t="s">
        <v>1718</v>
      </c>
      <c r="I5" s="23" t="s">
        <v>1724</v>
      </c>
      <c r="J5" s="23" t="s">
        <v>1721</v>
      </c>
      <c r="K5" s="22" t="s">
        <v>650</v>
      </c>
    </row>
    <row r="6" spans="1:11" s="26" customFormat="1" ht="12.75" customHeight="1" x14ac:dyDescent="0.25">
      <c r="A6" s="2" t="s">
        <v>344</v>
      </c>
      <c r="B6" s="9" t="s">
        <v>213</v>
      </c>
      <c r="C6" s="25">
        <v>7</v>
      </c>
      <c r="D6" s="9" t="s">
        <v>213</v>
      </c>
      <c r="E6" s="25">
        <v>7</v>
      </c>
      <c r="F6" s="9" t="s">
        <v>213</v>
      </c>
      <c r="G6" s="25">
        <v>7</v>
      </c>
      <c r="H6" s="9" t="s">
        <v>213</v>
      </c>
      <c r="I6" s="111" t="s">
        <v>213</v>
      </c>
      <c r="J6" s="111" t="s">
        <v>213</v>
      </c>
      <c r="K6" s="9" t="s">
        <v>213</v>
      </c>
    </row>
    <row r="7" spans="1:11" x14ac:dyDescent="0.25">
      <c r="A7" s="3" t="s">
        <v>12</v>
      </c>
      <c r="B7" s="28" t="s">
        <v>213</v>
      </c>
      <c r="C7" s="29">
        <v>6782488</v>
      </c>
      <c r="D7" s="30" t="str">
        <f>IF($B7="N/A","N/A",IF(C7&gt;15,"No",IF(C7&lt;-15,"No","Yes")))</f>
        <v>N/A</v>
      </c>
      <c r="E7" s="29">
        <v>6788595</v>
      </c>
      <c r="F7" s="30" t="str">
        <f>IF($B7="N/A","N/A",IF(E7&gt;15,"No",IF(E7&lt;-15,"No","Yes")))</f>
        <v>N/A</v>
      </c>
      <c r="G7" s="29">
        <v>6703967</v>
      </c>
      <c r="H7" s="30" t="str">
        <f>IF($B7="N/A","N/A",IF(G7&gt;15,"No",IF(G7&lt;-15,"No","Yes")))</f>
        <v>N/A</v>
      </c>
      <c r="I7" s="31">
        <v>0.09</v>
      </c>
      <c r="J7" s="31">
        <v>-1.25</v>
      </c>
      <c r="K7" s="30" t="str">
        <f t="shared" ref="K7:K22" si="0">IF(J7="Div by 0", "N/A", IF(J7="N/A","N/A", IF(J7&gt;30, "No", IF(J7&lt;-30, "No", "Yes"))))</f>
        <v>Yes</v>
      </c>
    </row>
    <row r="8" spans="1:11" x14ac:dyDescent="0.25">
      <c r="A8" s="3" t="s">
        <v>362</v>
      </c>
      <c r="B8" s="28" t="s">
        <v>213</v>
      </c>
      <c r="C8" s="32">
        <v>31.481869190000001</v>
      </c>
      <c r="D8" s="30" t="str">
        <f>IF($B8="N/A","N/A",IF(C8&gt;15,"No",IF(C8&lt;-15,"No","Yes")))</f>
        <v>N/A</v>
      </c>
      <c r="E8" s="32">
        <v>31.214809545000001</v>
      </c>
      <c r="F8" s="30" t="str">
        <f>IF($B8="N/A","N/A",IF(E8&gt;15,"No",IF(E8&lt;-15,"No","Yes")))</f>
        <v>N/A</v>
      </c>
      <c r="G8" s="32">
        <v>27.246777914999999</v>
      </c>
      <c r="H8" s="30" t="str">
        <f>IF($B8="N/A","N/A",IF(G8&gt;15,"No",IF(G8&lt;-15,"No","Yes")))</f>
        <v>N/A</v>
      </c>
      <c r="I8" s="31">
        <v>-0.84799999999999998</v>
      </c>
      <c r="J8" s="31">
        <v>-12.7</v>
      </c>
      <c r="K8" s="30" t="str">
        <f t="shared" si="0"/>
        <v>Yes</v>
      </c>
    </row>
    <row r="9" spans="1:11" x14ac:dyDescent="0.25">
      <c r="A9" s="3" t="s">
        <v>119</v>
      </c>
      <c r="B9" s="33" t="s">
        <v>213</v>
      </c>
      <c r="C9" s="9">
        <v>68.518130810000002</v>
      </c>
      <c r="D9" s="9" t="str">
        <f>IF($B9="N/A","N/A",IF(C9&gt;15,"No",IF(C9&lt;-15,"No","Yes")))</f>
        <v>N/A</v>
      </c>
      <c r="E9" s="9">
        <v>68.785190455000006</v>
      </c>
      <c r="F9" s="9" t="str">
        <f>IF($B9="N/A","N/A",IF(E9&gt;15,"No",IF(E9&lt;-15,"No","Yes")))</f>
        <v>N/A</v>
      </c>
      <c r="G9" s="9">
        <v>72.753222085000004</v>
      </c>
      <c r="H9" s="9" t="str">
        <f>IF($B9="N/A","N/A",IF(G9&gt;15,"No",IF(G9&lt;-15,"No","Yes")))</f>
        <v>N/A</v>
      </c>
      <c r="I9" s="10">
        <v>0.38979999999999998</v>
      </c>
      <c r="J9" s="10">
        <v>5.7690000000000001</v>
      </c>
      <c r="K9" s="9" t="str">
        <f t="shared" si="0"/>
        <v>Yes</v>
      </c>
    </row>
    <row r="10" spans="1:11" x14ac:dyDescent="0.25">
      <c r="A10" s="3" t="s">
        <v>120</v>
      </c>
      <c r="B10" s="33" t="s">
        <v>213</v>
      </c>
      <c r="C10" s="9">
        <v>0</v>
      </c>
      <c r="D10" s="9" t="str">
        <f>IF($B10="N/A","N/A",IF(C10&gt;15,"No",IF(C10&lt;-15,"No","Yes")))</f>
        <v>N/A</v>
      </c>
      <c r="E10" s="9">
        <v>0</v>
      </c>
      <c r="F10" s="9" t="str">
        <f>IF($B10="N/A","N/A",IF(E10&gt;15,"No",IF(E10&lt;-15,"No","Yes")))</f>
        <v>N/A</v>
      </c>
      <c r="G10" s="9">
        <v>0</v>
      </c>
      <c r="H10" s="9" t="str">
        <f>IF($B10="N/A","N/A",IF(G10&gt;15,"No",IF(G10&lt;-15,"No","Yes")))</f>
        <v>N/A</v>
      </c>
      <c r="I10" s="10" t="s">
        <v>1745</v>
      </c>
      <c r="J10" s="10" t="s">
        <v>1745</v>
      </c>
      <c r="K10" s="9" t="str">
        <f t="shared" si="0"/>
        <v>N/A</v>
      </c>
    </row>
    <row r="11" spans="1:11" x14ac:dyDescent="0.25">
      <c r="A11" s="3" t="s">
        <v>836</v>
      </c>
      <c r="B11" s="33" t="s">
        <v>214</v>
      </c>
      <c r="C11" s="9">
        <v>31.481869190000001</v>
      </c>
      <c r="D11" s="9" t="str">
        <f>IF(OR($B11="N/A",$C11="N/A"),"N/A",IF(C11&gt;100,"No",IF(C11&lt;95,"No","Yes")))</f>
        <v>No</v>
      </c>
      <c r="E11" s="9">
        <v>31.214809545000001</v>
      </c>
      <c r="F11" s="9" t="str">
        <f>IF(OR($B11="N/A",$E11="N/A"),"N/A",IF(E11&gt;100,"No",IF(E11&lt;95,"No","Yes")))</f>
        <v>No</v>
      </c>
      <c r="G11" s="9">
        <v>27.246777914999999</v>
      </c>
      <c r="H11" s="9" t="str">
        <f>IF($B11="N/A","N/A",IF(G11&gt;100,"No",IF(G11&lt;95,"No","Yes")))</f>
        <v>No</v>
      </c>
      <c r="I11" s="10">
        <v>-0.84799999999999998</v>
      </c>
      <c r="J11" s="10">
        <v>-12.7</v>
      </c>
      <c r="K11" s="9" t="str">
        <f t="shared" si="0"/>
        <v>Yes</v>
      </c>
    </row>
    <row r="12" spans="1:11" x14ac:dyDescent="0.25">
      <c r="A12" s="3" t="s">
        <v>348</v>
      </c>
      <c r="B12" s="33"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1745</v>
      </c>
      <c r="J12" s="10" t="s">
        <v>1745</v>
      </c>
      <c r="K12" s="9" t="str">
        <f t="shared" si="0"/>
        <v>N/A</v>
      </c>
    </row>
    <row r="13" spans="1:11" x14ac:dyDescent="0.25">
      <c r="A13" s="3" t="s">
        <v>837</v>
      </c>
      <c r="B13" s="33" t="s">
        <v>214</v>
      </c>
      <c r="C13" s="9">
        <v>32.733401076</v>
      </c>
      <c r="D13" s="9" t="str">
        <f t="shared" si="1"/>
        <v>No</v>
      </c>
      <c r="E13" s="9">
        <v>32.274204013999999</v>
      </c>
      <c r="F13" s="9" t="str">
        <f t="shared" si="2"/>
        <v>No</v>
      </c>
      <c r="G13" s="9">
        <v>27.498897294999999</v>
      </c>
      <c r="H13" s="9" t="str">
        <f t="shared" si="3"/>
        <v>No</v>
      </c>
      <c r="I13" s="10">
        <v>-1.4</v>
      </c>
      <c r="J13" s="10">
        <v>-14.8</v>
      </c>
      <c r="K13" s="9" t="str">
        <f t="shared" si="0"/>
        <v>Yes</v>
      </c>
    </row>
    <row r="14" spans="1:11" x14ac:dyDescent="0.25">
      <c r="A14" s="3" t="s">
        <v>13</v>
      </c>
      <c r="B14" s="33" t="s">
        <v>213</v>
      </c>
      <c r="C14" s="34">
        <v>2135254</v>
      </c>
      <c r="D14" s="9" t="str">
        <f>IF($B14="N/A","N/A",IF(C14&gt;15,"No",IF(C14&lt;-15,"No","Yes")))</f>
        <v>N/A</v>
      </c>
      <c r="E14" s="34">
        <v>2119047</v>
      </c>
      <c r="F14" s="9" t="str">
        <f>IF($B14="N/A","N/A",IF(E14&gt;15,"No",IF(E14&lt;-15,"No","Yes")))</f>
        <v>N/A</v>
      </c>
      <c r="G14" s="34">
        <v>1826615</v>
      </c>
      <c r="H14" s="9" t="str">
        <f>IF($B14="N/A","N/A",IF(G14&gt;15,"No",IF(G14&lt;-15,"No","Yes")))</f>
        <v>N/A</v>
      </c>
      <c r="I14" s="10">
        <v>-0.75900000000000001</v>
      </c>
      <c r="J14" s="10">
        <v>-13.8</v>
      </c>
      <c r="K14" s="9" t="str">
        <f t="shared" si="0"/>
        <v>Yes</v>
      </c>
    </row>
    <row r="15" spans="1:11" ht="14.25" customHeight="1" x14ac:dyDescent="0.25">
      <c r="A15" s="3" t="s">
        <v>442</v>
      </c>
      <c r="B15" s="33" t="s">
        <v>213</v>
      </c>
      <c r="C15" s="9">
        <v>0.38431025070000002</v>
      </c>
      <c r="D15" s="9" t="str">
        <f>IF($B15="N/A","N/A",IF(C15&gt;15,"No",IF(C15&lt;-15,"No","Yes")))</f>
        <v>N/A</v>
      </c>
      <c r="E15" s="9">
        <v>0.33203605209999998</v>
      </c>
      <c r="F15" s="9" t="str">
        <f>IF($B15="N/A","N/A",IF(E15&gt;15,"No",IF(E15&lt;-15,"No","Yes")))</f>
        <v>N/A</v>
      </c>
      <c r="G15" s="9">
        <v>1.0949209999999999E-4</v>
      </c>
      <c r="H15" s="9" t="str">
        <f>IF($B15="N/A","N/A",IF(G15&gt;15,"No",IF(G15&lt;-15,"No","Yes")))</f>
        <v>N/A</v>
      </c>
      <c r="I15" s="10">
        <v>-13.6</v>
      </c>
      <c r="J15" s="10">
        <v>-100</v>
      </c>
      <c r="K15" s="9" t="str">
        <f t="shared" si="0"/>
        <v>No</v>
      </c>
    </row>
    <row r="16" spans="1:11" ht="12.75" customHeight="1" x14ac:dyDescent="0.25">
      <c r="A16" s="3" t="s">
        <v>859</v>
      </c>
      <c r="B16" s="33" t="s">
        <v>213</v>
      </c>
      <c r="C16" s="35">
        <v>58.643309772999999</v>
      </c>
      <c r="D16" s="9" t="str">
        <f>IF($B16="N/A","N/A",IF(C16&gt;15,"No",IF(C16&lt;-15,"No","Yes")))</f>
        <v>N/A</v>
      </c>
      <c r="E16" s="35">
        <v>456.83726548999999</v>
      </c>
      <c r="F16" s="9" t="str">
        <f>IF($B16="N/A","N/A",IF(E16&gt;15,"No",IF(E16&lt;-15,"No","Yes")))</f>
        <v>N/A</v>
      </c>
      <c r="G16" s="35">
        <v>11.5</v>
      </c>
      <c r="H16" s="9" t="str">
        <f>IF($B16="N/A","N/A",IF(G16&gt;15,"No",IF(G16&lt;-15,"No","Yes")))</f>
        <v>N/A</v>
      </c>
      <c r="I16" s="10">
        <v>679</v>
      </c>
      <c r="J16" s="10">
        <v>-97.5</v>
      </c>
      <c r="K16" s="9" t="str">
        <f t="shared" si="0"/>
        <v>No</v>
      </c>
    </row>
    <row r="17" spans="1:11" x14ac:dyDescent="0.25">
      <c r="A17" s="3" t="s">
        <v>131</v>
      </c>
      <c r="B17" s="33" t="s">
        <v>213</v>
      </c>
      <c r="C17" s="34">
        <v>603</v>
      </c>
      <c r="D17" s="9" t="str">
        <f>IF($B17="N/A","N/A",IF(C17&gt;15,"No",IF(C17&lt;-15,"No","Yes")))</f>
        <v>N/A</v>
      </c>
      <c r="E17" s="34">
        <v>908</v>
      </c>
      <c r="F17" s="9" t="str">
        <f>IF($B17="N/A","N/A",IF(E17&gt;15,"No",IF(E17&lt;-15,"No","Yes")))</f>
        <v>N/A</v>
      </c>
      <c r="G17" s="34">
        <v>537</v>
      </c>
      <c r="H17" s="9" t="str">
        <f>IF($B17="N/A","N/A",IF(G17&gt;15,"No",IF(G17&lt;-15,"No","Yes")))</f>
        <v>N/A</v>
      </c>
      <c r="I17" s="10">
        <v>50.58</v>
      </c>
      <c r="J17" s="10">
        <v>-40.9</v>
      </c>
      <c r="K17" s="9" t="str">
        <f t="shared" si="0"/>
        <v>No</v>
      </c>
    </row>
    <row r="18" spans="1:11" x14ac:dyDescent="0.25">
      <c r="A18" s="3" t="s">
        <v>346</v>
      </c>
      <c r="B18" s="33" t="s">
        <v>213</v>
      </c>
      <c r="C18" s="8">
        <v>8.8905427999999998E-3</v>
      </c>
      <c r="D18" s="9" t="str">
        <f>IF($B18="N/A","N/A",IF(C18&gt;15,"No",IF(C18&lt;-15,"No","Yes")))</f>
        <v>N/A</v>
      </c>
      <c r="E18" s="8">
        <v>1.3375374400000001E-2</v>
      </c>
      <c r="F18" s="9" t="str">
        <f>IF($B18="N/A","N/A",IF(E18&gt;15,"No",IF(E18&lt;-15,"No","Yes")))</f>
        <v>N/A</v>
      </c>
      <c r="G18" s="8">
        <v>8.0101826000000004E-3</v>
      </c>
      <c r="H18" s="9" t="str">
        <f>IF($B18="N/A","N/A",IF(G18&gt;15,"No",IF(G18&lt;-15,"No","Yes")))</f>
        <v>N/A</v>
      </c>
      <c r="I18" s="10">
        <v>50.44</v>
      </c>
      <c r="J18" s="10">
        <v>-40.1</v>
      </c>
      <c r="K18" s="9" t="str">
        <f t="shared" si="0"/>
        <v>No</v>
      </c>
    </row>
    <row r="19" spans="1:11" ht="27.75" customHeight="1" x14ac:dyDescent="0.25">
      <c r="A19" s="3" t="s">
        <v>838</v>
      </c>
      <c r="B19" s="33" t="s">
        <v>213</v>
      </c>
      <c r="C19" s="35">
        <v>83.782752901999999</v>
      </c>
      <c r="D19" s="9" t="str">
        <f>IF($B19="N/A","N/A",IF(C19&gt;60,"No",IF(C19&lt;15,"No","Yes")))</f>
        <v>N/A</v>
      </c>
      <c r="E19" s="35">
        <v>61.639867840999997</v>
      </c>
      <c r="F19" s="9" t="str">
        <f>IF($B19="N/A","N/A",IF(E19&gt;60,"No",IF(E19&lt;15,"No","Yes")))</f>
        <v>N/A</v>
      </c>
      <c r="G19" s="35">
        <v>77.938547486000004</v>
      </c>
      <c r="H19" s="9" t="str">
        <f>IF($B19="N/A","N/A",IF(G19&gt;60,"No",IF(G19&lt;15,"No","Yes")))</f>
        <v>N/A</v>
      </c>
      <c r="I19" s="10">
        <v>-26.4</v>
      </c>
      <c r="J19" s="10">
        <v>26.44</v>
      </c>
      <c r="K19" s="9" t="str">
        <f t="shared" si="0"/>
        <v>Yes</v>
      </c>
    </row>
    <row r="20" spans="1:11" x14ac:dyDescent="0.25">
      <c r="A20" s="3" t="s">
        <v>27</v>
      </c>
      <c r="B20" s="33" t="s">
        <v>217</v>
      </c>
      <c r="C20" s="34">
        <v>0</v>
      </c>
      <c r="D20" s="9" t="str">
        <f>IF($B20="N/A","N/A",IF(C20="N/A","N/A",IF(C20=0,"Yes","No")))</f>
        <v>Yes</v>
      </c>
      <c r="E20" s="34">
        <v>0</v>
      </c>
      <c r="F20" s="9" t="str">
        <f>IF($B20="N/A","N/A",IF(E20="N/A","N/A",IF(E20=0,"Yes","No")))</f>
        <v>Yes</v>
      </c>
      <c r="G20" s="34">
        <v>0</v>
      </c>
      <c r="H20" s="9" t="str">
        <f>IF($B20="N/A","N/A",IF(G20=0,"Yes","No"))</f>
        <v>Yes</v>
      </c>
      <c r="I20" s="10" t="s">
        <v>1745</v>
      </c>
      <c r="J20" s="10" t="s">
        <v>1745</v>
      </c>
      <c r="K20" s="9" t="str">
        <f t="shared" si="0"/>
        <v>N/A</v>
      </c>
    </row>
    <row r="21" spans="1:11" x14ac:dyDescent="0.25">
      <c r="A21" s="3" t="s">
        <v>839</v>
      </c>
      <c r="B21" s="33" t="s">
        <v>213</v>
      </c>
      <c r="C21" s="9">
        <v>0</v>
      </c>
      <c r="D21" s="9" t="str">
        <f>IF($B21="N/A","N/A",IF(C21&gt;15,"No",IF(C21&lt;-15,"No","Yes")))</f>
        <v>N/A</v>
      </c>
      <c r="E21" s="9">
        <v>0</v>
      </c>
      <c r="F21" s="9" t="str">
        <f>IF($B21="N/A","N/A",IF(E21&gt;15,"No",IF(E21&lt;-15,"No","Yes")))</f>
        <v>N/A</v>
      </c>
      <c r="G21" s="9">
        <v>0</v>
      </c>
      <c r="H21" s="9" t="str">
        <f>IF($B21="N/A","N/A",IF(G21&gt;15,"No",IF(G21&lt;-15,"No","Yes")))</f>
        <v>N/A</v>
      </c>
      <c r="I21" s="10" t="s">
        <v>1745</v>
      </c>
      <c r="J21" s="10" t="s">
        <v>1745</v>
      </c>
      <c r="K21" s="9" t="str">
        <f t="shared" si="0"/>
        <v>N/A</v>
      </c>
    </row>
    <row r="22" spans="1:11" x14ac:dyDescent="0.25">
      <c r="A22" s="3" t="s">
        <v>1699</v>
      </c>
      <c r="B22" s="33" t="s">
        <v>213</v>
      </c>
      <c r="C22" s="80">
        <v>0</v>
      </c>
      <c r="D22" s="9" t="str">
        <f>IF($B22="N/A","N/A",IF(C22&gt;15,"No",IF(C22&lt;-15,"No","Yes")))</f>
        <v>N/A</v>
      </c>
      <c r="E22" s="80">
        <v>0</v>
      </c>
      <c r="F22" s="9" t="str">
        <f>IF($B22="N/A","N/A",IF(E22&gt;15,"No",IF(E22&lt;-15,"No","Yes")))</f>
        <v>N/A</v>
      </c>
      <c r="G22" s="80">
        <v>0</v>
      </c>
      <c r="H22" s="9" t="str">
        <f>IF($B22="N/A","N/A",IF(G22&gt;15,"No",IF(G22&lt;-15,"No","Yes")))</f>
        <v>N/A</v>
      </c>
      <c r="I22" s="10" t="s">
        <v>1745</v>
      </c>
      <c r="J22" s="10" t="s">
        <v>1745</v>
      </c>
      <c r="K22" s="9" t="str">
        <f t="shared" si="0"/>
        <v>N/A</v>
      </c>
    </row>
    <row r="23" spans="1:11" ht="12" customHeight="1" x14ac:dyDescent="0.25">
      <c r="A23" s="133" t="s">
        <v>1632</v>
      </c>
      <c r="B23" s="134"/>
      <c r="C23" s="134"/>
      <c r="D23" s="134"/>
      <c r="E23" s="134"/>
      <c r="F23" s="134"/>
      <c r="G23" s="134"/>
      <c r="H23" s="134"/>
      <c r="I23" s="134"/>
      <c r="J23" s="134"/>
      <c r="K23" s="135"/>
    </row>
    <row r="24" spans="1:11" x14ac:dyDescent="0.25">
      <c r="A24" s="128" t="s">
        <v>1630</v>
      </c>
      <c r="B24" s="129"/>
      <c r="C24" s="129"/>
      <c r="D24" s="129"/>
      <c r="E24" s="129"/>
      <c r="F24" s="129"/>
      <c r="G24" s="129"/>
      <c r="H24" s="129"/>
      <c r="I24" s="129"/>
      <c r="J24" s="129"/>
      <c r="K24" s="130"/>
    </row>
    <row r="25" spans="1:11" x14ac:dyDescent="0.25">
      <c r="A25" s="131" t="s">
        <v>1731</v>
      </c>
      <c r="B25" s="131"/>
      <c r="C25" s="131"/>
      <c r="D25" s="131"/>
      <c r="E25" s="131"/>
      <c r="F25" s="131"/>
      <c r="G25" s="131"/>
      <c r="H25" s="131"/>
      <c r="I25" s="131"/>
      <c r="J25" s="131"/>
      <c r="K25" s="132"/>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24" activePane="bottomRight" state="frozen"/>
      <selection activeCell="A3" sqref="A3:K3"/>
      <selection pane="topRight" activeCell="A3" sqref="A3:K3"/>
      <selection pane="bottomLeft" activeCell="A3" sqref="A3:K3"/>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19" t="s">
        <v>1726</v>
      </c>
      <c r="B1" s="120"/>
      <c r="C1" s="120"/>
      <c r="D1" s="120"/>
      <c r="E1" s="120"/>
      <c r="F1" s="120"/>
      <c r="G1" s="120"/>
      <c r="H1" s="120"/>
      <c r="I1" s="120"/>
      <c r="J1" s="120"/>
      <c r="K1" s="121"/>
    </row>
    <row r="2" spans="1:11" ht="13" x14ac:dyDescent="0.3">
      <c r="A2" s="125" t="s">
        <v>1587</v>
      </c>
      <c r="B2" s="126"/>
      <c r="C2" s="126"/>
      <c r="D2" s="126"/>
      <c r="E2" s="126"/>
      <c r="F2" s="126"/>
      <c r="G2" s="126"/>
      <c r="H2" s="126"/>
      <c r="I2" s="126"/>
      <c r="J2" s="126"/>
      <c r="K2" s="127"/>
    </row>
    <row r="3" spans="1:11" ht="13" x14ac:dyDescent="0.3">
      <c r="A3" s="125" t="s">
        <v>1744</v>
      </c>
      <c r="B3" s="126"/>
      <c r="C3" s="126"/>
      <c r="D3" s="126"/>
      <c r="E3" s="126"/>
      <c r="F3" s="126"/>
      <c r="G3" s="126"/>
      <c r="H3" s="126"/>
      <c r="I3" s="126"/>
      <c r="J3" s="126"/>
      <c r="K3" s="127"/>
    </row>
    <row r="4" spans="1:11" ht="13" x14ac:dyDescent="0.3">
      <c r="A4" s="122" t="s">
        <v>648</v>
      </c>
      <c r="B4" s="123"/>
      <c r="C4" s="123"/>
      <c r="D4" s="123"/>
      <c r="E4" s="123"/>
      <c r="F4" s="123"/>
      <c r="G4" s="123"/>
      <c r="H4" s="123"/>
      <c r="I4" s="123"/>
      <c r="J4" s="123"/>
      <c r="K4" s="124"/>
    </row>
    <row r="5" spans="1:11" ht="55.5" customHeight="1" x14ac:dyDescent="0.3">
      <c r="A5" s="21" t="s">
        <v>11</v>
      </c>
      <c r="B5" s="22" t="s">
        <v>212</v>
      </c>
      <c r="C5" s="22" t="s">
        <v>649</v>
      </c>
      <c r="D5" s="22" t="s">
        <v>1723</v>
      </c>
      <c r="E5" s="22" t="s">
        <v>1693</v>
      </c>
      <c r="F5" s="22" t="s">
        <v>1720</v>
      </c>
      <c r="G5" s="22" t="s">
        <v>1717</v>
      </c>
      <c r="H5" s="22" t="s">
        <v>1718</v>
      </c>
      <c r="I5" s="23" t="s">
        <v>1724</v>
      </c>
      <c r="J5" s="23" t="s">
        <v>1721</v>
      </c>
      <c r="K5" s="22" t="s">
        <v>650</v>
      </c>
    </row>
    <row r="6" spans="1:11" x14ac:dyDescent="0.25">
      <c r="A6" s="3" t="s">
        <v>12</v>
      </c>
      <c r="B6" s="33" t="s">
        <v>213</v>
      </c>
      <c r="C6" s="34">
        <v>2135254</v>
      </c>
      <c r="D6" s="9" t="str">
        <f>IF($B6="N/A","N/A",IF(C6&gt;15,"No",IF(C6&lt;-15,"No","Yes")))</f>
        <v>N/A</v>
      </c>
      <c r="E6" s="34">
        <v>2119047</v>
      </c>
      <c r="F6" s="9" t="str">
        <f>IF($B6="N/A","N/A",IF(E6&gt;15,"No",IF(E6&lt;-15,"No","Yes")))</f>
        <v>N/A</v>
      </c>
      <c r="G6" s="34">
        <v>1826615</v>
      </c>
      <c r="H6" s="9" t="str">
        <f>IF($B6="N/A","N/A",IF(G6&gt;15,"No",IF(G6&lt;-15,"No","Yes")))</f>
        <v>N/A</v>
      </c>
      <c r="I6" s="10">
        <v>-0.75900000000000001</v>
      </c>
      <c r="J6" s="10">
        <v>-13.8</v>
      </c>
      <c r="K6" s="9" t="str">
        <f t="shared" ref="K6:K18" si="0">IF(J6="Div by 0", "N/A", IF(J6="N/A","N/A", IF(J6&gt;30, "No", IF(J6&lt;-30, "No", "Yes"))))</f>
        <v>Yes</v>
      </c>
    </row>
    <row r="7" spans="1:11" x14ac:dyDescent="0.25">
      <c r="A7" s="3" t="s">
        <v>30</v>
      </c>
      <c r="B7" s="33"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3" t="s">
        <v>217</v>
      </c>
      <c r="C8" s="9">
        <v>0</v>
      </c>
      <c r="D8" s="9" t="str">
        <f>IF($B8="N/A","N/A",IF(C8=0,"Yes","No"))</f>
        <v>Yes</v>
      </c>
      <c r="E8" s="9">
        <v>0</v>
      </c>
      <c r="F8" s="9" t="str">
        <f>IF($B8="N/A","N/A",IF(E8=0,"Yes","No"))</f>
        <v>Yes</v>
      </c>
      <c r="G8" s="9">
        <v>0</v>
      </c>
      <c r="H8" s="9" t="str">
        <f>IF($B8="N/A","N/A",IF(G8=0,"Yes","No"))</f>
        <v>Yes</v>
      </c>
      <c r="I8" s="10" t="s">
        <v>1745</v>
      </c>
      <c r="J8" s="10" t="s">
        <v>1745</v>
      </c>
      <c r="K8" s="9" t="str">
        <f t="shared" si="0"/>
        <v>N/A</v>
      </c>
    </row>
    <row r="9" spans="1:11" x14ac:dyDescent="0.25">
      <c r="A9" s="3" t="s">
        <v>851</v>
      </c>
      <c r="B9" s="33" t="s">
        <v>271</v>
      </c>
      <c r="C9" s="35">
        <v>71.160492382000001</v>
      </c>
      <c r="D9" s="9" t="str">
        <f>IF($B9="N/A","N/A",IF(C9&gt;60,"No",IF(C9&lt;15,"No","Yes")))</f>
        <v>No</v>
      </c>
      <c r="E9" s="35">
        <v>64.118037022999999</v>
      </c>
      <c r="F9" s="9" t="str">
        <f>IF($B9="N/A","N/A",IF(E9&gt;60,"No",IF(E9&lt;15,"No","Yes")))</f>
        <v>No</v>
      </c>
      <c r="G9" s="35">
        <v>64.049711078000001</v>
      </c>
      <c r="H9" s="9" t="str">
        <f>IF($B9="N/A","N/A",IF(G9&gt;60,"No",IF(G9&lt;15,"No","Yes")))</f>
        <v>No</v>
      </c>
      <c r="I9" s="10">
        <v>-9.9</v>
      </c>
      <c r="J9" s="10">
        <v>-0.107</v>
      </c>
      <c r="K9" s="9" t="str">
        <f t="shared" si="0"/>
        <v>Yes</v>
      </c>
    </row>
    <row r="10" spans="1:11" x14ac:dyDescent="0.25">
      <c r="A10" s="3" t="s">
        <v>14</v>
      </c>
      <c r="B10" s="33" t="s">
        <v>272</v>
      </c>
      <c r="C10" s="9">
        <v>3.2453750232999998</v>
      </c>
      <c r="D10" s="9" t="str">
        <f>IF($B10="N/A","N/A",IF(C10&gt;15,"No",IF(C10&lt;=0,"No","Yes")))</f>
        <v>Yes</v>
      </c>
      <c r="E10" s="9">
        <v>2.8627963419000002</v>
      </c>
      <c r="F10" s="9" t="str">
        <f>IF($B10="N/A","N/A",IF(E10&gt;15,"No",IF(E10&lt;=0,"No","Yes")))</f>
        <v>Yes</v>
      </c>
      <c r="G10" s="9">
        <v>3.0749774856999998</v>
      </c>
      <c r="H10" s="9" t="str">
        <f>IF($B10="N/A","N/A",IF(G10&gt;15,"No",IF(G10&lt;=0,"No","Yes")))</f>
        <v>Yes</v>
      </c>
      <c r="I10" s="10">
        <v>-11.8</v>
      </c>
      <c r="J10" s="10">
        <v>7.4119999999999999</v>
      </c>
      <c r="K10" s="9" t="str">
        <f t="shared" si="0"/>
        <v>Yes</v>
      </c>
    </row>
    <row r="11" spans="1:11" x14ac:dyDescent="0.25">
      <c r="A11" s="3" t="s">
        <v>874</v>
      </c>
      <c r="B11" s="33" t="s">
        <v>213</v>
      </c>
      <c r="C11" s="35">
        <v>112.64904686</v>
      </c>
      <c r="D11" s="9" t="str">
        <f>IF($B11="N/A","N/A",IF(C11&gt;15,"No",IF(C11&lt;-15,"No","Yes")))</f>
        <v>N/A</v>
      </c>
      <c r="E11" s="35">
        <v>126.20036595000001</v>
      </c>
      <c r="F11" s="9" t="str">
        <f>IF($B11="N/A","N/A",IF(E11&gt;15,"No",IF(E11&lt;-15,"No","Yes")))</f>
        <v>N/A</v>
      </c>
      <c r="G11" s="35">
        <v>117.30558325</v>
      </c>
      <c r="H11" s="9" t="str">
        <f>IF($B11="N/A","N/A",IF(G11&gt;15,"No",IF(G11&lt;-15,"No","Yes")))</f>
        <v>N/A</v>
      </c>
      <c r="I11" s="10">
        <v>12.03</v>
      </c>
      <c r="J11" s="10">
        <v>-7.05</v>
      </c>
      <c r="K11" s="9" t="str">
        <f t="shared" si="0"/>
        <v>Yes</v>
      </c>
    </row>
    <row r="12" spans="1:11" x14ac:dyDescent="0.25">
      <c r="A12" s="3" t="s">
        <v>936</v>
      </c>
      <c r="B12" s="33" t="s">
        <v>213</v>
      </c>
      <c r="C12" s="9">
        <v>1.2643929012999999</v>
      </c>
      <c r="D12" s="9" t="str">
        <f>IF($B12="N/A","N/A",IF(C12&gt;15,"No",IF(C12&lt;-15,"No","Yes")))</f>
        <v>N/A</v>
      </c>
      <c r="E12" s="9">
        <v>1.2309306967</v>
      </c>
      <c r="F12" s="9" t="str">
        <f>IF($B12="N/A","N/A",IF(E12&gt;15,"No",IF(E12&lt;-15,"No","Yes")))</f>
        <v>N/A</v>
      </c>
      <c r="G12" s="9">
        <v>1.0806327550999999</v>
      </c>
      <c r="H12" s="9" t="str">
        <f>IF($B12="N/A","N/A",IF(G12&gt;15,"No",IF(G12&lt;-15,"No","Yes")))</f>
        <v>N/A</v>
      </c>
      <c r="I12" s="10">
        <v>-2.65</v>
      </c>
      <c r="J12" s="10">
        <v>-12.2</v>
      </c>
      <c r="K12" s="9" t="str">
        <f t="shared" si="0"/>
        <v>Yes</v>
      </c>
    </row>
    <row r="13" spans="1:11" x14ac:dyDescent="0.25">
      <c r="A13" s="3" t="s">
        <v>51</v>
      </c>
      <c r="B13" s="33"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5">
      <c r="A14" s="3" t="s">
        <v>52</v>
      </c>
      <c r="B14" s="33" t="s">
        <v>274</v>
      </c>
      <c r="C14" s="9">
        <v>0</v>
      </c>
      <c r="D14" s="9" t="str">
        <f>IF($B14="N/A","N/A",IF(C14&gt;6,"No",IF(C14&lt;=0,"No","Yes")))</f>
        <v>No</v>
      </c>
      <c r="E14" s="9">
        <v>0</v>
      </c>
      <c r="F14" s="9" t="str">
        <f>IF($B14="N/A","N/A",IF(E14&gt;6,"No",IF(E14&lt;=0,"No","Yes")))</f>
        <v>No</v>
      </c>
      <c r="G14" s="9">
        <v>0</v>
      </c>
      <c r="H14" s="9" t="str">
        <f>IF($B14="N/A","N/A",IF(G14&gt;6,"No",IF(G14&lt;=0,"No","Yes")))</f>
        <v>No</v>
      </c>
      <c r="I14" s="10" t="s">
        <v>1745</v>
      </c>
      <c r="J14" s="10" t="s">
        <v>1745</v>
      </c>
      <c r="K14" s="9" t="str">
        <f t="shared" si="0"/>
        <v>N/A</v>
      </c>
    </row>
    <row r="15" spans="1:11" x14ac:dyDescent="0.25">
      <c r="A15" s="3" t="s">
        <v>164</v>
      </c>
      <c r="B15" s="33" t="s">
        <v>213</v>
      </c>
      <c r="C15" s="9">
        <v>99.999484839000004</v>
      </c>
      <c r="D15" s="9" t="str">
        <f>IF($B15="N/A","N/A",IF(C15&gt;15,"No",IF(C15&lt;-15,"No","Yes")))</f>
        <v>N/A</v>
      </c>
      <c r="E15" s="9">
        <v>100</v>
      </c>
      <c r="F15" s="9" t="str">
        <f>IF($B15="N/A","N/A",IF(E15&gt;15,"No",IF(E15&lt;-15,"No","Yes")))</f>
        <v>N/A</v>
      </c>
      <c r="G15" s="9">
        <v>100</v>
      </c>
      <c r="H15" s="9" t="str">
        <f>IF($B15="N/A","N/A",IF(G15&gt;15,"No",IF(G15&lt;-15,"No","Yes")))</f>
        <v>N/A</v>
      </c>
      <c r="I15" s="10">
        <v>5.0000000000000001E-4</v>
      </c>
      <c r="J15" s="10">
        <v>0</v>
      </c>
      <c r="K15" s="9" t="str">
        <f t="shared" si="0"/>
        <v>Yes</v>
      </c>
    </row>
    <row r="16" spans="1:11" x14ac:dyDescent="0.25">
      <c r="A16" s="3" t="s">
        <v>165</v>
      </c>
      <c r="B16" s="33" t="s">
        <v>275</v>
      </c>
      <c r="C16" s="9">
        <v>100</v>
      </c>
      <c r="D16" s="9" t="str">
        <f>IF($B16="N/A","N/A",IF(C16&gt;98,"Yes","No"))</f>
        <v>Yes</v>
      </c>
      <c r="E16" s="9">
        <v>100</v>
      </c>
      <c r="F16" s="9" t="str">
        <f>IF($B16="N/A","N/A",IF(E16&gt;98,"Yes","No"))</f>
        <v>Yes</v>
      </c>
      <c r="G16" s="9">
        <v>100</v>
      </c>
      <c r="H16" s="9" t="str">
        <f>IF($B16="N/A","N/A",IF(G16&gt;98,"Yes","No"))</f>
        <v>Yes</v>
      </c>
      <c r="I16" s="10">
        <v>0</v>
      </c>
      <c r="J16" s="10">
        <v>0</v>
      </c>
      <c r="K16" s="9" t="str">
        <f t="shared" si="0"/>
        <v>Yes</v>
      </c>
    </row>
    <row r="17" spans="1:11" x14ac:dyDescent="0.25">
      <c r="A17" s="3" t="s">
        <v>21</v>
      </c>
      <c r="B17" s="33" t="s">
        <v>275</v>
      </c>
      <c r="C17" s="9">
        <v>99.900480224000006</v>
      </c>
      <c r="D17" s="9" t="str">
        <f>IF($B17="N/A","N/A",IF(C17&gt;98,"Yes","No"))</f>
        <v>Yes</v>
      </c>
      <c r="E17" s="9">
        <v>99.922040426999999</v>
      </c>
      <c r="F17" s="9" t="str">
        <f>IF($B17="N/A","N/A",IF(E17&gt;98,"Yes","No"))</f>
        <v>Yes</v>
      </c>
      <c r="G17" s="9">
        <v>99.915800537999999</v>
      </c>
      <c r="H17" s="9" t="str">
        <f>IF($B17="N/A","N/A",IF(G17&gt;98,"Yes","No"))</f>
        <v>Yes</v>
      </c>
      <c r="I17" s="10">
        <v>2.1600000000000001E-2</v>
      </c>
      <c r="J17" s="10">
        <v>-6.0000000000000001E-3</v>
      </c>
      <c r="K17" s="9" t="str">
        <f t="shared" si="0"/>
        <v>Yes</v>
      </c>
    </row>
    <row r="18" spans="1:11" x14ac:dyDescent="0.25">
      <c r="A18" s="3" t="s">
        <v>53</v>
      </c>
      <c r="B18" s="33" t="s">
        <v>275</v>
      </c>
      <c r="C18" s="9">
        <v>100</v>
      </c>
      <c r="D18" s="9" t="str">
        <f>IF($B18="N/A","N/A",IF(C18&gt;98,"Yes","No"))</f>
        <v>Yes</v>
      </c>
      <c r="E18" s="9">
        <v>100</v>
      </c>
      <c r="F18" s="9" t="str">
        <f>IF($B18="N/A","N/A",IF(E18&gt;98,"Yes","No"))</f>
        <v>Yes</v>
      </c>
      <c r="G18" s="9">
        <v>100</v>
      </c>
      <c r="H18" s="9" t="str">
        <f>IF($B18="N/A","N/A",IF(G18&gt;98,"Yes","No"))</f>
        <v>Yes</v>
      </c>
      <c r="I18" s="10">
        <v>0</v>
      </c>
      <c r="J18" s="10">
        <v>0</v>
      </c>
      <c r="K18" s="9" t="str">
        <f t="shared" si="0"/>
        <v>Yes</v>
      </c>
    </row>
    <row r="19" spans="1:11" ht="12.75" customHeight="1" x14ac:dyDescent="0.25">
      <c r="A19" s="3" t="s">
        <v>675</v>
      </c>
      <c r="B19" s="33" t="s">
        <v>223</v>
      </c>
      <c r="C19" s="9">
        <v>99.769629280999993</v>
      </c>
      <c r="D19" s="9" t="str">
        <f>IF($B19="N/A","N/A",IF(C19&gt;100,"No",IF(C19&lt;98,"No","Yes")))</f>
        <v>Yes</v>
      </c>
      <c r="E19" s="9">
        <v>99.619545955999996</v>
      </c>
      <c r="F19" s="9" t="str">
        <f>IF($B19="N/A","N/A",IF(E19&gt;100,"No",IF(E19&lt;98,"No","Yes")))</f>
        <v>Yes</v>
      </c>
      <c r="G19" s="9">
        <v>99.647380537000004</v>
      </c>
      <c r="H19" s="9" t="str">
        <f>IF($B19="N/A","N/A",IF(G19&gt;100,"No",IF(G19&lt;98,"No","Yes")))</f>
        <v>Yes</v>
      </c>
      <c r="I19" s="10">
        <v>-0.15</v>
      </c>
      <c r="J19" s="10">
        <v>2.7900000000000001E-2</v>
      </c>
      <c r="K19" s="9" t="str">
        <f>IF(J19="Div by 0", "N/A", IF(J19="N/A","N/A", IF(J19&gt;30, "No", IF(J19&lt;-30, "No", "Yes"))))</f>
        <v>Yes</v>
      </c>
    </row>
    <row r="20" spans="1:11" x14ac:dyDescent="0.25">
      <c r="A20" s="3" t="s">
        <v>676</v>
      </c>
      <c r="B20" s="33" t="s">
        <v>223</v>
      </c>
      <c r="C20" s="9">
        <v>100</v>
      </c>
      <c r="D20" s="9" t="str">
        <f>IF($B20="N/A","N/A",IF(C20&gt;100,"No",IF(C20&lt;98,"No","Yes")))</f>
        <v>Yes</v>
      </c>
      <c r="E20" s="9">
        <v>99.999339325999998</v>
      </c>
      <c r="F20" s="9" t="str">
        <f>IF($B20="N/A","N/A",IF(E20&gt;100,"No",IF(E20&lt;98,"No","Yes")))</f>
        <v>Yes</v>
      </c>
      <c r="G20" s="9">
        <v>100</v>
      </c>
      <c r="H20" s="9" t="str">
        <f>IF($B20="N/A","N/A",IF(G20&gt;100,"No",IF(G20&lt;98,"No","Yes")))</f>
        <v>Yes</v>
      </c>
      <c r="I20" s="10">
        <v>-1E-3</v>
      </c>
      <c r="J20" s="10">
        <v>6.9999999999999999E-4</v>
      </c>
      <c r="K20" s="9" t="str">
        <f>IF(J20="Div by 0", "N/A", IF(J20="N/A","N/A", IF(J20&gt;30, "No", IF(J20&lt;-30, "No", "Yes"))))</f>
        <v>Yes</v>
      </c>
    </row>
    <row r="21" spans="1:11" x14ac:dyDescent="0.25">
      <c r="A21" s="3" t="s">
        <v>677</v>
      </c>
      <c r="B21" s="33" t="s">
        <v>223</v>
      </c>
      <c r="C21" s="9">
        <v>100</v>
      </c>
      <c r="D21" s="9" t="str">
        <f>IF($B21="N/A","N/A",IF(C21&gt;100,"No",IF(C21&lt;98,"No","Yes")))</f>
        <v>Yes</v>
      </c>
      <c r="E21" s="9">
        <v>99.999339325999998</v>
      </c>
      <c r="F21" s="9" t="str">
        <f>IF($B21="N/A","N/A",IF(E21&gt;100,"No",IF(E21&lt;98,"No","Yes")))</f>
        <v>Yes</v>
      </c>
      <c r="G21" s="9">
        <v>100</v>
      </c>
      <c r="H21" s="9" t="str">
        <f>IF($B21="N/A","N/A",IF(G21&gt;100,"No",IF(G21&lt;98,"No","Yes")))</f>
        <v>Yes</v>
      </c>
      <c r="I21" s="10">
        <v>-1E-3</v>
      </c>
      <c r="J21" s="10">
        <v>6.9999999999999999E-4</v>
      </c>
      <c r="K21" s="9" t="str">
        <f>IF(J21="Div by 0", "N/A", IF(J21="N/A","N/A", IF(J21&gt;30, "No", IF(J21&lt;-30, "No", "Yes"))))</f>
        <v>Yes</v>
      </c>
    </row>
    <row r="22" spans="1:11" ht="15" customHeight="1" x14ac:dyDescent="0.25">
      <c r="A22" s="3" t="s">
        <v>1700</v>
      </c>
      <c r="B22" s="33" t="s">
        <v>213</v>
      </c>
      <c r="C22" s="9">
        <v>68.361281609000002</v>
      </c>
      <c r="D22" s="9" t="str">
        <f>IF($B22="N/A","N/A",IF(C22&gt;15,"No",IF(C22&lt;-15,"No","Yes")))</f>
        <v>N/A</v>
      </c>
      <c r="E22" s="9">
        <v>63.625535440999997</v>
      </c>
      <c r="F22" s="9" t="str">
        <f>IF($B22="N/A","N/A",IF(E22&gt;15,"No",IF(E22&lt;-15,"No","Yes")))</f>
        <v>N/A</v>
      </c>
      <c r="G22" s="9">
        <v>58.940170752999997</v>
      </c>
      <c r="H22" s="9" t="str">
        <f>IF($B22="N/A","N/A",IF(G22&gt;15,"No",IF(G22&lt;-15,"No","Yes")))</f>
        <v>N/A</v>
      </c>
      <c r="I22" s="10">
        <v>-6.93</v>
      </c>
      <c r="J22" s="10">
        <v>-7.36</v>
      </c>
      <c r="K22" s="9" t="str">
        <f t="shared" ref="K22:K31" si="1">IF(J22="Div by 0", "N/A", IF(J22="N/A","N/A", IF(J22&gt;30, "No", IF(J22&lt;-30, "No", "Yes"))))</f>
        <v>Yes</v>
      </c>
    </row>
    <row r="23" spans="1:11" x14ac:dyDescent="0.25">
      <c r="A23" s="3" t="s">
        <v>937</v>
      </c>
      <c r="B23" s="33" t="s">
        <v>213</v>
      </c>
      <c r="C23" s="9">
        <v>31.429328781999999</v>
      </c>
      <c r="D23" s="9" t="str">
        <f>IF($B23="N/A","N/A",IF(C23&gt;15,"No",IF(C23&lt;-15,"No","Yes")))</f>
        <v>N/A</v>
      </c>
      <c r="E23" s="9">
        <v>36.157244271000003</v>
      </c>
      <c r="F23" s="9" t="str">
        <f>IF($B23="N/A","N/A",IF(E23&gt;15,"No",IF(E23&lt;-15,"No","Yes")))</f>
        <v>N/A</v>
      </c>
      <c r="G23" s="9">
        <v>40.814019375000001</v>
      </c>
      <c r="H23" s="9" t="str">
        <f>IF($B23="N/A","N/A",IF(G23&gt;15,"No",IF(G23&lt;-15,"No","Yes")))</f>
        <v>N/A</v>
      </c>
      <c r="I23" s="10">
        <v>15.04</v>
      </c>
      <c r="J23" s="10">
        <v>12.88</v>
      </c>
      <c r="K23" s="9" t="str">
        <f t="shared" si="1"/>
        <v>Yes</v>
      </c>
    </row>
    <row r="24" spans="1:11" ht="25" x14ac:dyDescent="0.25">
      <c r="A24" s="3" t="s">
        <v>938</v>
      </c>
      <c r="B24" s="33" t="s">
        <v>213</v>
      </c>
      <c r="C24" s="9">
        <v>0.18695668060000001</v>
      </c>
      <c r="D24" s="9" t="str">
        <f>IF($B24="N/A","N/A",IF(C24&gt;15,"No",IF(C24&lt;-15,"No","Yes")))</f>
        <v>N/A</v>
      </c>
      <c r="E24" s="9">
        <v>0.158467462</v>
      </c>
      <c r="F24" s="9" t="str">
        <f>IF($B24="N/A","N/A",IF(E24&gt;15,"No",IF(E24&lt;-15,"No","Yes")))</f>
        <v>N/A</v>
      </c>
      <c r="G24" s="9">
        <v>0.18411104689999999</v>
      </c>
      <c r="H24" s="9" t="str">
        <f>IF($B24="N/A","N/A",IF(G24&gt;15,"No",IF(G24&lt;-15,"No","Yes")))</f>
        <v>N/A</v>
      </c>
      <c r="I24" s="10">
        <v>-15.2</v>
      </c>
      <c r="J24" s="10">
        <v>16.18</v>
      </c>
      <c r="K24" s="9" t="str">
        <f t="shared" si="1"/>
        <v>Yes</v>
      </c>
    </row>
    <row r="25" spans="1:11" x14ac:dyDescent="0.25">
      <c r="A25" s="3" t="s">
        <v>166</v>
      </c>
      <c r="B25" s="33" t="s">
        <v>213</v>
      </c>
      <c r="C25" s="9">
        <v>100</v>
      </c>
      <c r="D25" s="9" t="str">
        <f t="shared" ref="D25:D27" si="2">IF($B25="N/A","N/A",IF(C25&gt;15,"No",IF(C25&lt;-15,"No","Yes")))</f>
        <v>N/A</v>
      </c>
      <c r="E25" s="9">
        <v>99.999339325999998</v>
      </c>
      <c r="F25" s="9" t="str">
        <f t="shared" ref="F25:F27" si="3">IF($B25="N/A","N/A",IF(E25&gt;15,"No",IF(E25&lt;-15,"No","Yes")))</f>
        <v>N/A</v>
      </c>
      <c r="G25" s="9">
        <v>100</v>
      </c>
      <c r="H25" s="9" t="str">
        <f t="shared" ref="H25:H27" si="4">IF($B25="N/A","N/A",IF(G25&gt;15,"No",IF(G25&lt;-15,"No","Yes")))</f>
        <v>N/A</v>
      </c>
      <c r="I25" s="10">
        <v>-1E-3</v>
      </c>
      <c r="J25" s="10">
        <v>6.9999999999999999E-4</v>
      </c>
      <c r="K25" s="9" t="str">
        <f t="shared" si="1"/>
        <v>Yes</v>
      </c>
    </row>
    <row r="26" spans="1:11" x14ac:dyDescent="0.25">
      <c r="A26" s="3" t="s">
        <v>167</v>
      </c>
      <c r="B26" s="33" t="s">
        <v>213</v>
      </c>
      <c r="C26" s="9">
        <v>100</v>
      </c>
      <c r="D26" s="9" t="str">
        <f t="shared" si="2"/>
        <v>N/A</v>
      </c>
      <c r="E26" s="9">
        <v>99.999339325999998</v>
      </c>
      <c r="F26" s="9" t="str">
        <f t="shared" si="3"/>
        <v>N/A</v>
      </c>
      <c r="G26" s="9">
        <v>100</v>
      </c>
      <c r="H26" s="9" t="str">
        <f t="shared" si="4"/>
        <v>N/A</v>
      </c>
      <c r="I26" s="10">
        <v>-1E-3</v>
      </c>
      <c r="J26" s="10">
        <v>6.9999999999999999E-4</v>
      </c>
      <c r="K26" s="9" t="str">
        <f t="shared" si="1"/>
        <v>Yes</v>
      </c>
    </row>
    <row r="27" spans="1:11" x14ac:dyDescent="0.25">
      <c r="A27" s="3" t="s">
        <v>168</v>
      </c>
      <c r="B27" s="33" t="s">
        <v>213</v>
      </c>
      <c r="C27" s="9">
        <v>100</v>
      </c>
      <c r="D27" s="9" t="str">
        <f t="shared" si="2"/>
        <v>N/A</v>
      </c>
      <c r="E27" s="9">
        <v>99.999339325999998</v>
      </c>
      <c r="F27" s="9" t="str">
        <f t="shared" si="3"/>
        <v>N/A</v>
      </c>
      <c r="G27" s="9">
        <v>100</v>
      </c>
      <c r="H27" s="9" t="str">
        <f t="shared" si="4"/>
        <v>N/A</v>
      </c>
      <c r="I27" s="10">
        <v>-1E-3</v>
      </c>
      <c r="J27" s="10">
        <v>6.9999999999999999E-4</v>
      </c>
      <c r="K27" s="9" t="str">
        <f t="shared" si="1"/>
        <v>Yes</v>
      </c>
    </row>
    <row r="28" spans="1:11" x14ac:dyDescent="0.25">
      <c r="A28" s="3" t="s">
        <v>54</v>
      </c>
      <c r="B28" s="33" t="s">
        <v>213</v>
      </c>
      <c r="C28" s="9">
        <v>13.823975977</v>
      </c>
      <c r="D28" s="9" t="str">
        <f>IF($B28="N/A","N/A",IF(C28&gt;15,"No",IF(C28&lt;-15,"No","Yes")))</f>
        <v>N/A</v>
      </c>
      <c r="E28" s="9">
        <v>14.694388562</v>
      </c>
      <c r="F28" s="9" t="str">
        <f>IF($B28="N/A","N/A",IF(E28&gt;15,"No",IF(E28&lt;-15,"No","Yes")))</f>
        <v>N/A</v>
      </c>
      <c r="G28" s="9">
        <v>16.537913025000002</v>
      </c>
      <c r="H28" s="9" t="str">
        <f>IF($B28="N/A","N/A",IF(G28&gt;15,"No",IF(G28&lt;-15,"No","Yes")))</f>
        <v>N/A</v>
      </c>
      <c r="I28" s="10">
        <v>6.2960000000000003</v>
      </c>
      <c r="J28" s="10">
        <v>12.55</v>
      </c>
      <c r="K28" s="9" t="str">
        <f t="shared" si="1"/>
        <v>Yes</v>
      </c>
    </row>
    <row r="29" spans="1:11" x14ac:dyDescent="0.25">
      <c r="A29" s="3" t="s">
        <v>55</v>
      </c>
      <c r="B29" s="33" t="s">
        <v>213</v>
      </c>
      <c r="C29" s="9">
        <v>86.176024022999997</v>
      </c>
      <c r="D29" s="9" t="str">
        <f>IF($B29="N/A","N/A",IF(C29&gt;15,"No",IF(C29&lt;-15,"No","Yes")))</f>
        <v>N/A</v>
      </c>
      <c r="E29" s="9">
        <v>85.304950762999994</v>
      </c>
      <c r="F29" s="9" t="str">
        <f>IF($B29="N/A","N/A",IF(E29&gt;15,"No",IF(E29&lt;-15,"No","Yes")))</f>
        <v>N/A</v>
      </c>
      <c r="G29" s="9">
        <v>83.462086975000005</v>
      </c>
      <c r="H29" s="9" t="str">
        <f>IF($B29="N/A","N/A",IF(G29&gt;15,"No",IF(G29&lt;-15,"No","Yes")))</f>
        <v>N/A</v>
      </c>
      <c r="I29" s="10">
        <v>-1.01</v>
      </c>
      <c r="J29" s="10">
        <v>-2.16</v>
      </c>
      <c r="K29" s="9" t="str">
        <f t="shared" si="1"/>
        <v>Yes</v>
      </c>
    </row>
    <row r="30" spans="1:11" x14ac:dyDescent="0.25">
      <c r="A30" s="3" t="s">
        <v>56</v>
      </c>
      <c r="B30" s="33" t="s">
        <v>213</v>
      </c>
      <c r="C30" s="9">
        <v>79.735150946999994</v>
      </c>
      <c r="D30" s="9" t="str">
        <f>IF($B30="N/A","N/A",IF(C30&gt;15,"No",IF(C30&lt;-15,"No","Yes")))</f>
        <v>N/A</v>
      </c>
      <c r="E30" s="9">
        <v>83.271914214000006</v>
      </c>
      <c r="F30" s="9" t="str">
        <f>IF($B30="N/A","N/A",IF(E30&gt;15,"No",IF(E30&lt;-15,"No","Yes")))</f>
        <v>N/A</v>
      </c>
      <c r="G30" s="9">
        <v>85.088538088000007</v>
      </c>
      <c r="H30" s="9" t="str">
        <f>IF($B30="N/A","N/A",IF(G30&gt;15,"No",IF(G30&lt;-15,"No","Yes")))</f>
        <v>N/A</v>
      </c>
      <c r="I30" s="10">
        <v>4.4359999999999999</v>
      </c>
      <c r="J30" s="10">
        <v>2.1819999999999999</v>
      </c>
      <c r="K30" s="9" t="str">
        <f t="shared" si="1"/>
        <v>Yes</v>
      </c>
    </row>
    <row r="31" spans="1:11" x14ac:dyDescent="0.25">
      <c r="A31" s="3" t="s">
        <v>57</v>
      </c>
      <c r="B31" s="33" t="s">
        <v>213</v>
      </c>
      <c r="C31" s="9">
        <v>12.474581477999999</v>
      </c>
      <c r="D31" s="9" t="str">
        <f>IF($B31="N/A","N/A",IF(C31&gt;15,"No",IF(C31&lt;-15,"No","Yes")))</f>
        <v>N/A</v>
      </c>
      <c r="E31" s="9">
        <v>10.234223214</v>
      </c>
      <c r="F31" s="9" t="str">
        <f>IF($B31="N/A","N/A",IF(E31&gt;15,"No",IF(E31&lt;-15,"No","Yes")))</f>
        <v>N/A</v>
      </c>
      <c r="G31" s="9">
        <v>9.2151876558999994</v>
      </c>
      <c r="H31" s="9" t="str">
        <f>IF($B31="N/A","N/A",IF(G31&gt;15,"No",IF(G31&lt;-15,"No","Yes")))</f>
        <v>N/A</v>
      </c>
      <c r="I31" s="10">
        <v>-18</v>
      </c>
      <c r="J31" s="10">
        <v>-9.9600000000000009</v>
      </c>
      <c r="K31" s="9" t="str">
        <f t="shared" si="1"/>
        <v>Yes</v>
      </c>
    </row>
    <row r="32" spans="1:11" ht="12" customHeight="1" x14ac:dyDescent="0.25">
      <c r="A32" s="133" t="s">
        <v>1632</v>
      </c>
      <c r="B32" s="134"/>
      <c r="C32" s="134"/>
      <c r="D32" s="134"/>
      <c r="E32" s="134"/>
      <c r="F32" s="134"/>
      <c r="G32" s="134"/>
      <c r="H32" s="134"/>
      <c r="I32" s="134"/>
      <c r="J32" s="134"/>
      <c r="K32" s="135"/>
    </row>
    <row r="33" spans="1:11" x14ac:dyDescent="0.25">
      <c r="A33" s="128" t="s">
        <v>1630</v>
      </c>
      <c r="B33" s="129"/>
      <c r="C33" s="129"/>
      <c r="D33" s="129"/>
      <c r="E33" s="129"/>
      <c r="F33" s="129"/>
      <c r="G33" s="129"/>
      <c r="H33" s="129"/>
      <c r="I33" s="129"/>
      <c r="J33" s="129"/>
      <c r="K33" s="130"/>
    </row>
    <row r="34" spans="1:11" x14ac:dyDescent="0.25">
      <c r="A34" s="131" t="s">
        <v>1731</v>
      </c>
      <c r="B34" s="131"/>
      <c r="C34" s="131"/>
      <c r="D34" s="131"/>
      <c r="E34" s="131"/>
      <c r="F34" s="131"/>
      <c r="G34" s="131"/>
      <c r="H34" s="131"/>
      <c r="I34" s="131"/>
      <c r="J34" s="131"/>
      <c r="K34" s="132"/>
    </row>
    <row r="35" spans="1:11" x14ac:dyDescent="0.25">
      <c r="C35" s="8"/>
      <c r="D35" s="8"/>
    </row>
    <row r="36" spans="1:11" x14ac:dyDescent="0.25">
      <c r="C36" s="8"/>
      <c r="D36" s="8"/>
    </row>
    <row r="37" spans="1:11" x14ac:dyDescent="0.25">
      <c r="C37" s="8"/>
      <c r="D37" s="8"/>
    </row>
    <row r="38" spans="1:11" x14ac:dyDescent="0.25">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12"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19" t="s">
        <v>1726</v>
      </c>
      <c r="B1" s="120"/>
      <c r="C1" s="120"/>
      <c r="D1" s="120"/>
      <c r="E1" s="120"/>
      <c r="F1" s="120"/>
      <c r="G1" s="120"/>
      <c r="H1" s="120"/>
      <c r="I1" s="120"/>
      <c r="J1" s="120"/>
      <c r="K1" s="121"/>
    </row>
    <row r="2" spans="1:11" ht="13" x14ac:dyDescent="0.3">
      <c r="A2" s="125" t="s">
        <v>1588</v>
      </c>
      <c r="B2" s="126"/>
      <c r="C2" s="126"/>
      <c r="D2" s="126"/>
      <c r="E2" s="126"/>
      <c r="F2" s="126"/>
      <c r="G2" s="126"/>
      <c r="H2" s="126"/>
      <c r="I2" s="126"/>
      <c r="J2" s="126"/>
      <c r="K2" s="127"/>
    </row>
    <row r="3" spans="1:11" ht="13" x14ac:dyDescent="0.3">
      <c r="A3" s="125" t="s">
        <v>1744</v>
      </c>
      <c r="B3" s="126"/>
      <c r="C3" s="126"/>
      <c r="D3" s="126"/>
      <c r="E3" s="126"/>
      <c r="F3" s="126"/>
      <c r="G3" s="126"/>
      <c r="H3" s="126"/>
      <c r="I3" s="126"/>
      <c r="J3" s="126"/>
      <c r="K3" s="127"/>
    </row>
    <row r="4" spans="1:11" ht="13" x14ac:dyDescent="0.3">
      <c r="A4" s="122" t="s">
        <v>648</v>
      </c>
      <c r="B4" s="123"/>
      <c r="C4" s="123"/>
      <c r="D4" s="123"/>
      <c r="E4" s="123"/>
      <c r="F4" s="123"/>
      <c r="G4" s="123"/>
      <c r="H4" s="123"/>
      <c r="I4" s="123"/>
      <c r="J4" s="123"/>
      <c r="K4" s="124"/>
    </row>
    <row r="5" spans="1:11" ht="55.5" customHeight="1" x14ac:dyDescent="0.3">
      <c r="A5" s="21" t="s">
        <v>11</v>
      </c>
      <c r="B5" s="22" t="s">
        <v>212</v>
      </c>
      <c r="C5" s="22" t="s">
        <v>649</v>
      </c>
      <c r="D5" s="22" t="s">
        <v>1723</v>
      </c>
      <c r="E5" s="22" t="s">
        <v>1693</v>
      </c>
      <c r="F5" s="22" t="s">
        <v>1720</v>
      </c>
      <c r="G5" s="22" t="s">
        <v>1717</v>
      </c>
      <c r="H5" s="22" t="s">
        <v>1718</v>
      </c>
      <c r="I5" s="23" t="s">
        <v>1724</v>
      </c>
      <c r="J5" s="23" t="s">
        <v>1721</v>
      </c>
      <c r="K5" s="22" t="s">
        <v>650</v>
      </c>
    </row>
    <row r="6" spans="1:11" x14ac:dyDescent="0.25">
      <c r="A6" s="2" t="s">
        <v>12</v>
      </c>
      <c r="B6" s="69" t="s">
        <v>213</v>
      </c>
      <c r="C6" s="34">
        <v>4647234</v>
      </c>
      <c r="D6" s="9" t="str">
        <f t="shared" ref="D6:F18" si="0">IF($B6="N/A","N/A",IF(C6&lt;0,"No","Yes"))</f>
        <v>N/A</v>
      </c>
      <c r="E6" s="34">
        <v>4669548</v>
      </c>
      <c r="F6" s="9" t="str">
        <f t="shared" si="0"/>
        <v>N/A</v>
      </c>
      <c r="G6" s="34">
        <v>4877352</v>
      </c>
      <c r="H6" s="9" t="str">
        <f t="shared" ref="H6:H18" si="1">IF($B6="N/A","N/A",IF(G6&lt;0,"No","Yes"))</f>
        <v>N/A</v>
      </c>
      <c r="I6" s="10">
        <v>0.48020000000000002</v>
      </c>
      <c r="J6" s="10">
        <v>4.45</v>
      </c>
      <c r="K6" s="9" t="str">
        <f t="shared" ref="K6:K18" si="2">IF(J6="Div by 0", "N/A", IF(J6="N/A","N/A", IF(J6&gt;30, "No", IF(J6&lt;-30, "No", "Yes"))))</f>
        <v>Yes</v>
      </c>
    </row>
    <row r="7" spans="1:11" x14ac:dyDescent="0.25">
      <c r="A7" s="24" t="s">
        <v>443</v>
      </c>
      <c r="B7" s="69" t="s">
        <v>213</v>
      </c>
      <c r="C7" s="9">
        <v>3.6938961972</v>
      </c>
      <c r="D7" s="9" t="str">
        <f t="shared" si="0"/>
        <v>N/A</v>
      </c>
      <c r="E7" s="9">
        <v>3.6026827436</v>
      </c>
      <c r="F7" s="9" t="str">
        <f t="shared" si="0"/>
        <v>N/A</v>
      </c>
      <c r="G7" s="9">
        <v>3.9790648696000002</v>
      </c>
      <c r="H7" s="9" t="str">
        <f t="shared" si="1"/>
        <v>N/A</v>
      </c>
      <c r="I7" s="10">
        <v>-2.4700000000000002</v>
      </c>
      <c r="J7" s="10">
        <v>10.45</v>
      </c>
      <c r="K7" s="9" t="str">
        <f t="shared" si="2"/>
        <v>Yes</v>
      </c>
    </row>
    <row r="8" spans="1:11" x14ac:dyDescent="0.25">
      <c r="A8" s="24" t="s">
        <v>444</v>
      </c>
      <c r="B8" s="69" t="s">
        <v>213</v>
      </c>
      <c r="C8" s="9">
        <v>36.124326858000003</v>
      </c>
      <c r="D8" s="9" t="str">
        <f t="shared" si="0"/>
        <v>N/A</v>
      </c>
      <c r="E8" s="9">
        <v>36.723682891999999</v>
      </c>
      <c r="F8" s="9" t="str">
        <f t="shared" si="0"/>
        <v>N/A</v>
      </c>
      <c r="G8" s="9">
        <v>38.525884537000003</v>
      </c>
      <c r="H8" s="9" t="str">
        <f t="shared" si="1"/>
        <v>N/A</v>
      </c>
      <c r="I8" s="10">
        <v>1.659</v>
      </c>
      <c r="J8" s="10">
        <v>4.907</v>
      </c>
      <c r="K8" s="9" t="str">
        <f t="shared" si="2"/>
        <v>Yes</v>
      </c>
    </row>
    <row r="9" spans="1:11" x14ac:dyDescent="0.25">
      <c r="A9" s="24" t="s">
        <v>445</v>
      </c>
      <c r="B9" s="69" t="s">
        <v>213</v>
      </c>
      <c r="C9" s="9">
        <v>15.309450740000001</v>
      </c>
      <c r="D9" s="9" t="str">
        <f t="shared" si="0"/>
        <v>N/A</v>
      </c>
      <c r="E9" s="9">
        <v>14.827687818999999</v>
      </c>
      <c r="F9" s="9" t="str">
        <f t="shared" si="0"/>
        <v>N/A</v>
      </c>
      <c r="G9" s="9">
        <v>14.811028607000001</v>
      </c>
      <c r="H9" s="9" t="str">
        <f t="shared" si="1"/>
        <v>N/A</v>
      </c>
      <c r="I9" s="10">
        <v>-3.15</v>
      </c>
      <c r="J9" s="10">
        <v>-0.112</v>
      </c>
      <c r="K9" s="9" t="str">
        <f t="shared" si="2"/>
        <v>Yes</v>
      </c>
    </row>
    <row r="10" spans="1:11" x14ac:dyDescent="0.25">
      <c r="A10" s="24" t="s">
        <v>446</v>
      </c>
      <c r="B10" s="69" t="s">
        <v>213</v>
      </c>
      <c r="C10" s="9">
        <v>43.696013585999999</v>
      </c>
      <c r="D10" s="9" t="str">
        <f t="shared" si="0"/>
        <v>N/A</v>
      </c>
      <c r="E10" s="9">
        <v>44.675737351999999</v>
      </c>
      <c r="F10" s="9" t="str">
        <f t="shared" si="0"/>
        <v>N/A</v>
      </c>
      <c r="G10" s="9">
        <v>42.583045061999997</v>
      </c>
      <c r="H10" s="9" t="str">
        <f t="shared" si="1"/>
        <v>N/A</v>
      </c>
      <c r="I10" s="10">
        <v>2.242</v>
      </c>
      <c r="J10" s="10">
        <v>-4.68</v>
      </c>
      <c r="K10" s="9" t="str">
        <f t="shared" si="2"/>
        <v>Yes</v>
      </c>
    </row>
    <row r="11" spans="1:11" x14ac:dyDescent="0.25">
      <c r="A11" s="2" t="s">
        <v>207</v>
      </c>
      <c r="B11" s="69" t="s">
        <v>213</v>
      </c>
      <c r="C11" s="9">
        <v>99.987046058000004</v>
      </c>
      <c r="D11" s="9" t="str">
        <f t="shared" si="0"/>
        <v>N/A</v>
      </c>
      <c r="E11" s="9">
        <v>92.442930236999999</v>
      </c>
      <c r="F11" s="9" t="str">
        <f t="shared" si="0"/>
        <v>N/A</v>
      </c>
      <c r="G11" s="9">
        <v>98.134377013999995</v>
      </c>
      <c r="H11" s="9" t="str">
        <f t="shared" si="1"/>
        <v>N/A</v>
      </c>
      <c r="I11" s="10">
        <v>-7.55</v>
      </c>
      <c r="J11" s="10">
        <v>6.157</v>
      </c>
      <c r="K11" s="9" t="str">
        <f t="shared" si="2"/>
        <v>Yes</v>
      </c>
    </row>
    <row r="12" spans="1:11" x14ac:dyDescent="0.25">
      <c r="A12" s="2" t="s">
        <v>936</v>
      </c>
      <c r="B12" s="69" t="s">
        <v>213</v>
      </c>
      <c r="C12" s="9">
        <v>1.5186668027000001</v>
      </c>
      <c r="D12" s="9" t="str">
        <f t="shared" si="0"/>
        <v>N/A</v>
      </c>
      <c r="E12" s="9">
        <v>1.5778186668</v>
      </c>
      <c r="F12" s="9" t="str">
        <f t="shared" si="0"/>
        <v>N/A</v>
      </c>
      <c r="G12" s="9">
        <v>1.5258484522</v>
      </c>
      <c r="H12" s="9" t="str">
        <f t="shared" si="1"/>
        <v>N/A</v>
      </c>
      <c r="I12" s="10">
        <v>3.895</v>
      </c>
      <c r="J12" s="10">
        <v>-3.29</v>
      </c>
      <c r="K12" s="9" t="str">
        <f t="shared" si="2"/>
        <v>Yes</v>
      </c>
    </row>
    <row r="13" spans="1:11" x14ac:dyDescent="0.25">
      <c r="A13" s="2" t="s">
        <v>51</v>
      </c>
      <c r="B13" s="69" t="s">
        <v>213</v>
      </c>
      <c r="C13" s="9">
        <v>100</v>
      </c>
      <c r="D13" s="9" t="str">
        <f t="shared" si="0"/>
        <v>N/A</v>
      </c>
      <c r="E13" s="9">
        <v>100</v>
      </c>
      <c r="F13" s="9" t="str">
        <f t="shared" si="0"/>
        <v>N/A</v>
      </c>
      <c r="G13" s="9">
        <v>100</v>
      </c>
      <c r="H13" s="9" t="str">
        <f t="shared" si="1"/>
        <v>N/A</v>
      </c>
      <c r="I13" s="10">
        <v>0</v>
      </c>
      <c r="J13" s="10">
        <v>0</v>
      </c>
      <c r="K13" s="9" t="str">
        <f t="shared" si="2"/>
        <v>Yes</v>
      </c>
    </row>
    <row r="14" spans="1:11" x14ac:dyDescent="0.25">
      <c r="A14" s="2" t="s">
        <v>52</v>
      </c>
      <c r="B14" s="69" t="s">
        <v>213</v>
      </c>
      <c r="C14" s="9">
        <v>0</v>
      </c>
      <c r="D14" s="9" t="str">
        <f t="shared" si="0"/>
        <v>N/A</v>
      </c>
      <c r="E14" s="9">
        <v>0</v>
      </c>
      <c r="F14" s="9" t="str">
        <f t="shared" si="0"/>
        <v>N/A</v>
      </c>
      <c r="G14" s="9">
        <v>0</v>
      </c>
      <c r="H14" s="9" t="str">
        <f t="shared" si="1"/>
        <v>N/A</v>
      </c>
      <c r="I14" s="10" t="s">
        <v>1745</v>
      </c>
      <c r="J14" s="10" t="s">
        <v>1745</v>
      </c>
      <c r="K14" s="9" t="str">
        <f t="shared" si="2"/>
        <v>N/A</v>
      </c>
    </row>
    <row r="15" spans="1:11" x14ac:dyDescent="0.25">
      <c r="A15" s="2" t="s">
        <v>164</v>
      </c>
      <c r="B15" s="69" t="s">
        <v>213</v>
      </c>
      <c r="C15" s="9">
        <v>18.381902009000001</v>
      </c>
      <c r="D15" s="9" t="str">
        <f t="shared" si="0"/>
        <v>N/A</v>
      </c>
      <c r="E15" s="9">
        <v>82.209263081000003</v>
      </c>
      <c r="F15" s="9" t="str">
        <f t="shared" si="0"/>
        <v>N/A</v>
      </c>
      <c r="G15" s="9">
        <v>99.995468853000006</v>
      </c>
      <c r="H15" s="9" t="str">
        <f t="shared" si="1"/>
        <v>N/A</v>
      </c>
      <c r="I15" s="10">
        <v>347.2</v>
      </c>
      <c r="J15" s="10">
        <v>21.64</v>
      </c>
      <c r="K15" s="9" t="str">
        <f t="shared" si="2"/>
        <v>Yes</v>
      </c>
    </row>
    <row r="16" spans="1:11" x14ac:dyDescent="0.25">
      <c r="A16" s="2" t="s">
        <v>165</v>
      </c>
      <c r="B16" s="69" t="s">
        <v>213</v>
      </c>
      <c r="C16" s="9">
        <v>100</v>
      </c>
      <c r="D16" s="9" t="str">
        <f t="shared" si="0"/>
        <v>N/A</v>
      </c>
      <c r="E16" s="9">
        <v>99.999443201000005</v>
      </c>
      <c r="F16" s="9" t="str">
        <f t="shared" si="0"/>
        <v>N/A</v>
      </c>
      <c r="G16" s="9">
        <v>99.997990712999993</v>
      </c>
      <c r="H16" s="9" t="str">
        <f t="shared" si="1"/>
        <v>N/A</v>
      </c>
      <c r="I16" s="10">
        <v>-1E-3</v>
      </c>
      <c r="J16" s="10">
        <v>-1E-3</v>
      </c>
      <c r="K16" s="9" t="str">
        <f t="shared" si="2"/>
        <v>Yes</v>
      </c>
    </row>
    <row r="17" spans="1:11" x14ac:dyDescent="0.25">
      <c r="A17" s="2" t="s">
        <v>21</v>
      </c>
      <c r="B17" s="69" t="s">
        <v>213</v>
      </c>
      <c r="C17" s="9">
        <v>99.855268746999997</v>
      </c>
      <c r="D17" s="9" t="str">
        <f t="shared" si="0"/>
        <v>N/A</v>
      </c>
      <c r="E17" s="9">
        <v>99.846109302000002</v>
      </c>
      <c r="F17" s="9" t="str">
        <f t="shared" si="0"/>
        <v>N/A</v>
      </c>
      <c r="G17" s="9">
        <v>99.794806690000001</v>
      </c>
      <c r="H17" s="9" t="str">
        <f t="shared" si="1"/>
        <v>N/A</v>
      </c>
      <c r="I17" s="10">
        <v>-8.9999999999999993E-3</v>
      </c>
      <c r="J17" s="10">
        <v>-5.0999999999999997E-2</v>
      </c>
      <c r="K17" s="9" t="str">
        <f t="shared" si="2"/>
        <v>Yes</v>
      </c>
    </row>
    <row r="18" spans="1:11" x14ac:dyDescent="0.25">
      <c r="A18" s="2" t="s">
        <v>53</v>
      </c>
      <c r="B18" s="69" t="s">
        <v>213</v>
      </c>
      <c r="C18" s="9">
        <v>100</v>
      </c>
      <c r="D18" s="9" t="str">
        <f t="shared" si="0"/>
        <v>N/A</v>
      </c>
      <c r="E18" s="9">
        <v>100</v>
      </c>
      <c r="F18" s="9" t="str">
        <f t="shared" si="0"/>
        <v>N/A</v>
      </c>
      <c r="G18" s="9">
        <v>100</v>
      </c>
      <c r="H18" s="9" t="str">
        <f t="shared" si="1"/>
        <v>N/A</v>
      </c>
      <c r="I18" s="10">
        <v>0</v>
      </c>
      <c r="J18" s="10">
        <v>0</v>
      </c>
      <c r="K18" s="9" t="str">
        <f t="shared" si="2"/>
        <v>Yes</v>
      </c>
    </row>
    <row r="19" spans="1:11" x14ac:dyDescent="0.25">
      <c r="A19" s="3" t="s">
        <v>675</v>
      </c>
      <c r="B19" s="69" t="s">
        <v>213</v>
      </c>
      <c r="C19" s="9">
        <v>99.841927478000002</v>
      </c>
      <c r="D19" s="9" t="str">
        <f t="shared" ref="D19:D21" si="3">IF($B19="N/A","N/A",IF(C19&lt;0,"No","Yes"))</f>
        <v>N/A</v>
      </c>
      <c r="E19" s="9">
        <v>99.692475588999997</v>
      </c>
      <c r="F19" s="9" t="str">
        <f t="shared" ref="F19:F21" si="4">IF($B19="N/A","N/A",IF(E19&lt;0,"No","Yes"))</f>
        <v>N/A</v>
      </c>
      <c r="G19" s="9">
        <v>99.743733895000005</v>
      </c>
      <c r="H19" s="9" t="str">
        <f t="shared" ref="H19:H21" si="5">IF($B19="N/A","N/A",IF(G19&lt;0,"No","Yes"))</f>
        <v>N/A</v>
      </c>
      <c r="I19" s="10">
        <v>-0.15</v>
      </c>
      <c r="J19" s="10">
        <v>5.1400000000000001E-2</v>
      </c>
      <c r="K19" s="9" t="str">
        <f>IF(J19="Div by 0", "N/A", IF(J19="N/A","N/A", IF(J19&gt;30, "No", IF(J19&lt;-30, "No", "Yes"))))</f>
        <v>Yes</v>
      </c>
    </row>
    <row r="20" spans="1:11" x14ac:dyDescent="0.25">
      <c r="A20" s="3" t="s">
        <v>676</v>
      </c>
      <c r="B20" s="69" t="s">
        <v>213</v>
      </c>
      <c r="C20" s="9">
        <v>99.998493728</v>
      </c>
      <c r="D20" s="9" t="str">
        <f t="shared" si="3"/>
        <v>N/A</v>
      </c>
      <c r="E20" s="9">
        <v>99.999807262000004</v>
      </c>
      <c r="F20" s="9" t="str">
        <f t="shared" si="4"/>
        <v>N/A</v>
      </c>
      <c r="G20" s="9">
        <v>99.999630947</v>
      </c>
      <c r="H20" s="9" t="str">
        <f t="shared" si="5"/>
        <v>N/A</v>
      </c>
      <c r="I20" s="10">
        <v>1.2999999999999999E-3</v>
      </c>
      <c r="J20" s="10">
        <v>0</v>
      </c>
      <c r="K20" s="9" t="str">
        <f>IF(J20="Div by 0", "N/A", IF(J20="N/A","N/A", IF(J20&gt;30, "No", IF(J20&lt;-30, "No", "Yes"))))</f>
        <v>Yes</v>
      </c>
    </row>
    <row r="21" spans="1:11" x14ac:dyDescent="0.25">
      <c r="A21" s="3" t="s">
        <v>677</v>
      </c>
      <c r="B21" s="69" t="s">
        <v>213</v>
      </c>
      <c r="C21" s="9">
        <v>99.998493728</v>
      </c>
      <c r="D21" s="9" t="str">
        <f t="shared" si="3"/>
        <v>N/A</v>
      </c>
      <c r="E21" s="9">
        <v>99.999807262000004</v>
      </c>
      <c r="F21" s="9" t="str">
        <f t="shared" si="4"/>
        <v>N/A</v>
      </c>
      <c r="G21" s="9">
        <v>99.999630947</v>
      </c>
      <c r="H21" s="9" t="str">
        <f t="shared" si="5"/>
        <v>N/A</v>
      </c>
      <c r="I21" s="10">
        <v>1.2999999999999999E-3</v>
      </c>
      <c r="J21" s="10">
        <v>0</v>
      </c>
      <c r="K21" s="9" t="str">
        <f>IF(J21="Div by 0", "N/A", IF(J21="N/A","N/A", IF(J21&gt;30, "No", IF(J21&lt;-30, "No", "Yes"))))</f>
        <v>Yes</v>
      </c>
    </row>
    <row r="22" spans="1:11" ht="16.5" customHeight="1" x14ac:dyDescent="0.25">
      <c r="A22" s="3" t="s">
        <v>1700</v>
      </c>
      <c r="B22" s="69" t="s">
        <v>213</v>
      </c>
      <c r="C22" s="9">
        <v>67.543984227999999</v>
      </c>
      <c r="D22" s="9" t="str">
        <f t="shared" ref="D22:D31" si="6">IF($B22="N/A","N/A",IF(C22&lt;0,"No","Yes"))</f>
        <v>N/A</v>
      </c>
      <c r="E22" s="9">
        <v>64.524553553999993</v>
      </c>
      <c r="F22" s="9" t="str">
        <f t="shared" ref="F22:F31" si="7">IF($B22="N/A","N/A",IF(E22&lt;0,"No","Yes"))</f>
        <v>N/A</v>
      </c>
      <c r="G22" s="9">
        <v>61.395363713999998</v>
      </c>
      <c r="I22" s="10">
        <v>-4.47</v>
      </c>
      <c r="J22" s="10">
        <v>-4.8499999999999996</v>
      </c>
      <c r="K22" s="9" t="str">
        <f t="shared" ref="K22:K31" si="8">IF(J22="Div by 0", "N/A", IF(J22="N/A","N/A", IF(J22&gt;30, "No", IF(J22&lt;-30, "No", "Yes"))))</f>
        <v>Yes</v>
      </c>
    </row>
    <row r="23" spans="1:11" x14ac:dyDescent="0.25">
      <c r="A23" s="3" t="s">
        <v>939</v>
      </c>
      <c r="B23" s="69" t="s">
        <v>213</v>
      </c>
      <c r="C23" s="9">
        <v>32.298890049000001</v>
      </c>
      <c r="D23" s="9" t="str">
        <f t="shared" si="6"/>
        <v>N/A</v>
      </c>
      <c r="E23" s="9">
        <v>35.180664167000003</v>
      </c>
      <c r="F23" s="9" t="str">
        <f t="shared" si="7"/>
        <v>N/A</v>
      </c>
      <c r="G23" s="9">
        <v>38.209626862999997</v>
      </c>
      <c r="H23" s="9" t="str">
        <f t="shared" ref="H23:H31" si="9">IF($B23="N/A","N/A",IF(G23&lt;0,"No","Yes"))</f>
        <v>N/A</v>
      </c>
      <c r="I23" s="10">
        <v>8.9220000000000006</v>
      </c>
      <c r="J23" s="10">
        <v>8.61</v>
      </c>
      <c r="K23" s="9" t="str">
        <f t="shared" si="8"/>
        <v>Yes</v>
      </c>
    </row>
    <row r="24" spans="1:11" ht="25" x14ac:dyDescent="0.25">
      <c r="A24" s="3" t="s">
        <v>940</v>
      </c>
      <c r="B24" s="69" t="s">
        <v>213</v>
      </c>
      <c r="C24" s="9">
        <v>0.1257091853</v>
      </c>
      <c r="D24" s="9" t="str">
        <f t="shared" si="6"/>
        <v>N/A</v>
      </c>
      <c r="E24" s="9">
        <v>0.14553871169999999</v>
      </c>
      <c r="F24" s="9" t="str">
        <f t="shared" si="7"/>
        <v>N/A</v>
      </c>
      <c r="G24" s="9">
        <v>0.195946489</v>
      </c>
      <c r="H24" s="9" t="str">
        <f t="shared" si="9"/>
        <v>N/A</v>
      </c>
      <c r="I24" s="10">
        <v>15.77</v>
      </c>
      <c r="J24" s="10">
        <v>34.64</v>
      </c>
      <c r="K24" s="9" t="str">
        <f t="shared" si="8"/>
        <v>No</v>
      </c>
    </row>
    <row r="25" spans="1:11" x14ac:dyDescent="0.25">
      <c r="A25" s="2" t="s">
        <v>166</v>
      </c>
      <c r="B25" s="69" t="s">
        <v>213</v>
      </c>
      <c r="C25" s="9">
        <v>99.998493728</v>
      </c>
      <c r="D25" s="9" t="str">
        <f t="shared" si="6"/>
        <v>N/A</v>
      </c>
      <c r="E25" s="9">
        <v>99.999807262000004</v>
      </c>
      <c r="F25" s="9" t="str">
        <f t="shared" si="7"/>
        <v>N/A</v>
      </c>
      <c r="G25" s="9">
        <v>99.999630947</v>
      </c>
      <c r="H25" s="9" t="str">
        <f t="shared" si="9"/>
        <v>N/A</v>
      </c>
      <c r="I25" s="10">
        <v>1.2999999999999999E-3</v>
      </c>
      <c r="J25" s="10">
        <v>0</v>
      </c>
      <c r="K25" s="9" t="str">
        <f t="shared" si="8"/>
        <v>Yes</v>
      </c>
    </row>
    <row r="26" spans="1:11" x14ac:dyDescent="0.25">
      <c r="A26" s="2" t="s">
        <v>167</v>
      </c>
      <c r="B26" s="69" t="s">
        <v>213</v>
      </c>
      <c r="C26" s="9">
        <v>99.998493728</v>
      </c>
      <c r="D26" s="9" t="str">
        <f t="shared" si="6"/>
        <v>N/A</v>
      </c>
      <c r="E26" s="9">
        <v>99.999807262000004</v>
      </c>
      <c r="F26" s="9" t="str">
        <f t="shared" si="7"/>
        <v>N/A</v>
      </c>
      <c r="G26" s="9">
        <v>99.999630947</v>
      </c>
      <c r="H26" s="9" t="str">
        <f t="shared" si="9"/>
        <v>N/A</v>
      </c>
      <c r="I26" s="10">
        <v>1.2999999999999999E-3</v>
      </c>
      <c r="J26" s="10">
        <v>0</v>
      </c>
      <c r="K26" s="9" t="str">
        <f t="shared" si="8"/>
        <v>Yes</v>
      </c>
    </row>
    <row r="27" spans="1:11" x14ac:dyDescent="0.25">
      <c r="A27" s="2" t="s">
        <v>168</v>
      </c>
      <c r="B27" s="69" t="s">
        <v>213</v>
      </c>
      <c r="C27" s="9">
        <v>99.998493728</v>
      </c>
      <c r="D27" s="9" t="str">
        <f t="shared" si="6"/>
        <v>N/A</v>
      </c>
      <c r="E27" s="9">
        <v>99.999807262000004</v>
      </c>
      <c r="F27" s="9" t="str">
        <f t="shared" si="7"/>
        <v>N/A</v>
      </c>
      <c r="G27" s="9">
        <v>99.999630947</v>
      </c>
      <c r="H27" s="9" t="str">
        <f t="shared" si="9"/>
        <v>N/A</v>
      </c>
      <c r="I27" s="10">
        <v>1.2999999999999999E-3</v>
      </c>
      <c r="J27" s="10">
        <v>0</v>
      </c>
      <c r="K27" s="9" t="str">
        <f t="shared" si="8"/>
        <v>Yes</v>
      </c>
    </row>
    <row r="28" spans="1:11" x14ac:dyDescent="0.25">
      <c r="A28" s="2" t="s">
        <v>54</v>
      </c>
      <c r="B28" s="69" t="s">
        <v>213</v>
      </c>
      <c r="C28" s="9">
        <v>12.607305765</v>
      </c>
      <c r="D28" s="9" t="str">
        <f t="shared" si="6"/>
        <v>N/A</v>
      </c>
      <c r="E28" s="9">
        <v>12.636983280000001</v>
      </c>
      <c r="F28" s="9" t="str">
        <f t="shared" si="7"/>
        <v>N/A</v>
      </c>
      <c r="G28" s="9">
        <v>13.21786904</v>
      </c>
      <c r="H28" s="9" t="str">
        <f t="shared" si="9"/>
        <v>N/A</v>
      </c>
      <c r="I28" s="10">
        <v>0.2354</v>
      </c>
      <c r="J28" s="10">
        <v>4.5970000000000004</v>
      </c>
      <c r="K28" s="9" t="str">
        <f t="shared" si="8"/>
        <v>Yes</v>
      </c>
    </row>
    <row r="29" spans="1:11" x14ac:dyDescent="0.25">
      <c r="A29" s="2" t="s">
        <v>55</v>
      </c>
      <c r="B29" s="69" t="s">
        <v>213</v>
      </c>
      <c r="C29" s="9">
        <v>87.391187962999993</v>
      </c>
      <c r="D29" s="9" t="str">
        <f t="shared" si="6"/>
        <v>N/A</v>
      </c>
      <c r="E29" s="9">
        <v>87.362823981999995</v>
      </c>
      <c r="F29" s="9" t="str">
        <f t="shared" si="7"/>
        <v>N/A</v>
      </c>
      <c r="G29" s="9">
        <v>86.781761907000003</v>
      </c>
      <c r="H29" s="9" t="str">
        <f t="shared" si="9"/>
        <v>N/A</v>
      </c>
      <c r="I29" s="10">
        <v>-3.2000000000000001E-2</v>
      </c>
      <c r="J29" s="10">
        <v>-0.66500000000000004</v>
      </c>
      <c r="K29" s="9" t="str">
        <f t="shared" si="8"/>
        <v>Yes</v>
      </c>
    </row>
    <row r="30" spans="1:11" x14ac:dyDescent="0.25">
      <c r="A30" s="2" t="s">
        <v>56</v>
      </c>
      <c r="B30" s="69" t="s">
        <v>213</v>
      </c>
      <c r="C30" s="9">
        <v>83.863476640000002</v>
      </c>
      <c r="D30" s="9" t="str">
        <f t="shared" si="6"/>
        <v>N/A</v>
      </c>
      <c r="E30" s="9">
        <v>84.894255290000004</v>
      </c>
      <c r="F30" s="9" t="str">
        <f t="shared" si="7"/>
        <v>N/A</v>
      </c>
      <c r="G30" s="9">
        <v>85.0896142</v>
      </c>
      <c r="H30" s="9" t="str">
        <f t="shared" si="9"/>
        <v>N/A</v>
      </c>
      <c r="I30" s="10">
        <v>1.2290000000000001</v>
      </c>
      <c r="J30" s="10">
        <v>0.2301</v>
      </c>
      <c r="K30" s="9" t="str">
        <f t="shared" si="8"/>
        <v>Yes</v>
      </c>
    </row>
    <row r="31" spans="1:11" x14ac:dyDescent="0.25">
      <c r="A31" s="2" t="s">
        <v>57</v>
      </c>
      <c r="B31" s="69" t="s">
        <v>213</v>
      </c>
      <c r="C31" s="9">
        <v>12.827565817</v>
      </c>
      <c r="D31" s="9" t="str">
        <f t="shared" si="6"/>
        <v>N/A</v>
      </c>
      <c r="E31" s="9">
        <v>12.964723781</v>
      </c>
      <c r="F31" s="9" t="str">
        <f t="shared" si="7"/>
        <v>N/A</v>
      </c>
      <c r="G31" s="9">
        <v>12.924697664</v>
      </c>
      <c r="H31" s="9" t="str">
        <f t="shared" si="9"/>
        <v>N/A</v>
      </c>
      <c r="I31" s="10">
        <v>1.069</v>
      </c>
      <c r="J31" s="10">
        <v>-0.309</v>
      </c>
      <c r="K31" s="9" t="str">
        <f t="shared" si="8"/>
        <v>Yes</v>
      </c>
    </row>
    <row r="32" spans="1:11" ht="12" customHeight="1" x14ac:dyDescent="0.25">
      <c r="A32" s="133" t="s">
        <v>1632</v>
      </c>
      <c r="B32" s="134"/>
      <c r="C32" s="134"/>
      <c r="D32" s="134"/>
      <c r="E32" s="134"/>
      <c r="F32" s="134"/>
      <c r="G32" s="134"/>
      <c r="H32" s="134"/>
      <c r="I32" s="134"/>
      <c r="J32" s="134"/>
      <c r="K32" s="135"/>
    </row>
    <row r="33" spans="1:11" x14ac:dyDescent="0.25">
      <c r="A33" s="128" t="s">
        <v>1630</v>
      </c>
      <c r="B33" s="129"/>
      <c r="C33" s="129"/>
      <c r="D33" s="129"/>
      <c r="E33" s="129"/>
      <c r="F33" s="129"/>
      <c r="G33" s="129"/>
      <c r="H33" s="129"/>
      <c r="I33" s="129"/>
      <c r="J33" s="129"/>
      <c r="K33" s="130"/>
    </row>
    <row r="34" spans="1:11" x14ac:dyDescent="0.25">
      <c r="A34" s="131" t="s">
        <v>1731</v>
      </c>
      <c r="B34" s="131"/>
      <c r="C34" s="131"/>
      <c r="D34" s="131"/>
      <c r="E34" s="131"/>
      <c r="F34" s="131"/>
      <c r="G34" s="131"/>
      <c r="H34" s="131"/>
      <c r="I34" s="131"/>
      <c r="J34" s="131"/>
      <c r="K34" s="132"/>
    </row>
    <row r="35" spans="1:11" x14ac:dyDescent="0.25">
      <c r="C35" s="8"/>
      <c r="D35" s="8"/>
    </row>
    <row r="36" spans="1:11" x14ac:dyDescent="0.25">
      <c r="C36" s="8"/>
      <c r="D36" s="8"/>
    </row>
    <row r="37" spans="1:11" x14ac:dyDescent="0.25">
      <c r="C37" s="8"/>
      <c r="D37" s="8"/>
    </row>
    <row r="38" spans="1:11" x14ac:dyDescent="0.25">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7"/>
  <sheetViews>
    <sheetView zoomScaleNormal="100" zoomScaleSheetLayoutView="90" workbookViewId="0">
      <pane xSplit="2" ySplit="5" topLeftCell="E6" activePane="bottomRight" state="frozen"/>
      <selection activeCell="A3" sqref="A3:K3"/>
      <selection pane="topRight" activeCell="A3" sqref="A3:K3"/>
      <selection pane="bottomLeft" activeCell="A3" sqref="A3:K3"/>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19" t="s">
        <v>1725</v>
      </c>
      <c r="B1" s="120"/>
      <c r="C1" s="120"/>
      <c r="D1" s="120"/>
      <c r="E1" s="120"/>
      <c r="F1" s="120"/>
      <c r="G1" s="120"/>
      <c r="H1" s="120"/>
      <c r="I1" s="120"/>
      <c r="J1" s="120"/>
      <c r="K1" s="120"/>
      <c r="L1" s="121"/>
    </row>
    <row r="2" spans="1:12" s="20" customFormat="1" ht="13" x14ac:dyDescent="0.3">
      <c r="A2" s="125" t="s">
        <v>1589</v>
      </c>
      <c r="B2" s="126"/>
      <c r="C2" s="126"/>
      <c r="D2" s="126"/>
      <c r="E2" s="126"/>
      <c r="F2" s="126"/>
      <c r="G2" s="126"/>
      <c r="H2" s="126"/>
      <c r="I2" s="126"/>
      <c r="J2" s="126"/>
      <c r="K2" s="126"/>
      <c r="L2" s="127"/>
    </row>
    <row r="3" spans="1:12" s="20" customFormat="1" ht="13" x14ac:dyDescent="0.3">
      <c r="A3" s="125" t="s">
        <v>1744</v>
      </c>
      <c r="B3" s="126"/>
      <c r="C3" s="126"/>
      <c r="D3" s="126"/>
      <c r="E3" s="126"/>
      <c r="F3" s="126"/>
      <c r="G3" s="126"/>
      <c r="H3" s="126"/>
      <c r="I3" s="126"/>
      <c r="J3" s="126"/>
      <c r="K3" s="126"/>
      <c r="L3" s="127"/>
    </row>
    <row r="4" spans="1:12" s="20" customFormat="1" ht="13" x14ac:dyDescent="0.3">
      <c r="A4" s="139" t="s">
        <v>648</v>
      </c>
      <c r="B4" s="140"/>
      <c r="C4" s="140"/>
      <c r="D4" s="140"/>
      <c r="E4" s="140"/>
      <c r="F4" s="140"/>
      <c r="G4" s="140"/>
      <c r="H4" s="140"/>
      <c r="I4" s="140"/>
      <c r="J4" s="140"/>
      <c r="K4" s="140"/>
      <c r="L4" s="141"/>
    </row>
    <row r="5" spans="1:12" s="15" customFormat="1" ht="63" customHeight="1" x14ac:dyDescent="0.3">
      <c r="A5" s="37" t="s">
        <v>11</v>
      </c>
      <c r="B5" s="22" t="s">
        <v>212</v>
      </c>
      <c r="C5" s="22" t="s">
        <v>649</v>
      </c>
      <c r="D5" s="22" t="s">
        <v>1723</v>
      </c>
      <c r="E5" s="22" t="s">
        <v>1693</v>
      </c>
      <c r="F5" s="22" t="s">
        <v>1720</v>
      </c>
      <c r="G5" s="22" t="s">
        <v>1717</v>
      </c>
      <c r="H5" s="22" t="s">
        <v>1718</v>
      </c>
      <c r="I5" s="38" t="s">
        <v>1724</v>
      </c>
      <c r="J5" s="38" t="s">
        <v>1721</v>
      </c>
      <c r="K5" s="39" t="s">
        <v>741</v>
      </c>
      <c r="L5" s="40" t="s">
        <v>740</v>
      </c>
    </row>
    <row r="6" spans="1:12" ht="12.75" customHeight="1" x14ac:dyDescent="0.25">
      <c r="A6" s="2" t="s">
        <v>345</v>
      </c>
      <c r="B6" s="11" t="s">
        <v>213</v>
      </c>
      <c r="C6" s="25">
        <v>7</v>
      </c>
      <c r="D6" s="11" t="s">
        <v>213</v>
      </c>
      <c r="E6" s="25">
        <v>7</v>
      </c>
      <c r="F6" s="11" t="s">
        <v>213</v>
      </c>
      <c r="G6" s="25">
        <v>7</v>
      </c>
      <c r="H6" s="11" t="s">
        <v>213</v>
      </c>
      <c r="I6" s="111" t="s">
        <v>213</v>
      </c>
      <c r="J6" s="111" t="s">
        <v>213</v>
      </c>
      <c r="K6" s="11" t="s">
        <v>213</v>
      </c>
      <c r="L6" s="11" t="s">
        <v>213</v>
      </c>
    </row>
    <row r="7" spans="1:12" x14ac:dyDescent="0.25">
      <c r="A7" s="3" t="s">
        <v>17</v>
      </c>
      <c r="B7" s="28" t="s">
        <v>213</v>
      </c>
      <c r="C7" s="29">
        <v>801489</v>
      </c>
      <c r="D7" s="66" t="str">
        <f>IF($B7="N/A","N/A",IF(C7&gt;10,"No",IF(C7&lt;-10,"No","Yes")))</f>
        <v>N/A</v>
      </c>
      <c r="E7" s="29">
        <v>825338</v>
      </c>
      <c r="F7" s="66" t="str">
        <f>IF($B7="N/A","N/A",IF(E7&gt;10,"No",IF(E7&lt;-10,"No","Yes")))</f>
        <v>N/A</v>
      </c>
      <c r="G7" s="29">
        <v>824810</v>
      </c>
      <c r="H7" s="66" t="str">
        <f>IF($B7="N/A","N/A",IF(G7&gt;10,"No",IF(G7&lt;-10,"No","Yes")))</f>
        <v>N/A</v>
      </c>
      <c r="I7" s="67">
        <v>2.976</v>
      </c>
      <c r="J7" s="67">
        <v>-6.4000000000000001E-2</v>
      </c>
      <c r="K7" s="68" t="s">
        <v>736</v>
      </c>
      <c r="L7" s="30" t="str">
        <f>IF(J7="Div by 0", "N/A", IF(K7="N/A","N/A", IF(J7&gt;VALUE(MID(K7,1,2)), "No", IF(J7&lt;-1*VALUE(MID(K7,1,2)), "No", "Yes"))))</f>
        <v>Yes</v>
      </c>
    </row>
    <row r="8" spans="1:12" x14ac:dyDescent="0.25">
      <c r="A8" s="3" t="s">
        <v>58</v>
      </c>
      <c r="B8" s="33" t="s">
        <v>213</v>
      </c>
      <c r="C8" s="43">
        <v>3626212417</v>
      </c>
      <c r="D8" s="11" t="str">
        <f>IF($B8="N/A","N/A",IF(C8&gt;10,"No",IF(C8&lt;-10,"No","Yes")))</f>
        <v>N/A</v>
      </c>
      <c r="E8" s="43">
        <v>3742625928</v>
      </c>
      <c r="F8" s="11" t="str">
        <f>IF($B8="N/A","N/A",IF(E8&gt;10,"No",IF(E8&lt;-10,"No","Yes")))</f>
        <v>N/A</v>
      </c>
      <c r="G8" s="43">
        <v>3969630325</v>
      </c>
      <c r="H8" s="11" t="str">
        <f>IF($B8="N/A","N/A",IF(G8&gt;10,"No",IF(G8&lt;-10,"No","Yes")))</f>
        <v>N/A</v>
      </c>
      <c r="I8" s="12">
        <v>3.21</v>
      </c>
      <c r="J8" s="12">
        <v>6.0650000000000004</v>
      </c>
      <c r="K8" s="41" t="s">
        <v>736</v>
      </c>
      <c r="L8" s="9" t="str">
        <f>IF(J8="Div by 0", "N/A", IF(K8="N/A","N/A", IF(J8&gt;VALUE(MID(K8,1,2)), "No", IF(J8&lt;-1*VALUE(MID(K8,1,2)), "No", "Yes"))))</f>
        <v>Yes</v>
      </c>
    </row>
    <row r="9" spans="1:12" x14ac:dyDescent="0.25">
      <c r="A9" s="4" t="s">
        <v>941</v>
      </c>
      <c r="B9" s="9" t="s">
        <v>213</v>
      </c>
      <c r="C9" s="8">
        <v>14.781487955999999</v>
      </c>
      <c r="D9" s="11" t="str">
        <f>IF($B9="N/A","N/A",IF(C9&gt;10,"No",IF(C9&lt;-10,"No","Yes")))</f>
        <v>N/A</v>
      </c>
      <c r="E9" s="8">
        <v>14.927217697</v>
      </c>
      <c r="F9" s="11" t="str">
        <f>IF($B9="N/A","N/A",IF(E9&gt;10,"No",IF(E9&lt;-10,"No","Yes")))</f>
        <v>N/A</v>
      </c>
      <c r="G9" s="8">
        <v>15.863168486999999</v>
      </c>
      <c r="H9" s="11" t="str">
        <f>IF($B9="N/A","N/A",IF(G9&gt;10,"No",IF(G9&lt;-10,"No","Yes")))</f>
        <v>N/A</v>
      </c>
      <c r="I9" s="12">
        <v>0.9859</v>
      </c>
      <c r="J9" s="12">
        <v>6.27</v>
      </c>
      <c r="K9" s="9" t="s">
        <v>213</v>
      </c>
      <c r="L9" s="9" t="str">
        <f>IF(J9="Div by 0", "N/A", IF(K9="N/A","N/A", IF(J9&gt;VALUE(MID(K9,1,2)), "No", IF(J9&lt;-1*VALUE(MID(K9,1,2)), "No", "Yes"))))</f>
        <v>N/A</v>
      </c>
    </row>
    <row r="10" spans="1:12" x14ac:dyDescent="0.25">
      <c r="A10" s="4" t="s">
        <v>942</v>
      </c>
      <c r="B10" s="9" t="s">
        <v>213</v>
      </c>
      <c r="C10" s="8">
        <v>3.1518835567000001</v>
      </c>
      <c r="D10" s="11" t="str">
        <f t="shared" ref="D10:D20" si="0">IF($B10="N/A","N/A",IF(C10&gt;10,"No",IF(C10&lt;-10,"No","Yes")))</f>
        <v>N/A</v>
      </c>
      <c r="E10" s="8">
        <v>3.2480026364999999</v>
      </c>
      <c r="F10" s="11" t="str">
        <f t="shared" ref="F10:F20" si="1">IF($B10="N/A","N/A",IF(E10&gt;10,"No",IF(E10&lt;-10,"No","Yes")))</f>
        <v>N/A</v>
      </c>
      <c r="G10" s="8">
        <v>3.7709290625</v>
      </c>
      <c r="H10" s="11" t="str">
        <f t="shared" ref="H10:H20" si="2">IF($B10="N/A","N/A",IF(G10&gt;10,"No",IF(G10&lt;-10,"No","Yes")))</f>
        <v>N/A</v>
      </c>
      <c r="I10" s="12">
        <v>3.05</v>
      </c>
      <c r="J10" s="12">
        <v>16.100000000000001</v>
      </c>
      <c r="K10" s="9" t="s">
        <v>213</v>
      </c>
      <c r="L10" s="9" t="str">
        <f t="shared" ref="L10:L27" si="3">IF(J10="Div by 0", "N/A", IF(K10="N/A","N/A", IF(J10&gt;VALUE(MID(K10,1,2)), "No", IF(J10&lt;-1*VALUE(MID(K10,1,2)), "No", "Yes"))))</f>
        <v>N/A</v>
      </c>
    </row>
    <row r="11" spans="1:12" x14ac:dyDescent="0.25">
      <c r="A11" s="4" t="s">
        <v>943</v>
      </c>
      <c r="B11" s="9" t="s">
        <v>213</v>
      </c>
      <c r="C11" s="8">
        <v>10.651300267</v>
      </c>
      <c r="D11" s="11" t="str">
        <f t="shared" si="0"/>
        <v>N/A</v>
      </c>
      <c r="E11" s="8">
        <v>11.616331733000001</v>
      </c>
      <c r="F11" s="11" t="str">
        <f t="shared" si="1"/>
        <v>N/A</v>
      </c>
      <c r="G11" s="8">
        <v>10.818370291000001</v>
      </c>
      <c r="H11" s="11" t="str">
        <f t="shared" si="2"/>
        <v>N/A</v>
      </c>
      <c r="I11" s="12">
        <v>9.06</v>
      </c>
      <c r="J11" s="12">
        <v>-6.87</v>
      </c>
      <c r="K11" s="9" t="s">
        <v>213</v>
      </c>
      <c r="L11" s="9" t="str">
        <f t="shared" si="3"/>
        <v>N/A</v>
      </c>
    </row>
    <row r="12" spans="1:12" x14ac:dyDescent="0.25">
      <c r="A12" s="4" t="s">
        <v>944</v>
      </c>
      <c r="B12" s="9" t="s">
        <v>213</v>
      </c>
      <c r="C12" s="8">
        <v>7.0119490100000001E-2</v>
      </c>
      <c r="D12" s="11" t="str">
        <f t="shared" si="0"/>
        <v>N/A</v>
      </c>
      <c r="E12" s="8">
        <v>3.2229220000000003E-2</v>
      </c>
      <c r="F12" s="11" t="str">
        <f t="shared" si="1"/>
        <v>N/A</v>
      </c>
      <c r="G12" s="8">
        <v>0.1138444005</v>
      </c>
      <c r="H12" s="11" t="str">
        <f t="shared" si="2"/>
        <v>N/A</v>
      </c>
      <c r="I12" s="12">
        <v>-54</v>
      </c>
      <c r="J12" s="12">
        <v>253.2</v>
      </c>
      <c r="K12" s="9" t="s">
        <v>213</v>
      </c>
      <c r="L12" s="9" t="str">
        <f t="shared" si="3"/>
        <v>N/A</v>
      </c>
    </row>
    <row r="13" spans="1:12" x14ac:dyDescent="0.25">
      <c r="A13" s="4" t="s">
        <v>945</v>
      </c>
      <c r="B13" s="11" t="s">
        <v>213</v>
      </c>
      <c r="C13" s="8">
        <v>6.5183676880999997</v>
      </c>
      <c r="D13" s="11" t="str">
        <f t="shared" si="0"/>
        <v>N/A</v>
      </c>
      <c r="E13" s="8">
        <v>6.2169680784999999</v>
      </c>
      <c r="F13" s="11" t="str">
        <f t="shared" si="1"/>
        <v>N/A</v>
      </c>
      <c r="G13" s="8">
        <v>5.2706683963999996</v>
      </c>
      <c r="H13" s="11" t="str">
        <f t="shared" si="2"/>
        <v>N/A</v>
      </c>
      <c r="I13" s="12">
        <v>-4.62</v>
      </c>
      <c r="J13" s="12">
        <v>-15.2</v>
      </c>
      <c r="K13" s="9" t="s">
        <v>213</v>
      </c>
      <c r="L13" s="9" t="str">
        <f t="shared" si="3"/>
        <v>N/A</v>
      </c>
    </row>
    <row r="14" spans="1:12" ht="12.75" customHeight="1" x14ac:dyDescent="0.25">
      <c r="A14" s="4" t="s">
        <v>946</v>
      </c>
      <c r="B14" s="11" t="s">
        <v>213</v>
      </c>
      <c r="C14" s="8">
        <v>38.235708787</v>
      </c>
      <c r="D14" s="11" t="str">
        <f t="shared" si="0"/>
        <v>N/A</v>
      </c>
      <c r="E14" s="8">
        <v>38.114929883000002</v>
      </c>
      <c r="F14" s="11" t="str">
        <f t="shared" si="1"/>
        <v>N/A</v>
      </c>
      <c r="G14" s="8">
        <v>40.218110838000001</v>
      </c>
      <c r="H14" s="11" t="str">
        <f t="shared" si="2"/>
        <v>N/A</v>
      </c>
      <c r="I14" s="12">
        <v>-0.316</v>
      </c>
      <c r="J14" s="12">
        <v>5.5179999999999998</v>
      </c>
      <c r="K14" s="9" t="s">
        <v>213</v>
      </c>
      <c r="L14" s="9" t="str">
        <f t="shared" si="3"/>
        <v>N/A</v>
      </c>
    </row>
    <row r="15" spans="1:12" x14ac:dyDescent="0.25">
      <c r="A15" s="4" t="s">
        <v>947</v>
      </c>
      <c r="B15" s="11" t="s">
        <v>213</v>
      </c>
      <c r="C15" s="8">
        <v>1.54712042E-2</v>
      </c>
      <c r="D15" s="11" t="str">
        <f t="shared" si="0"/>
        <v>N/A</v>
      </c>
      <c r="E15" s="8">
        <v>8.9660235999999994E-3</v>
      </c>
      <c r="F15" s="11" t="str">
        <f t="shared" si="1"/>
        <v>N/A</v>
      </c>
      <c r="G15" s="8">
        <v>1.03054037E-2</v>
      </c>
      <c r="H15" s="11" t="str">
        <f t="shared" si="2"/>
        <v>N/A</v>
      </c>
      <c r="I15" s="12">
        <v>-42</v>
      </c>
      <c r="J15" s="12">
        <v>14.94</v>
      </c>
      <c r="K15" s="9" t="s">
        <v>213</v>
      </c>
      <c r="L15" s="9" t="str">
        <f t="shared" si="3"/>
        <v>N/A</v>
      </c>
    </row>
    <row r="16" spans="1:12" ht="12.75" customHeight="1" x14ac:dyDescent="0.25">
      <c r="A16" s="4" t="s">
        <v>948</v>
      </c>
      <c r="B16" s="11" t="s">
        <v>213</v>
      </c>
      <c r="C16" s="8">
        <v>26.575661051000001</v>
      </c>
      <c r="D16" s="11" t="str">
        <f t="shared" si="0"/>
        <v>N/A</v>
      </c>
      <c r="E16" s="8">
        <v>25.835354726999999</v>
      </c>
      <c r="F16" s="11" t="str">
        <f t="shared" si="1"/>
        <v>N/A</v>
      </c>
      <c r="G16" s="8">
        <v>23.934603120999999</v>
      </c>
      <c r="H16" s="11" t="str">
        <f t="shared" si="2"/>
        <v>N/A</v>
      </c>
      <c r="I16" s="12">
        <v>-2.79</v>
      </c>
      <c r="J16" s="12">
        <v>-7.36</v>
      </c>
      <c r="K16" s="9" t="s">
        <v>213</v>
      </c>
      <c r="L16" s="9" t="str">
        <f t="shared" si="3"/>
        <v>N/A</v>
      </c>
    </row>
    <row r="17" spans="1:12" ht="12.75" customHeight="1" x14ac:dyDescent="0.25">
      <c r="A17" s="4" t="s">
        <v>949</v>
      </c>
      <c r="B17" s="11" t="s">
        <v>213</v>
      </c>
      <c r="C17" s="8">
        <v>36.261383500000001</v>
      </c>
      <c r="D17" s="11" t="str">
        <f t="shared" si="0"/>
        <v>N/A</v>
      </c>
      <c r="E17" s="8">
        <v>35.309291465999998</v>
      </c>
      <c r="F17" s="11" t="str">
        <f t="shared" si="1"/>
        <v>N/A</v>
      </c>
      <c r="G17" s="8">
        <v>32.986505983000001</v>
      </c>
      <c r="H17" s="11" t="str">
        <f t="shared" si="2"/>
        <v>N/A</v>
      </c>
      <c r="I17" s="12">
        <v>-2.63</v>
      </c>
      <c r="J17" s="12">
        <v>-6.58</v>
      </c>
      <c r="K17" s="9" t="s">
        <v>213</v>
      </c>
      <c r="L17" s="9" t="str">
        <f t="shared" si="3"/>
        <v>N/A</v>
      </c>
    </row>
    <row r="18" spans="1:12" ht="12.75" customHeight="1" x14ac:dyDescent="0.25">
      <c r="A18" s="4" t="s">
        <v>1729</v>
      </c>
      <c r="B18" s="11" t="s">
        <v>213</v>
      </c>
      <c r="C18" s="8" t="s">
        <v>213</v>
      </c>
      <c r="D18" s="11" t="str">
        <f t="shared" si="0"/>
        <v>N/A</v>
      </c>
      <c r="E18" s="8" t="s">
        <v>213</v>
      </c>
      <c r="F18" s="11" t="str">
        <f t="shared" si="1"/>
        <v>N/A</v>
      </c>
      <c r="G18" s="8">
        <v>29.215576921</v>
      </c>
      <c r="H18" s="11" t="str">
        <f t="shared" si="2"/>
        <v>N/A</v>
      </c>
      <c r="I18" s="12" t="s">
        <v>213</v>
      </c>
      <c r="J18" s="12" t="s">
        <v>213</v>
      </c>
      <c r="K18" s="9" t="s">
        <v>213</v>
      </c>
      <c r="L18" s="9" t="str">
        <f t="shared" si="3"/>
        <v>N/A</v>
      </c>
    </row>
    <row r="19" spans="1:12" ht="12.75" customHeight="1" x14ac:dyDescent="0.25">
      <c r="A19" s="4" t="s">
        <v>950</v>
      </c>
      <c r="B19" s="11" t="s">
        <v>213</v>
      </c>
      <c r="C19" s="8">
        <v>48.957128544</v>
      </c>
      <c r="D19" s="11" t="str">
        <f t="shared" si="0"/>
        <v>N/A</v>
      </c>
      <c r="E19" s="8">
        <v>49.763490836000003</v>
      </c>
      <c r="F19" s="11" t="str">
        <f t="shared" si="1"/>
        <v>N/A</v>
      </c>
      <c r="G19" s="8">
        <v>51.150325530000003</v>
      </c>
      <c r="H19" s="11" t="str">
        <f t="shared" si="2"/>
        <v>N/A</v>
      </c>
      <c r="I19" s="12">
        <v>1.647</v>
      </c>
      <c r="J19" s="12">
        <v>2.7869999999999999</v>
      </c>
      <c r="K19" s="9" t="s">
        <v>213</v>
      </c>
      <c r="L19" s="9" t="str">
        <f t="shared" si="3"/>
        <v>N/A</v>
      </c>
    </row>
    <row r="20" spans="1:12" ht="12.75" customHeight="1" x14ac:dyDescent="0.25">
      <c r="A20" s="18" t="s">
        <v>132</v>
      </c>
      <c r="B20" s="1" t="s">
        <v>213</v>
      </c>
      <c r="C20" s="34">
        <v>2295</v>
      </c>
      <c r="D20" s="11" t="str">
        <f t="shared" si="0"/>
        <v>N/A</v>
      </c>
      <c r="E20" s="34">
        <v>2828</v>
      </c>
      <c r="F20" s="11" t="str">
        <f t="shared" si="1"/>
        <v>N/A</v>
      </c>
      <c r="G20" s="34">
        <v>2863</v>
      </c>
      <c r="H20" s="11" t="str">
        <f t="shared" si="2"/>
        <v>N/A</v>
      </c>
      <c r="I20" s="12">
        <v>23.22</v>
      </c>
      <c r="J20" s="12">
        <v>1.238</v>
      </c>
      <c r="K20" s="34" t="s">
        <v>213</v>
      </c>
      <c r="L20" s="9" t="str">
        <f t="shared" si="3"/>
        <v>N/A</v>
      </c>
    </row>
    <row r="21" spans="1:12" ht="12.75" customHeight="1" x14ac:dyDescent="0.25">
      <c r="A21" s="18" t="s">
        <v>133</v>
      </c>
      <c r="B21" s="41" t="s">
        <v>276</v>
      </c>
      <c r="C21" s="8">
        <v>0.28634204590000001</v>
      </c>
      <c r="D21" s="11" t="str">
        <f>IF($B21="N/A","N/A",IF(C21&gt;=2,"No",IF(C21&lt;0,"No","Yes")))</f>
        <v>Yes</v>
      </c>
      <c r="E21" s="8">
        <v>0.34264749709999998</v>
      </c>
      <c r="F21" s="11" t="str">
        <f>IF($B21="N/A","N/A",IF(E21&gt;=2,"No",IF(E21&lt;0,"No","Yes")))</f>
        <v>Yes</v>
      </c>
      <c r="G21" s="8">
        <v>0.34711024359999998</v>
      </c>
      <c r="H21" s="11" t="str">
        <f>IF($B21="N/A","N/A",IF(G21&gt;=2,"No",IF(G21&lt;0,"No","Yes")))</f>
        <v>Yes</v>
      </c>
      <c r="I21" s="12">
        <v>19.66</v>
      </c>
      <c r="J21" s="12">
        <v>1.302</v>
      </c>
      <c r="K21" s="9" t="s">
        <v>213</v>
      </c>
      <c r="L21" s="9" t="str">
        <f t="shared" si="3"/>
        <v>N/A</v>
      </c>
    </row>
    <row r="22" spans="1:12" x14ac:dyDescent="0.25">
      <c r="A22" s="2" t="s">
        <v>134</v>
      </c>
      <c r="B22" s="41" t="s">
        <v>213</v>
      </c>
      <c r="C22" s="43">
        <v>6347683</v>
      </c>
      <c r="D22" s="11" t="str">
        <f t="shared" ref="D22:D27" si="4">IF($B22="N/A","N/A",IF(C22&gt;10,"No",IF(C22&lt;-10,"No","Yes")))</f>
        <v>N/A</v>
      </c>
      <c r="E22" s="43">
        <v>7023074</v>
      </c>
      <c r="F22" s="11" t="str">
        <f t="shared" ref="F22:F27" si="5">IF($B22="N/A","N/A",IF(E22&gt;10,"No",IF(E22&lt;-10,"No","Yes")))</f>
        <v>N/A</v>
      </c>
      <c r="G22" s="43">
        <v>3315232</v>
      </c>
      <c r="H22" s="11" t="str">
        <f t="shared" ref="H22:H27" si="6">IF($B22="N/A","N/A",IF(G22&gt;10,"No",IF(G22&lt;-10,"No","Yes")))</f>
        <v>N/A</v>
      </c>
      <c r="I22" s="12">
        <v>10.64</v>
      </c>
      <c r="J22" s="12">
        <v>-52.8</v>
      </c>
      <c r="K22" s="9" t="s">
        <v>213</v>
      </c>
      <c r="L22" s="9" t="str">
        <f t="shared" si="3"/>
        <v>N/A</v>
      </c>
    </row>
    <row r="23" spans="1:12" x14ac:dyDescent="0.25">
      <c r="A23" s="2" t="s">
        <v>1694</v>
      </c>
      <c r="B23" s="41" t="s">
        <v>213</v>
      </c>
      <c r="C23" s="43">
        <v>2765.8749455000002</v>
      </c>
      <c r="D23" s="11" t="str">
        <f t="shared" si="4"/>
        <v>N/A</v>
      </c>
      <c r="E23" s="43">
        <v>2483.4066478</v>
      </c>
      <c r="F23" s="11" t="str">
        <f t="shared" si="5"/>
        <v>N/A</v>
      </c>
      <c r="G23" s="43">
        <v>1157.9573874</v>
      </c>
      <c r="H23" s="11" t="str">
        <f t="shared" si="6"/>
        <v>N/A</v>
      </c>
      <c r="I23" s="12">
        <v>-10.199999999999999</v>
      </c>
      <c r="J23" s="12">
        <v>-53.4</v>
      </c>
      <c r="K23" s="9" t="s">
        <v>213</v>
      </c>
      <c r="L23" s="9" t="str">
        <f t="shared" si="3"/>
        <v>N/A</v>
      </c>
    </row>
    <row r="24" spans="1:12" ht="12.75" customHeight="1" x14ac:dyDescent="0.25">
      <c r="A24" s="18" t="s">
        <v>135</v>
      </c>
      <c r="B24" s="33" t="s">
        <v>213</v>
      </c>
      <c r="C24" s="1">
        <v>1454</v>
      </c>
      <c r="D24" s="11" t="str">
        <f t="shared" si="4"/>
        <v>N/A</v>
      </c>
      <c r="E24" s="1">
        <v>2020</v>
      </c>
      <c r="F24" s="11" t="str">
        <f t="shared" si="5"/>
        <v>N/A</v>
      </c>
      <c r="G24" s="1">
        <v>1846</v>
      </c>
      <c r="H24" s="11" t="str">
        <f t="shared" si="6"/>
        <v>N/A</v>
      </c>
      <c r="I24" s="12">
        <v>38.93</v>
      </c>
      <c r="J24" s="12">
        <v>-8.61</v>
      </c>
      <c r="K24" s="34" t="s">
        <v>213</v>
      </c>
      <c r="L24" s="9" t="str">
        <f t="shared" si="3"/>
        <v>N/A</v>
      </c>
    </row>
    <row r="25" spans="1:12" ht="12.75" customHeight="1" x14ac:dyDescent="0.25">
      <c r="A25" s="18" t="s">
        <v>136</v>
      </c>
      <c r="B25" s="33" t="s">
        <v>213</v>
      </c>
      <c r="C25" s="13">
        <v>0.1814123463</v>
      </c>
      <c r="D25" s="11" t="str">
        <f t="shared" si="4"/>
        <v>N/A</v>
      </c>
      <c r="E25" s="13">
        <v>0.24474821220000001</v>
      </c>
      <c r="F25" s="11" t="str">
        <f t="shared" si="5"/>
        <v>N/A</v>
      </c>
      <c r="G25" s="13">
        <v>0.2238091197</v>
      </c>
      <c r="H25" s="11" t="str">
        <f t="shared" si="6"/>
        <v>N/A</v>
      </c>
      <c r="I25" s="12">
        <v>34.909999999999997</v>
      </c>
      <c r="J25" s="12">
        <v>-8.56</v>
      </c>
      <c r="K25" s="9" t="s">
        <v>213</v>
      </c>
      <c r="L25" s="9" t="str">
        <f t="shared" si="3"/>
        <v>N/A</v>
      </c>
    </row>
    <row r="26" spans="1:12" ht="25" x14ac:dyDescent="0.25">
      <c r="A26" s="2" t="s">
        <v>137</v>
      </c>
      <c r="B26" s="33" t="s">
        <v>213</v>
      </c>
      <c r="C26" s="14">
        <v>6185900</v>
      </c>
      <c r="D26" s="11" t="str">
        <f t="shared" si="4"/>
        <v>N/A</v>
      </c>
      <c r="E26" s="14">
        <v>6626546</v>
      </c>
      <c r="F26" s="11" t="str">
        <f t="shared" si="5"/>
        <v>N/A</v>
      </c>
      <c r="G26" s="14">
        <v>3173534</v>
      </c>
      <c r="H26" s="11" t="str">
        <f t="shared" si="6"/>
        <v>N/A</v>
      </c>
      <c r="I26" s="12">
        <v>7.1230000000000002</v>
      </c>
      <c r="J26" s="12">
        <v>-52.1</v>
      </c>
      <c r="K26" s="9" t="s">
        <v>213</v>
      </c>
      <c r="L26" s="9" t="str">
        <f t="shared" si="3"/>
        <v>N/A</v>
      </c>
    </row>
    <row r="27" spans="1:12" ht="25" x14ac:dyDescent="0.25">
      <c r="A27" s="2" t="s">
        <v>951</v>
      </c>
      <c r="B27" s="33" t="s">
        <v>213</v>
      </c>
      <c r="C27" s="14">
        <v>4254.4016505999998</v>
      </c>
      <c r="D27" s="11" t="str">
        <f t="shared" si="4"/>
        <v>N/A</v>
      </c>
      <c r="E27" s="14">
        <v>3280.4683168000001</v>
      </c>
      <c r="F27" s="11" t="str">
        <f t="shared" si="5"/>
        <v>N/A</v>
      </c>
      <c r="G27" s="14">
        <v>1719.1408451</v>
      </c>
      <c r="H27" s="11" t="str">
        <f t="shared" si="6"/>
        <v>N/A</v>
      </c>
      <c r="I27" s="12">
        <v>-22.9</v>
      </c>
      <c r="J27" s="12">
        <v>-47.6</v>
      </c>
      <c r="K27" s="9" t="s">
        <v>213</v>
      </c>
      <c r="L27" s="9" t="str">
        <f t="shared" si="3"/>
        <v>N/A</v>
      </c>
    </row>
    <row r="28" spans="1:12" x14ac:dyDescent="0.25">
      <c r="A28" s="18" t="s">
        <v>138</v>
      </c>
      <c r="B28" s="1" t="s">
        <v>213</v>
      </c>
      <c r="C28" s="34">
        <v>60985</v>
      </c>
      <c r="D28" s="11" t="str">
        <f>IF($B28="N/A","N/A",IF(C28&gt;10,"No",IF(C28&lt;-10,"No","Yes")))</f>
        <v>N/A</v>
      </c>
      <c r="E28" s="34">
        <v>64144</v>
      </c>
      <c r="F28" s="11" t="str">
        <f>IF($B28="N/A","N/A",IF(E28&gt;10,"No",IF(E28&lt;-10,"No","Yes")))</f>
        <v>N/A</v>
      </c>
      <c r="G28" s="34">
        <v>70530</v>
      </c>
      <c r="H28" s="11" t="str">
        <f>IF($B28="N/A","N/A",IF(G28&gt;10,"No",IF(G28&lt;-10,"No","Yes")))</f>
        <v>N/A</v>
      </c>
      <c r="I28" s="12">
        <v>5.18</v>
      </c>
      <c r="J28" s="12">
        <v>9.9559999999999995</v>
      </c>
      <c r="K28" s="34" t="s">
        <v>213</v>
      </c>
      <c r="L28" s="9" t="str">
        <f>IF(J28="Div by 0", "N/A", IF(K28="N/A","N/A", IF(J28&gt;VALUE(MID(K28,1,2)), "No", IF(J28&lt;-1*VALUE(MID(K28,1,2)), "No", "Yes"))))</f>
        <v>N/A</v>
      </c>
    </row>
    <row r="29" spans="1:12" x14ac:dyDescent="0.25">
      <c r="A29" s="2" t="s">
        <v>139</v>
      </c>
      <c r="B29" s="41" t="s">
        <v>213</v>
      </c>
      <c r="C29" s="8">
        <v>7.6089628180000002</v>
      </c>
      <c r="D29" s="11" t="str">
        <f>IF($B29="N/A","N/A",IF(C29&gt;10,"No",IF(C29&lt;-10,"No","Yes")))</f>
        <v>N/A</v>
      </c>
      <c r="E29" s="8">
        <v>7.7718462011999998</v>
      </c>
      <c r="F29" s="11" t="str">
        <f>IF($B29="N/A","N/A",IF(E29&gt;10,"No",IF(E29&lt;-10,"No","Yes")))</f>
        <v>N/A</v>
      </c>
      <c r="G29" s="8">
        <v>8.5510602442000003</v>
      </c>
      <c r="H29" s="11" t="str">
        <f>IF($B29="N/A","N/A",IF(G29&gt;10,"No",IF(G29&lt;-10,"No","Yes")))</f>
        <v>N/A</v>
      </c>
      <c r="I29" s="12">
        <v>2.141</v>
      </c>
      <c r="J29" s="12">
        <v>10.029999999999999</v>
      </c>
      <c r="K29" s="9" t="s">
        <v>213</v>
      </c>
      <c r="L29" s="9" t="str">
        <f>IF(J29="Div by 0", "N/A", IF(K29="N/A","N/A", IF(J29&gt;VALUE(MID(K29,1,2)), "No", IF(J29&lt;-1*VALUE(MID(K29,1,2)), "No", "Yes"))))</f>
        <v>N/A</v>
      </c>
    </row>
    <row r="30" spans="1:12" x14ac:dyDescent="0.25">
      <c r="A30" s="18" t="s">
        <v>140</v>
      </c>
      <c r="B30" s="34" t="s">
        <v>213</v>
      </c>
      <c r="C30" s="34">
        <v>107390</v>
      </c>
      <c r="D30" s="11" t="str">
        <f>IF($B30="N/A","N/A",IF(C30&gt;10,"No",IF(C30&lt;-10,"No","Yes")))</f>
        <v>N/A</v>
      </c>
      <c r="E30" s="34">
        <v>114018</v>
      </c>
      <c r="F30" s="11" t="str">
        <f>IF($B30="N/A","N/A",IF(E30&gt;10,"No",IF(E30&lt;-10,"No","Yes")))</f>
        <v>N/A</v>
      </c>
      <c r="G30" s="34">
        <v>114830</v>
      </c>
      <c r="H30" s="11" t="str">
        <f>IF($B30="N/A","N/A",IF(G30&gt;10,"No",IF(G30&lt;-10,"No","Yes")))</f>
        <v>N/A</v>
      </c>
      <c r="I30" s="12">
        <v>6.1719999999999997</v>
      </c>
      <c r="J30" s="12">
        <v>0.71220000000000006</v>
      </c>
      <c r="K30" s="34" t="s">
        <v>213</v>
      </c>
      <c r="L30" s="9" t="str">
        <f>IF(J30="Div by 0", "N/A", IF(K30="N/A","N/A", IF(J30&gt;VALUE(MID(K30,1,2)), "No", IF(J30&lt;-1*VALUE(MID(K30,1,2)), "No", "Yes"))))</f>
        <v>N/A</v>
      </c>
    </row>
    <row r="31" spans="1:12" x14ac:dyDescent="0.25">
      <c r="A31" s="2" t="s">
        <v>141</v>
      </c>
      <c r="B31" s="33" t="s">
        <v>213</v>
      </c>
      <c r="C31" s="8">
        <v>13.398811461999999</v>
      </c>
      <c r="D31" s="11" t="str">
        <f>IF($B31="N/A","N/A",IF(C31&gt;10,"No",IF(C31&lt;-10,"No","Yes")))</f>
        <v>N/A</v>
      </c>
      <c r="E31" s="8">
        <v>13.814703794</v>
      </c>
      <c r="F31" s="11" t="str">
        <f>IF($B31="N/A","N/A",IF(E31&gt;10,"No",IF(E31&lt;-10,"No","Yes")))</f>
        <v>N/A</v>
      </c>
      <c r="G31" s="8">
        <v>13.921994156</v>
      </c>
      <c r="H31" s="11" t="str">
        <f>IF($B31="N/A","N/A",IF(G31&gt;10,"No",IF(G31&lt;-10,"No","Yes")))</f>
        <v>N/A</v>
      </c>
      <c r="I31" s="12">
        <v>3.1040000000000001</v>
      </c>
      <c r="J31" s="12">
        <v>0.77659999999999996</v>
      </c>
      <c r="K31" s="9" t="s">
        <v>213</v>
      </c>
      <c r="L31" s="9" t="str">
        <f>IF(J31="Div by 0", "N/A", IF(K31="N/A","N/A", IF(J31&gt;VALUE(MID(K31,1,2)), "No", IF(J31&lt;-1*VALUE(MID(K31,1,2)), "No", "Yes"))))</f>
        <v>N/A</v>
      </c>
    </row>
    <row r="32" spans="1:12" ht="12.75" customHeight="1" x14ac:dyDescent="0.25">
      <c r="A32" s="18" t="s">
        <v>142</v>
      </c>
      <c r="B32" s="1" t="s">
        <v>213</v>
      </c>
      <c r="C32" s="1">
        <v>69182.416666999998</v>
      </c>
      <c r="D32" s="11" t="str">
        <f>IF($B32="N/A","N/A",IF(C32&gt;10,"No",IF(C32&lt;-10,"No","Yes")))</f>
        <v>N/A</v>
      </c>
      <c r="E32" s="1">
        <v>73643</v>
      </c>
      <c r="F32" s="11" t="str">
        <f>IF($B32="N/A","N/A",IF(E32&gt;10,"No",IF(E32&lt;-10,"No","Yes")))</f>
        <v>N/A</v>
      </c>
      <c r="G32" s="1">
        <v>78208</v>
      </c>
      <c r="H32" s="11" t="str">
        <f>IF($B32="N/A","N/A",IF(G32&gt;10,"No",IF(G32&lt;-10,"No","Yes")))</f>
        <v>N/A</v>
      </c>
      <c r="I32" s="12">
        <v>6.4480000000000004</v>
      </c>
      <c r="J32" s="12">
        <v>6.1989999999999998</v>
      </c>
      <c r="K32" s="1" t="s">
        <v>213</v>
      </c>
      <c r="L32" s="9" t="str">
        <f>IF(J32="Div by 0", "N/A", IF(K32="N/A","N/A", IF(J32&gt;VALUE(MID(K32,1,2)), "No", IF(J32&lt;-1*VALUE(MID(K32,1,2)), "No", "Yes"))))</f>
        <v>N/A</v>
      </c>
    </row>
    <row r="33" spans="1:12" s="20" customFormat="1" ht="12" customHeight="1" x14ac:dyDescent="0.25">
      <c r="A33" s="136" t="s">
        <v>1632</v>
      </c>
      <c r="B33" s="137"/>
      <c r="C33" s="137"/>
      <c r="D33" s="137"/>
      <c r="E33" s="137"/>
      <c r="F33" s="137"/>
      <c r="G33" s="137"/>
      <c r="H33" s="137"/>
      <c r="I33" s="137"/>
      <c r="J33" s="137"/>
      <c r="K33" s="137"/>
      <c r="L33" s="138"/>
    </row>
    <row r="34" spans="1:12" s="20" customFormat="1" ht="12.75" customHeight="1" x14ac:dyDescent="0.25">
      <c r="A34" s="128" t="s">
        <v>1630</v>
      </c>
      <c r="B34" s="129"/>
      <c r="C34" s="129"/>
      <c r="D34" s="129"/>
      <c r="E34" s="129"/>
      <c r="F34" s="129"/>
      <c r="G34" s="129"/>
      <c r="H34" s="129"/>
      <c r="I34" s="129"/>
      <c r="J34" s="129"/>
      <c r="K34" s="129"/>
      <c r="L34" s="130"/>
    </row>
    <row r="35" spans="1:12" s="20" customFormat="1" x14ac:dyDescent="0.25">
      <c r="A35" s="131" t="s">
        <v>1731</v>
      </c>
      <c r="B35" s="131"/>
      <c r="C35" s="131"/>
      <c r="D35" s="131"/>
      <c r="E35" s="131"/>
      <c r="F35" s="131"/>
      <c r="G35" s="131"/>
      <c r="H35" s="131"/>
      <c r="I35" s="131"/>
      <c r="J35" s="131"/>
      <c r="K35" s="131"/>
      <c r="L35" s="132"/>
    </row>
    <row r="36" spans="1:12" x14ac:dyDescent="0.25">
      <c r="B36" s="41"/>
      <c r="C36" s="8"/>
      <c r="D36" s="8"/>
    </row>
    <row r="37" spans="1:12" x14ac:dyDescent="0.25">
      <c r="A37" s="2"/>
      <c r="B37" s="41"/>
      <c r="C37" s="8"/>
      <c r="D37" s="8"/>
    </row>
    <row r="38" spans="1:12" x14ac:dyDescent="0.25">
      <c r="A38" s="2"/>
      <c r="C38" s="8"/>
      <c r="D38" s="8"/>
    </row>
    <row r="39" spans="1:12" x14ac:dyDescent="0.25">
      <c r="B39" s="41"/>
      <c r="C39" s="8"/>
      <c r="D39" s="8"/>
    </row>
    <row r="40" spans="1:12" x14ac:dyDescent="0.25">
      <c r="A40" s="47"/>
      <c r="B40" s="41"/>
      <c r="C40" s="8"/>
      <c r="D40" s="8"/>
    </row>
    <row r="41" spans="1:12" x14ac:dyDescent="0.25">
      <c r="A41" s="47"/>
      <c r="B41" s="41"/>
    </row>
    <row r="42" spans="1:12" x14ac:dyDescent="0.25">
      <c r="A42" s="47"/>
      <c r="B42" s="41"/>
    </row>
    <row r="43" spans="1:12" x14ac:dyDescent="0.25">
      <c r="A43" s="47"/>
      <c r="B43" s="41"/>
    </row>
    <row r="44" spans="1:12" x14ac:dyDescent="0.25">
      <c r="A44" s="47"/>
      <c r="B44" s="41"/>
    </row>
    <row r="45" spans="1:12" x14ac:dyDescent="0.25">
      <c r="A45" s="47"/>
      <c r="B45" s="41"/>
    </row>
    <row r="46" spans="1:12" x14ac:dyDescent="0.25">
      <c r="A46" s="47"/>
      <c r="B46" s="41"/>
    </row>
    <row r="47" spans="1:12" x14ac:dyDescent="0.25">
      <c r="A47" s="47"/>
    </row>
  </sheetData>
  <mergeCells count="7">
    <mergeCell ref="A35:L35"/>
    <mergeCell ref="A34:L34"/>
    <mergeCell ref="A33:L33"/>
    <mergeCell ref="A1:L1"/>
    <mergeCell ref="A4:L4"/>
    <mergeCell ref="A2:L2"/>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8" activePane="bottomRight" state="frozen"/>
      <selection activeCell="A3" sqref="A3:K3"/>
      <selection pane="topRight" activeCell="A3" sqref="A3:K3"/>
      <selection pane="bottomLeft" activeCell="A3" sqref="A3:K3"/>
      <selection pane="bottomRight" activeCell="A55" sqref="A55"/>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19" t="s">
        <v>1725</v>
      </c>
      <c r="B1" s="120"/>
      <c r="C1" s="120"/>
      <c r="D1" s="120"/>
      <c r="E1" s="120"/>
      <c r="F1" s="120"/>
      <c r="G1" s="120"/>
      <c r="H1" s="120"/>
      <c r="I1" s="120"/>
      <c r="J1" s="120"/>
      <c r="K1" s="120"/>
      <c r="L1" s="121"/>
    </row>
    <row r="2" spans="1:12" ht="24.75" customHeight="1" x14ac:dyDescent="0.3">
      <c r="A2" s="142" t="s">
        <v>1590</v>
      </c>
      <c r="B2" s="143"/>
      <c r="C2" s="143"/>
      <c r="D2" s="143"/>
      <c r="E2" s="143"/>
      <c r="F2" s="143"/>
      <c r="G2" s="143"/>
      <c r="H2" s="143"/>
      <c r="I2" s="143"/>
      <c r="J2" s="143"/>
      <c r="K2" s="143"/>
      <c r="L2" s="144"/>
    </row>
    <row r="3" spans="1:12" s="20" customFormat="1" ht="13" x14ac:dyDescent="0.3">
      <c r="A3" s="125" t="s">
        <v>1744</v>
      </c>
      <c r="B3" s="126"/>
      <c r="C3" s="126"/>
      <c r="D3" s="126"/>
      <c r="E3" s="126"/>
      <c r="F3" s="126"/>
      <c r="G3" s="126"/>
      <c r="H3" s="126"/>
      <c r="I3" s="126"/>
      <c r="J3" s="126"/>
      <c r="K3" s="126"/>
      <c r="L3" s="127"/>
    </row>
    <row r="4" spans="1:12" s="20" customFormat="1" ht="13" x14ac:dyDescent="0.3">
      <c r="A4" s="139" t="s">
        <v>648</v>
      </c>
      <c r="B4" s="140"/>
      <c r="C4" s="140"/>
      <c r="D4" s="140"/>
      <c r="E4" s="140"/>
      <c r="F4" s="140"/>
      <c r="G4" s="140"/>
      <c r="H4" s="140"/>
      <c r="I4" s="140"/>
      <c r="J4" s="140"/>
      <c r="K4" s="140"/>
      <c r="L4" s="141"/>
    </row>
    <row r="5" spans="1:12" ht="52" x14ac:dyDescent="0.3">
      <c r="A5" s="37" t="s">
        <v>11</v>
      </c>
      <c r="B5" s="22" t="s">
        <v>212</v>
      </c>
      <c r="C5" s="22" t="s">
        <v>649</v>
      </c>
      <c r="D5" s="22" t="s">
        <v>1723</v>
      </c>
      <c r="E5" s="22" t="s">
        <v>1693</v>
      </c>
      <c r="F5" s="22" t="s">
        <v>1720</v>
      </c>
      <c r="G5" s="22" t="s">
        <v>1717</v>
      </c>
      <c r="H5" s="22" t="s">
        <v>1718</v>
      </c>
      <c r="I5" s="38" t="s">
        <v>1724</v>
      </c>
      <c r="J5" s="38" t="s">
        <v>1721</v>
      </c>
      <c r="K5" s="39" t="s">
        <v>741</v>
      </c>
      <c r="L5" s="40" t="s">
        <v>740</v>
      </c>
    </row>
    <row r="6" spans="1:12" x14ac:dyDescent="0.25">
      <c r="A6" s="56" t="s">
        <v>0</v>
      </c>
      <c r="B6" s="34" t="s">
        <v>213</v>
      </c>
      <c r="C6" s="34">
        <v>738209</v>
      </c>
      <c r="D6" s="11" t="str">
        <f>IF($B6="N/A","N/A",IF(C6&gt;10,"No",IF(C6&lt;-10,"No","Yes")))</f>
        <v>N/A</v>
      </c>
      <c r="E6" s="34">
        <v>758366</v>
      </c>
      <c r="F6" s="11" t="str">
        <f>IF($B6="N/A","N/A",IF(E6&gt;10,"No",IF(E6&lt;-10,"No","Yes")))</f>
        <v>N/A</v>
      </c>
      <c r="G6" s="34">
        <v>751417</v>
      </c>
      <c r="H6" s="11" t="str">
        <f>IF($B6="N/A","N/A",IF(G6&gt;10,"No",IF(G6&lt;-10,"No","Yes")))</f>
        <v>N/A</v>
      </c>
      <c r="I6" s="12">
        <v>2.7309999999999999</v>
      </c>
      <c r="J6" s="12">
        <v>-0.91600000000000004</v>
      </c>
      <c r="K6" s="1" t="s">
        <v>736</v>
      </c>
      <c r="L6" s="9" t="str">
        <f>IF(J6="Div by 0", "N/A", IF(K6="N/A","N/A", IF(J6&gt;VALUE(MID(K6,1,2)), "No", IF(J6&lt;-1*VALUE(MID(K6,1,2)), "No", "Yes"))))</f>
        <v>Yes</v>
      </c>
    </row>
    <row r="7" spans="1:12" x14ac:dyDescent="0.25">
      <c r="A7" s="18" t="s">
        <v>59</v>
      </c>
      <c r="B7" s="34" t="s">
        <v>213</v>
      </c>
      <c r="C7" s="34">
        <v>596343.46</v>
      </c>
      <c r="D7" s="11" t="str">
        <f>IF($B7="N/A","N/A",IF(C7&gt;10,"No",IF(C7&lt;-10,"No","Yes")))</f>
        <v>N/A</v>
      </c>
      <c r="E7" s="34">
        <v>621775.62</v>
      </c>
      <c r="F7" s="11" t="str">
        <f>IF($B7="N/A","N/A",IF(E7&gt;10,"No",IF(E7&lt;-10,"No","Yes")))</f>
        <v>N/A</v>
      </c>
      <c r="G7" s="34">
        <v>624572.32999999996</v>
      </c>
      <c r="H7" s="11" t="str">
        <f>IF($B7="N/A","N/A",IF(G7&gt;10,"No",IF(G7&lt;-10,"No","Yes")))</f>
        <v>N/A</v>
      </c>
      <c r="I7" s="12">
        <v>4.2649999999999997</v>
      </c>
      <c r="J7" s="12">
        <v>0.44979999999999998</v>
      </c>
      <c r="K7" s="1" t="s">
        <v>737</v>
      </c>
      <c r="L7" s="9" t="str">
        <f>IF(J7="Div by 0", "N/A", IF(K7="N/A","N/A", IF(J7&gt;VALUE(MID(K7,1,2)), "No", IF(J7&lt;-1*VALUE(MID(K7,1,2)), "No", "Yes"))))</f>
        <v>Yes</v>
      </c>
    </row>
    <row r="8" spans="1:12" x14ac:dyDescent="0.25">
      <c r="A8" s="57" t="s">
        <v>143</v>
      </c>
      <c r="B8" s="34" t="s">
        <v>213</v>
      </c>
      <c r="C8" s="34">
        <v>0</v>
      </c>
      <c r="D8" s="11" t="str">
        <f>IF($B8="N/A","N/A",IF(C8&gt;10,"No",IF(C8&lt;-10,"No","Yes")))</f>
        <v>N/A</v>
      </c>
      <c r="E8" s="34">
        <v>0</v>
      </c>
      <c r="F8" s="11" t="str">
        <f>IF($B8="N/A","N/A",IF(E8&gt;10,"No",IF(E8&lt;-10,"No","Yes")))</f>
        <v>N/A</v>
      </c>
      <c r="G8" s="34">
        <v>0</v>
      </c>
      <c r="H8" s="11" t="str">
        <f>IF($B8="N/A","N/A",IF(G8&gt;10,"No",IF(G8&lt;-10,"No","Yes")))</f>
        <v>N/A</v>
      </c>
      <c r="I8" s="12" t="s">
        <v>1745</v>
      </c>
      <c r="J8" s="12" t="s">
        <v>1745</v>
      </c>
      <c r="K8" s="34" t="s">
        <v>213</v>
      </c>
      <c r="L8" s="9" t="str">
        <f>IF(J8="Div by 0", "N/A", IF(K8="N/A","N/A", IF(J8&gt;VALUE(MID(K8,1,2)), "No", IF(J8&lt;-1*VALUE(MID(K8,1,2)), "No", "Yes"))))</f>
        <v>N/A</v>
      </c>
    </row>
    <row r="9" spans="1:12" x14ac:dyDescent="0.25">
      <c r="A9" s="18" t="s">
        <v>678</v>
      </c>
      <c r="B9" s="34" t="s">
        <v>213</v>
      </c>
      <c r="C9" s="34" t="s">
        <v>1745</v>
      </c>
      <c r="D9" s="11" t="str">
        <f t="shared" ref="D9:D11" si="0">IF($B9="N/A","N/A",IF(C9&gt;10,"No",IF(C9&lt;-10,"No","Yes")))</f>
        <v>N/A</v>
      </c>
      <c r="E9" s="34" t="s">
        <v>1745</v>
      </c>
      <c r="F9" s="11" t="str">
        <f t="shared" ref="F9:F11" si="1">IF($B9="N/A","N/A",IF(E9&gt;10,"No",IF(E9&lt;-10,"No","Yes")))</f>
        <v>N/A</v>
      </c>
      <c r="G9" s="34" t="s">
        <v>1745</v>
      </c>
      <c r="H9" s="11" t="str">
        <f t="shared" ref="H9:H11" si="2">IF($B9="N/A","N/A",IF(G9&gt;10,"No",IF(G9&lt;-10,"No","Yes")))</f>
        <v>N/A</v>
      </c>
      <c r="I9" s="12" t="s">
        <v>1745</v>
      </c>
      <c r="J9" s="12" t="s">
        <v>1745</v>
      </c>
      <c r="K9" s="34" t="s">
        <v>213</v>
      </c>
      <c r="L9" s="9" t="str">
        <f t="shared" ref="L9:L11" si="3">IF(J9="Div by 0", "N/A", IF(K9="N/A","N/A", IF(J9&gt;VALUE(MID(K9,1,2)), "No", IF(J9&lt;-1*VALUE(MID(K9,1,2)), "No", "Yes"))))</f>
        <v>N/A</v>
      </c>
    </row>
    <row r="10" spans="1:12" x14ac:dyDescent="0.25">
      <c r="A10" s="18" t="s">
        <v>423</v>
      </c>
      <c r="B10" s="34" t="s">
        <v>213</v>
      </c>
      <c r="C10" s="34" t="s">
        <v>1745</v>
      </c>
      <c r="D10" s="11" t="str">
        <f t="shared" si="0"/>
        <v>N/A</v>
      </c>
      <c r="E10" s="34" t="s">
        <v>1745</v>
      </c>
      <c r="F10" s="11" t="str">
        <f t="shared" si="1"/>
        <v>N/A</v>
      </c>
      <c r="G10" s="34" t="s">
        <v>1745</v>
      </c>
      <c r="H10" s="11" t="str">
        <f t="shared" si="2"/>
        <v>N/A</v>
      </c>
      <c r="I10" s="12" t="s">
        <v>1745</v>
      </c>
      <c r="J10" s="12" t="s">
        <v>1745</v>
      </c>
      <c r="K10" s="34" t="s">
        <v>213</v>
      </c>
      <c r="L10" s="9" t="str">
        <f t="shared" si="3"/>
        <v>N/A</v>
      </c>
    </row>
    <row r="11" spans="1:12" x14ac:dyDescent="0.25">
      <c r="A11" s="18" t="s">
        <v>169</v>
      </c>
      <c r="B11" s="34" t="s">
        <v>213</v>
      </c>
      <c r="C11" s="8">
        <v>0</v>
      </c>
      <c r="D11" s="11" t="str">
        <f t="shared" si="0"/>
        <v>N/A</v>
      </c>
      <c r="E11" s="8">
        <v>0</v>
      </c>
      <c r="F11" s="11" t="str">
        <f t="shared" si="1"/>
        <v>N/A</v>
      </c>
      <c r="G11" s="8">
        <v>0</v>
      </c>
      <c r="H11" s="11" t="str">
        <f t="shared" si="2"/>
        <v>N/A</v>
      </c>
      <c r="I11" s="12" t="s">
        <v>1745</v>
      </c>
      <c r="J11" s="12" t="s">
        <v>1745</v>
      </c>
      <c r="K11" s="34" t="s">
        <v>213</v>
      </c>
      <c r="L11" s="9" t="str">
        <f t="shared" si="3"/>
        <v>N/A</v>
      </c>
    </row>
    <row r="12" spans="1:12" x14ac:dyDescent="0.25">
      <c r="A12" s="18" t="s">
        <v>144</v>
      </c>
      <c r="B12" s="34" t="s">
        <v>213</v>
      </c>
      <c r="C12" s="34">
        <v>0</v>
      </c>
      <c r="D12" s="11" t="str">
        <f>IF($B12="N/A","N/A",IF(C12&gt;10,"No",IF(C12&lt;-10,"No","Yes")))</f>
        <v>N/A</v>
      </c>
      <c r="E12" s="34">
        <v>0</v>
      </c>
      <c r="F12" s="11" t="str">
        <f>IF($B12="N/A","N/A",IF(E12&gt;10,"No",IF(E12&lt;-10,"No","Yes")))</f>
        <v>N/A</v>
      </c>
      <c r="G12" s="34">
        <v>0</v>
      </c>
      <c r="H12" s="11" t="str">
        <f>IF($B12="N/A","N/A",IF(G12&gt;10,"No",IF(G12&lt;-10,"No","Yes")))</f>
        <v>N/A</v>
      </c>
      <c r="I12" s="12" t="s">
        <v>1745</v>
      </c>
      <c r="J12" s="12" t="s">
        <v>1745</v>
      </c>
      <c r="K12" s="34" t="s">
        <v>213</v>
      </c>
      <c r="L12" s="9" t="str">
        <f>IF(J12="Div by 0", "N/A", IF(K12="N/A","N/A", IF(J12&gt;VALUE(MID(K12,1,2)), "No", IF(J12&lt;-1*VALUE(MID(K12,1,2)), "No", "Yes"))))</f>
        <v>N/A</v>
      </c>
    </row>
    <row r="13" spans="1:12" x14ac:dyDescent="0.25">
      <c r="A13" s="3" t="s">
        <v>364</v>
      </c>
      <c r="B13" s="58" t="s">
        <v>213</v>
      </c>
      <c r="C13" s="8">
        <v>94.362436654000007</v>
      </c>
      <c r="D13" s="13" t="str">
        <f>IF($B13="N/A","N/A",IF(C13&gt;=95,"Yes","No"))</f>
        <v>N/A</v>
      </c>
      <c r="E13" s="8">
        <v>94.655482973000005</v>
      </c>
      <c r="F13" s="13" t="str">
        <f>IF($B13="N/A","N/A",IF(E13&gt;=95,"Yes","No"))</f>
        <v>N/A</v>
      </c>
      <c r="G13" s="8">
        <v>95.527782841999993</v>
      </c>
      <c r="H13" s="11" t="str">
        <f>IF($B13="N/A","N/A",IF(G13&gt;=95,"Yes","No"))</f>
        <v>N/A</v>
      </c>
      <c r="I13" s="12">
        <v>0.31059999999999999</v>
      </c>
      <c r="J13" s="12">
        <v>0.92159999999999997</v>
      </c>
      <c r="K13" s="41" t="s">
        <v>737</v>
      </c>
      <c r="L13" s="9" t="str">
        <f t="shared" ref="L13:L70" si="4">IF(J13="Div by 0", "N/A", IF(K13="N/A","N/A", IF(J13&gt;VALUE(MID(K13,1,2)), "No", IF(J13&lt;-1*VALUE(MID(K13,1,2)), "No", "Yes"))))</f>
        <v>Yes</v>
      </c>
    </row>
    <row r="14" spans="1:12" x14ac:dyDescent="0.25">
      <c r="A14" s="16" t="s">
        <v>365</v>
      </c>
      <c r="B14" s="58" t="s">
        <v>213</v>
      </c>
      <c r="C14" s="59">
        <v>5.6375633459000003</v>
      </c>
      <c r="D14" s="59" t="str">
        <f>IF($B14="N/A","N/A",IF(C14&gt;10,"No",IF(C14&lt;-10,"No","Yes")))</f>
        <v>N/A</v>
      </c>
      <c r="E14" s="59">
        <v>5.3445170274000002</v>
      </c>
      <c r="F14" s="13" t="str">
        <f>IF($B14="N/A","N/A",IF(E14&gt;95,"Yes","No"))</f>
        <v>N/A</v>
      </c>
      <c r="G14" s="59">
        <v>4.4722171577000003</v>
      </c>
      <c r="H14" s="11" t="str">
        <f>IF($B14="N/A","N/A",IF(G14&gt;95,"Yes","No"))</f>
        <v>N/A</v>
      </c>
      <c r="I14" s="60">
        <v>-5.2</v>
      </c>
      <c r="J14" s="60">
        <v>-16.3</v>
      </c>
      <c r="K14" s="61" t="s">
        <v>213</v>
      </c>
      <c r="L14" s="9" t="str">
        <f t="shared" si="4"/>
        <v>N/A</v>
      </c>
    </row>
    <row r="15" spans="1:12" x14ac:dyDescent="0.25">
      <c r="A15" s="16" t="s">
        <v>366</v>
      </c>
      <c r="B15" s="58" t="s">
        <v>213</v>
      </c>
      <c r="C15" s="59">
        <v>0</v>
      </c>
      <c r="D15" s="59" t="str">
        <f t="shared" ref="D15:D21" si="5">IF($B15="N/A","N/A",IF(C15&gt;10,"No",IF(C15&lt;-10,"No","Yes")))</f>
        <v>N/A</v>
      </c>
      <c r="E15" s="59">
        <v>0</v>
      </c>
      <c r="F15" s="59" t="str">
        <f t="shared" ref="F15:F21" si="6">IF($B15="N/A","N/A",IF(E15&gt;10,"No",IF(E15&lt;-10,"No","Yes")))</f>
        <v>N/A</v>
      </c>
      <c r="G15" s="59">
        <v>0</v>
      </c>
      <c r="H15" s="62" t="str">
        <f t="shared" ref="H15:H21" si="7">IF($B15="N/A","N/A",IF(G15&gt;10,"No",IF(G15&lt;-10,"No","Yes")))</f>
        <v>N/A</v>
      </c>
      <c r="I15" s="60" t="s">
        <v>1745</v>
      </c>
      <c r="J15" s="60" t="s">
        <v>1745</v>
      </c>
      <c r="K15" s="61" t="s">
        <v>213</v>
      </c>
      <c r="L15" s="9" t="str">
        <f t="shared" si="4"/>
        <v>N/A</v>
      </c>
    </row>
    <row r="16" spans="1:12" x14ac:dyDescent="0.25">
      <c r="A16" s="16" t="s">
        <v>367</v>
      </c>
      <c r="B16" s="58" t="s">
        <v>213</v>
      </c>
      <c r="C16" s="63">
        <v>41617</v>
      </c>
      <c r="D16" s="63" t="str">
        <f t="shared" si="5"/>
        <v>N/A</v>
      </c>
      <c r="E16" s="63">
        <v>40531</v>
      </c>
      <c r="F16" s="63" t="str">
        <f t="shared" si="6"/>
        <v>N/A</v>
      </c>
      <c r="G16" s="63">
        <v>33605</v>
      </c>
      <c r="H16" s="62" t="str">
        <f t="shared" si="7"/>
        <v>N/A</v>
      </c>
      <c r="I16" s="60">
        <v>-2.61</v>
      </c>
      <c r="J16" s="60">
        <v>-17.100000000000001</v>
      </c>
      <c r="K16" s="61" t="s">
        <v>213</v>
      </c>
      <c r="L16" s="9" t="str">
        <f t="shared" si="4"/>
        <v>N/A</v>
      </c>
    </row>
    <row r="17" spans="1:12" x14ac:dyDescent="0.25">
      <c r="A17" s="17" t="s">
        <v>368</v>
      </c>
      <c r="B17" s="58" t="s">
        <v>213</v>
      </c>
      <c r="C17" s="59">
        <v>5.6375633459000003</v>
      </c>
      <c r="D17" s="62" t="str">
        <f t="shared" si="5"/>
        <v>N/A</v>
      </c>
      <c r="E17" s="59">
        <v>5.3445170274000002</v>
      </c>
      <c r="F17" s="62" t="str">
        <f t="shared" si="6"/>
        <v>N/A</v>
      </c>
      <c r="G17" s="59">
        <v>4.4722171577000003</v>
      </c>
      <c r="H17" s="62" t="str">
        <f t="shared" si="7"/>
        <v>N/A</v>
      </c>
      <c r="I17" s="60">
        <v>-5.2</v>
      </c>
      <c r="J17" s="60">
        <v>-16.3</v>
      </c>
      <c r="K17" s="61" t="s">
        <v>213</v>
      </c>
      <c r="L17" s="9" t="str">
        <f t="shared" si="4"/>
        <v>N/A</v>
      </c>
    </row>
    <row r="18" spans="1:12" x14ac:dyDescent="0.25">
      <c r="A18" s="16" t="s">
        <v>679</v>
      </c>
      <c r="B18" s="58" t="s">
        <v>213</v>
      </c>
      <c r="C18" s="59">
        <v>55.465314655</v>
      </c>
      <c r="D18" s="62" t="str">
        <f t="shared" si="5"/>
        <v>N/A</v>
      </c>
      <c r="E18" s="59">
        <v>53.778589228000001</v>
      </c>
      <c r="F18" s="62" t="str">
        <f t="shared" si="6"/>
        <v>N/A</v>
      </c>
      <c r="G18" s="59">
        <v>48.986757922999999</v>
      </c>
      <c r="H18" s="62" t="str">
        <f t="shared" si="7"/>
        <v>N/A</v>
      </c>
      <c r="I18" s="12">
        <v>-3.04</v>
      </c>
      <c r="J18" s="12">
        <v>-8.91</v>
      </c>
      <c r="K18" s="61" t="s">
        <v>213</v>
      </c>
      <c r="L18" s="9" t="str">
        <f t="shared" si="4"/>
        <v>N/A</v>
      </c>
    </row>
    <row r="19" spans="1:12" x14ac:dyDescent="0.25">
      <c r="A19" s="16" t="s">
        <v>680</v>
      </c>
      <c r="B19" s="58" t="s">
        <v>213</v>
      </c>
      <c r="C19" s="59">
        <v>12.228175986</v>
      </c>
      <c r="D19" s="62" t="str">
        <f t="shared" si="5"/>
        <v>N/A</v>
      </c>
      <c r="E19" s="59">
        <v>15.099553428</v>
      </c>
      <c r="F19" s="62" t="str">
        <f t="shared" si="6"/>
        <v>N/A</v>
      </c>
      <c r="G19" s="59">
        <v>11.923820859999999</v>
      </c>
      <c r="H19" s="62" t="str">
        <f t="shared" si="7"/>
        <v>N/A</v>
      </c>
      <c r="I19" s="12">
        <v>23.48</v>
      </c>
      <c r="J19" s="12">
        <v>-21</v>
      </c>
      <c r="K19" s="61" t="s">
        <v>213</v>
      </c>
      <c r="L19" s="9" t="str">
        <f t="shared" si="4"/>
        <v>N/A</v>
      </c>
    </row>
    <row r="20" spans="1:12" ht="25" x14ac:dyDescent="0.25">
      <c r="A20" s="16" t="s">
        <v>681</v>
      </c>
      <c r="B20" s="58" t="s">
        <v>213</v>
      </c>
      <c r="C20" s="59">
        <v>64.668284595000003</v>
      </c>
      <c r="D20" s="62" t="str">
        <f t="shared" si="5"/>
        <v>N/A</v>
      </c>
      <c r="E20" s="59">
        <v>64.429695788000004</v>
      </c>
      <c r="F20" s="62" t="str">
        <f t="shared" si="6"/>
        <v>N/A</v>
      </c>
      <c r="G20" s="59">
        <v>67.260824282000002</v>
      </c>
      <c r="H20" s="62" t="str">
        <f t="shared" si="7"/>
        <v>N/A</v>
      </c>
      <c r="I20" s="12">
        <v>-0.36899999999999999</v>
      </c>
      <c r="J20" s="12">
        <v>4.3940000000000001</v>
      </c>
      <c r="K20" s="61" t="s">
        <v>213</v>
      </c>
      <c r="L20" s="9" t="str">
        <f t="shared" si="4"/>
        <v>N/A</v>
      </c>
    </row>
    <row r="21" spans="1:12" ht="25" x14ac:dyDescent="0.25">
      <c r="A21" s="16" t="s">
        <v>682</v>
      </c>
      <c r="B21" s="58" t="s">
        <v>213</v>
      </c>
      <c r="C21" s="59">
        <v>0</v>
      </c>
      <c r="D21" s="62" t="str">
        <f t="shared" si="5"/>
        <v>N/A</v>
      </c>
      <c r="E21" s="59">
        <v>0</v>
      </c>
      <c r="F21" s="62" t="str">
        <f t="shared" si="6"/>
        <v>N/A</v>
      </c>
      <c r="G21" s="59">
        <v>0</v>
      </c>
      <c r="H21" s="62" t="str">
        <f t="shared" si="7"/>
        <v>N/A</v>
      </c>
      <c r="I21" s="12" t="s">
        <v>1745</v>
      </c>
      <c r="J21" s="12" t="s">
        <v>1745</v>
      </c>
      <c r="K21" s="61" t="s">
        <v>213</v>
      </c>
      <c r="L21" s="9" t="str">
        <f t="shared" si="4"/>
        <v>N/A</v>
      </c>
    </row>
    <row r="22" spans="1:12" x14ac:dyDescent="0.25">
      <c r="A22" s="2" t="s">
        <v>1701</v>
      </c>
      <c r="B22" s="41" t="s">
        <v>217</v>
      </c>
      <c r="C22" s="1">
        <v>662</v>
      </c>
      <c r="D22" s="11" t="str">
        <f>IF($B22="N/A","N/A",IF(C22&gt;0,"No",IF(C22&lt;0,"No","Yes")))</f>
        <v>No</v>
      </c>
      <c r="E22" s="1">
        <v>948</v>
      </c>
      <c r="F22" s="11" t="str">
        <f>IF($B22="N/A","N/A",IF(E22&gt;0,"No",IF(E22&lt;0,"No","Yes")))</f>
        <v>No</v>
      </c>
      <c r="G22" s="1">
        <v>919</v>
      </c>
      <c r="H22" s="11" t="str">
        <f>IF($B22="N/A","N/A",IF(G22&gt;0,"No",IF(G22&lt;0,"No","Yes")))</f>
        <v>No</v>
      </c>
      <c r="I22" s="12">
        <v>43.2</v>
      </c>
      <c r="J22" s="12">
        <v>-3.06</v>
      </c>
      <c r="K22" s="41" t="s">
        <v>213</v>
      </c>
      <c r="L22" s="9" t="str">
        <f t="shared" si="4"/>
        <v>N/A</v>
      </c>
    </row>
    <row r="23" spans="1:12" x14ac:dyDescent="0.25">
      <c r="A23" s="6" t="s">
        <v>145</v>
      </c>
      <c r="B23" s="41" t="s">
        <v>279</v>
      </c>
      <c r="C23" s="8">
        <v>0.17989485359999999</v>
      </c>
      <c r="D23" s="11" t="str">
        <f>IF($B23="N/A","N/A",IF(C23&gt;=10,"No",IF(C23&lt;0,"No","Yes")))</f>
        <v>Yes</v>
      </c>
      <c r="E23" s="8">
        <v>0.25053865809999998</v>
      </c>
      <c r="F23" s="11" t="str">
        <f>IF($B23="N/A","N/A",IF(E23&gt;=10,"No",IF(E23&lt;0,"No","Yes")))</f>
        <v>Yes</v>
      </c>
      <c r="G23" s="8">
        <v>0.2447376091</v>
      </c>
      <c r="H23" s="11" t="str">
        <f>IF($B23="N/A","N/A",IF(G23&gt;=10,"No",IF(G23&lt;0,"No","Yes")))</f>
        <v>Yes</v>
      </c>
      <c r="I23" s="12">
        <v>39.270000000000003</v>
      </c>
      <c r="J23" s="12">
        <v>-2.3199999999999998</v>
      </c>
      <c r="K23" s="41" t="s">
        <v>213</v>
      </c>
      <c r="L23" s="9" t="str">
        <f t="shared" si="4"/>
        <v>N/A</v>
      </c>
    </row>
    <row r="24" spans="1:12" x14ac:dyDescent="0.25">
      <c r="A24" s="2" t="s">
        <v>424</v>
      </c>
      <c r="B24" s="33" t="s">
        <v>213</v>
      </c>
      <c r="C24" s="13">
        <v>92.620481928000004</v>
      </c>
      <c r="D24" s="62" t="str">
        <f t="shared" ref="D24:D27" si="8">IF($B24="N/A","N/A",IF(C24&gt;10,"No",IF(C24&lt;-10,"No","Yes")))</f>
        <v>N/A</v>
      </c>
      <c r="E24" s="13">
        <v>96.578947368000001</v>
      </c>
      <c r="F24" s="11" t="str">
        <f t="shared" ref="F24:F27" si="9">IF($B24="N/A","N/A",IF(E24&gt;10,"No",IF(E24&lt;-10,"No","Yes")))</f>
        <v>N/A</v>
      </c>
      <c r="G24" s="13">
        <v>92.115280044000002</v>
      </c>
      <c r="H24" s="11" t="str">
        <f t="shared" ref="H24:H27" si="10">IF($B24="N/A","N/A",IF(G24&gt;10,"No",IF(G24&lt;-10,"No","Yes")))</f>
        <v>N/A</v>
      </c>
      <c r="I24" s="12">
        <v>4.274</v>
      </c>
      <c r="J24" s="12">
        <v>-4.62</v>
      </c>
      <c r="K24" s="41" t="s">
        <v>213</v>
      </c>
      <c r="L24" s="9" t="str">
        <f t="shared" si="4"/>
        <v>N/A</v>
      </c>
    </row>
    <row r="25" spans="1:12" x14ac:dyDescent="0.25">
      <c r="A25" s="2" t="s">
        <v>425</v>
      </c>
      <c r="B25" s="33" t="s">
        <v>213</v>
      </c>
      <c r="C25" s="13">
        <v>3.9909638554</v>
      </c>
      <c r="D25" s="62" t="str">
        <f t="shared" si="8"/>
        <v>N/A</v>
      </c>
      <c r="E25" s="13">
        <v>2.2631578947</v>
      </c>
      <c r="F25" s="11" t="str">
        <f t="shared" si="9"/>
        <v>N/A</v>
      </c>
      <c r="G25" s="13">
        <v>1.9575856443999999</v>
      </c>
      <c r="H25" s="11" t="str">
        <f t="shared" si="10"/>
        <v>N/A</v>
      </c>
      <c r="I25" s="12">
        <v>-43.3</v>
      </c>
      <c r="J25" s="12">
        <v>-13.5</v>
      </c>
      <c r="K25" s="41" t="s">
        <v>213</v>
      </c>
      <c r="L25" s="9" t="str">
        <f t="shared" si="4"/>
        <v>N/A</v>
      </c>
    </row>
    <row r="26" spans="1:12" x14ac:dyDescent="0.25">
      <c r="A26" s="2" t="s">
        <v>421</v>
      </c>
      <c r="B26" s="33" t="s">
        <v>213</v>
      </c>
      <c r="C26" s="13">
        <v>0.97891566269999997</v>
      </c>
      <c r="D26" s="62" t="str">
        <f t="shared" si="8"/>
        <v>N/A</v>
      </c>
      <c r="E26" s="13">
        <v>0.84210526320000001</v>
      </c>
      <c r="F26" s="11" t="str">
        <f t="shared" si="9"/>
        <v>N/A</v>
      </c>
      <c r="G26" s="13">
        <v>0.87003806419999996</v>
      </c>
      <c r="H26" s="11" t="str">
        <f t="shared" si="10"/>
        <v>N/A</v>
      </c>
      <c r="I26" s="12">
        <v>-14</v>
      </c>
      <c r="J26" s="12">
        <v>3.3170000000000002</v>
      </c>
      <c r="K26" s="41" t="s">
        <v>213</v>
      </c>
      <c r="L26" s="9" t="str">
        <f t="shared" si="4"/>
        <v>N/A</v>
      </c>
    </row>
    <row r="27" spans="1:12" x14ac:dyDescent="0.25">
      <c r="A27" s="2" t="s">
        <v>422</v>
      </c>
      <c r="B27" s="33" t="s">
        <v>213</v>
      </c>
      <c r="C27" s="13">
        <v>0</v>
      </c>
      <c r="D27" s="62" t="str">
        <f t="shared" si="8"/>
        <v>N/A</v>
      </c>
      <c r="E27" s="13">
        <v>0</v>
      </c>
      <c r="F27" s="11" t="str">
        <f t="shared" si="9"/>
        <v>N/A</v>
      </c>
      <c r="G27" s="13">
        <v>0</v>
      </c>
      <c r="H27" s="11" t="str">
        <f t="shared" si="10"/>
        <v>N/A</v>
      </c>
      <c r="I27" s="12" t="s">
        <v>1745</v>
      </c>
      <c r="J27" s="12" t="s">
        <v>1745</v>
      </c>
      <c r="K27" s="41" t="s">
        <v>213</v>
      </c>
      <c r="L27" s="9" t="str">
        <f t="shared" si="4"/>
        <v>N/A</v>
      </c>
    </row>
    <row r="28" spans="1:12" x14ac:dyDescent="0.25">
      <c r="A28" s="2" t="s">
        <v>952</v>
      </c>
      <c r="B28" s="33" t="s">
        <v>213</v>
      </c>
      <c r="C28" s="59">
        <v>16.473789943</v>
      </c>
      <c r="D28" s="62" t="str">
        <f>IF($B28="N/A","N/A",IF(C28&gt;10,"No",IF(C28&lt;-10,"No","Yes")))</f>
        <v>N/A</v>
      </c>
      <c r="E28" s="59">
        <v>16.799671925999998</v>
      </c>
      <c r="F28" s="62" t="str">
        <f>IF($B28="N/A","N/A",IF(E28&gt;10,"No",IF(E28&lt;-10,"No","Yes")))</f>
        <v>N/A</v>
      </c>
      <c r="G28" s="59">
        <v>17.563217227999999</v>
      </c>
      <c r="H28" s="62" t="str">
        <f>IF($B28="N/A","N/A",IF(G28&gt;10,"No",IF(G28&lt;-10,"No","Yes")))</f>
        <v>N/A</v>
      </c>
      <c r="I28" s="12">
        <v>1.978</v>
      </c>
      <c r="J28" s="12">
        <v>4.5449999999999999</v>
      </c>
      <c r="K28" s="61" t="s">
        <v>737</v>
      </c>
      <c r="L28" s="9" t="str">
        <f t="shared" si="4"/>
        <v>Yes</v>
      </c>
    </row>
    <row r="29" spans="1:12" x14ac:dyDescent="0.25">
      <c r="A29" s="2" t="s">
        <v>953</v>
      </c>
      <c r="B29" s="33" t="s">
        <v>213</v>
      </c>
      <c r="C29" s="59">
        <v>0</v>
      </c>
      <c r="D29" s="62" t="str">
        <f>IF($B29="N/A","N/A",IF(C29&gt;10,"No",IF(C29&lt;-10,"No","Yes")))</f>
        <v>N/A</v>
      </c>
      <c r="E29" s="59">
        <v>0</v>
      </c>
      <c r="F29" s="62" t="str">
        <f>IF($B29="N/A","N/A",IF(E29&gt;10,"No",IF(E29&lt;-10,"No","Yes")))</f>
        <v>N/A</v>
      </c>
      <c r="G29" s="59">
        <v>0</v>
      </c>
      <c r="H29" s="62" t="str">
        <f>IF($B29="N/A","N/A",IF(G29&gt;10,"No",IF(G29&lt;-10,"No","Yes")))</f>
        <v>N/A</v>
      </c>
      <c r="I29" s="12" t="s">
        <v>1745</v>
      </c>
      <c r="J29" s="12" t="s">
        <v>1745</v>
      </c>
      <c r="K29" s="61" t="s">
        <v>737</v>
      </c>
      <c r="L29" s="9" t="str">
        <f t="shared" si="4"/>
        <v>N/A</v>
      </c>
    </row>
    <row r="30" spans="1:12" x14ac:dyDescent="0.25">
      <c r="A30" s="2" t="s">
        <v>20</v>
      </c>
      <c r="B30" s="41" t="s">
        <v>280</v>
      </c>
      <c r="C30" s="13">
        <v>99.946898507</v>
      </c>
      <c r="D30" s="11" t="str">
        <f>IF($B30="N/A","N/A",IF(C30&gt;=98,"Yes","No"))</f>
        <v>Yes</v>
      </c>
      <c r="E30" s="13">
        <v>99.927475651999998</v>
      </c>
      <c r="F30" s="11" t="str">
        <f>IF($B30="N/A","N/A",IF(E30&gt;=98,"Yes","No"))</f>
        <v>Yes</v>
      </c>
      <c r="G30" s="13">
        <v>99.926405711000001</v>
      </c>
      <c r="H30" s="11" t="str">
        <f>IF($B30="N/A","N/A",IF(G30&gt;=98,"Yes","No"))</f>
        <v>Yes</v>
      </c>
      <c r="I30" s="12">
        <v>-1.9E-2</v>
      </c>
      <c r="J30" s="12">
        <v>-1E-3</v>
      </c>
      <c r="K30" s="41" t="s">
        <v>737</v>
      </c>
      <c r="L30" s="9" t="str">
        <f t="shared" si="4"/>
        <v>Yes</v>
      </c>
    </row>
    <row r="31" spans="1:12" x14ac:dyDescent="0.25">
      <c r="A31" s="2" t="s">
        <v>18</v>
      </c>
      <c r="B31" s="41" t="s">
        <v>277</v>
      </c>
      <c r="C31" s="13">
        <v>99.999051758999997</v>
      </c>
      <c r="D31" s="11" t="str">
        <f>IF($B31="N/A","N/A",IF(C31&gt;=95,"Yes","No"))</f>
        <v>Yes</v>
      </c>
      <c r="E31" s="13">
        <v>100</v>
      </c>
      <c r="F31" s="11" t="str">
        <f>IF($B31="N/A","N/A",IF(E31&gt;=95,"Yes","No"))</f>
        <v>Yes</v>
      </c>
      <c r="G31" s="13">
        <v>100</v>
      </c>
      <c r="H31" s="11" t="str">
        <f>IF($B31="N/A","N/A",IF(G31&gt;=95,"Yes","No"))</f>
        <v>Yes</v>
      </c>
      <c r="I31" s="12">
        <v>8.9999999999999998E-4</v>
      </c>
      <c r="J31" s="12">
        <v>0</v>
      </c>
      <c r="K31" s="41" t="s">
        <v>737</v>
      </c>
      <c r="L31" s="9" t="str">
        <f t="shared" si="4"/>
        <v>Yes</v>
      </c>
    </row>
    <row r="32" spans="1:12" x14ac:dyDescent="0.25">
      <c r="A32" s="2" t="s">
        <v>23</v>
      </c>
      <c r="B32" s="33" t="s">
        <v>213</v>
      </c>
      <c r="C32" s="13">
        <v>68.229187127000003</v>
      </c>
      <c r="D32" s="11" t="str">
        <f t="shared" ref="D32:D37" si="11">IF($B32="N/A","N/A",IF(C32&gt;10,"No",IF(C32&lt;-10,"No","Yes")))</f>
        <v>N/A</v>
      </c>
      <c r="E32" s="13">
        <v>68.953776935999997</v>
      </c>
      <c r="F32" s="11" t="str">
        <f t="shared" ref="F32:F37" si="12">IF($B32="N/A","N/A",IF(E32&gt;10,"No",IF(E32&lt;-10,"No","Yes")))</f>
        <v>N/A</v>
      </c>
      <c r="G32" s="13">
        <v>70.014119988999994</v>
      </c>
      <c r="H32" s="11" t="str">
        <f t="shared" ref="H32:H37" si="13">IF($B32="N/A","N/A",IF(G32&gt;10,"No",IF(G32&lt;-10,"No","Yes")))</f>
        <v>N/A</v>
      </c>
      <c r="I32" s="12">
        <v>1.0620000000000001</v>
      </c>
      <c r="J32" s="12">
        <v>1.538</v>
      </c>
      <c r="K32" s="41" t="s">
        <v>737</v>
      </c>
      <c r="L32" s="9" t="str">
        <f t="shared" si="4"/>
        <v>Yes</v>
      </c>
    </row>
    <row r="33" spans="1:12" x14ac:dyDescent="0.25">
      <c r="A33" s="2" t="s">
        <v>24</v>
      </c>
      <c r="B33" s="33" t="s">
        <v>213</v>
      </c>
      <c r="C33" s="13">
        <v>4.0495306885</v>
      </c>
      <c r="D33" s="11" t="str">
        <f t="shared" si="11"/>
        <v>N/A</v>
      </c>
      <c r="E33" s="13">
        <v>4.0955158855000002</v>
      </c>
      <c r="F33" s="11" t="str">
        <f t="shared" si="12"/>
        <v>N/A</v>
      </c>
      <c r="G33" s="13">
        <v>4.4755442051000003</v>
      </c>
      <c r="H33" s="11" t="str">
        <f t="shared" si="13"/>
        <v>N/A</v>
      </c>
      <c r="I33" s="12">
        <v>1.1359999999999999</v>
      </c>
      <c r="J33" s="12">
        <v>9.2789999999999999</v>
      </c>
      <c r="K33" s="41" t="s">
        <v>737</v>
      </c>
      <c r="L33" s="9" t="str">
        <f t="shared" si="4"/>
        <v>Yes</v>
      </c>
    </row>
    <row r="34" spans="1:12" x14ac:dyDescent="0.25">
      <c r="A34" s="2" t="s">
        <v>25</v>
      </c>
      <c r="B34" s="33" t="s">
        <v>213</v>
      </c>
      <c r="C34" s="13">
        <v>1.9426747710000001</v>
      </c>
      <c r="D34" s="11" t="str">
        <f t="shared" si="11"/>
        <v>N/A</v>
      </c>
      <c r="E34" s="13">
        <v>1.9406197007999999</v>
      </c>
      <c r="F34" s="11" t="str">
        <f t="shared" si="12"/>
        <v>N/A</v>
      </c>
      <c r="G34" s="13">
        <v>2.7139391310000001</v>
      </c>
      <c r="H34" s="11" t="str">
        <f t="shared" si="13"/>
        <v>N/A</v>
      </c>
      <c r="I34" s="12">
        <v>-0.106</v>
      </c>
      <c r="J34" s="12">
        <v>39.85</v>
      </c>
      <c r="K34" s="41" t="s">
        <v>737</v>
      </c>
      <c r="L34" s="9" t="str">
        <f t="shared" si="4"/>
        <v>No</v>
      </c>
    </row>
    <row r="35" spans="1:12" x14ac:dyDescent="0.25">
      <c r="A35" s="2" t="s">
        <v>26</v>
      </c>
      <c r="B35" s="41" t="s">
        <v>213</v>
      </c>
      <c r="C35" s="13">
        <v>2.9070358124000002</v>
      </c>
      <c r="D35" s="11" t="str">
        <f t="shared" si="11"/>
        <v>N/A</v>
      </c>
      <c r="E35" s="13">
        <v>2.9244454525000001</v>
      </c>
      <c r="F35" s="11" t="str">
        <f t="shared" si="12"/>
        <v>N/A</v>
      </c>
      <c r="G35" s="13">
        <v>3.0411875164</v>
      </c>
      <c r="H35" s="11" t="str">
        <f t="shared" si="13"/>
        <v>N/A</v>
      </c>
      <c r="I35" s="12">
        <v>0.59889999999999999</v>
      </c>
      <c r="J35" s="12">
        <v>3.992</v>
      </c>
      <c r="K35" s="41" t="s">
        <v>213</v>
      </c>
      <c r="L35" s="9" t="str">
        <f t="shared" si="4"/>
        <v>N/A</v>
      </c>
    </row>
    <row r="36" spans="1:12" x14ac:dyDescent="0.25">
      <c r="A36" s="2" t="s">
        <v>60</v>
      </c>
      <c r="B36" s="41" t="s">
        <v>213</v>
      </c>
      <c r="C36" s="13">
        <v>0.4997229782</v>
      </c>
      <c r="D36" s="11" t="str">
        <f t="shared" si="11"/>
        <v>N/A</v>
      </c>
      <c r="E36" s="13">
        <v>0.55355857200000003</v>
      </c>
      <c r="F36" s="11" t="str">
        <f t="shared" si="12"/>
        <v>N/A</v>
      </c>
      <c r="G36" s="13">
        <v>0.68816649080000003</v>
      </c>
      <c r="H36" s="11" t="str">
        <f t="shared" si="13"/>
        <v>N/A</v>
      </c>
      <c r="I36" s="12">
        <v>10.77</v>
      </c>
      <c r="J36" s="12">
        <v>24.32</v>
      </c>
      <c r="K36" s="41" t="s">
        <v>213</v>
      </c>
      <c r="L36" s="9" t="str">
        <f t="shared" si="4"/>
        <v>N/A</v>
      </c>
    </row>
    <row r="37" spans="1:12" x14ac:dyDescent="0.25">
      <c r="A37" s="2" t="s">
        <v>61</v>
      </c>
      <c r="B37" s="41" t="s">
        <v>213</v>
      </c>
      <c r="C37" s="13">
        <v>0</v>
      </c>
      <c r="D37" s="11" t="str">
        <f t="shared" si="11"/>
        <v>N/A</v>
      </c>
      <c r="E37" s="13">
        <v>0</v>
      </c>
      <c r="F37" s="11" t="str">
        <f t="shared" si="12"/>
        <v>N/A</v>
      </c>
      <c r="G37" s="13">
        <v>0.56892511079999997</v>
      </c>
      <c r="H37" s="11" t="str">
        <f t="shared" si="13"/>
        <v>N/A</v>
      </c>
      <c r="I37" s="12" t="s">
        <v>1745</v>
      </c>
      <c r="J37" s="12" t="s">
        <v>1745</v>
      </c>
      <c r="K37" s="41" t="s">
        <v>213</v>
      </c>
      <c r="L37" s="9" t="str">
        <f t="shared" si="4"/>
        <v>N/A</v>
      </c>
    </row>
    <row r="38" spans="1:12" x14ac:dyDescent="0.25">
      <c r="A38" s="2" t="s">
        <v>62</v>
      </c>
      <c r="B38" s="41" t="s">
        <v>278</v>
      </c>
      <c r="C38" s="13">
        <v>22.371848623000002</v>
      </c>
      <c r="D38" s="11" t="str">
        <f>IF($B38="N/A","N/A",IF(C38&gt;=5,"No",IF(C38&lt;0,"No","Yes")))</f>
        <v>No</v>
      </c>
      <c r="E38" s="13">
        <v>21.532083452999998</v>
      </c>
      <c r="F38" s="11" t="str">
        <f>IF($B38="N/A","N/A",IF(E38&gt;=5,"No",IF(E38&lt;0,"No","Yes")))</f>
        <v>No</v>
      </c>
      <c r="G38" s="13">
        <v>19.679751721999999</v>
      </c>
      <c r="H38" s="11" t="str">
        <f>IF($B38="N/A","N/A",IF(G38&gt;=5,"No",IF(G38&lt;0,"No","Yes")))</f>
        <v>No</v>
      </c>
      <c r="I38" s="12">
        <v>-3.75</v>
      </c>
      <c r="J38" s="12">
        <v>-8.6</v>
      </c>
      <c r="K38" s="41" t="s">
        <v>737</v>
      </c>
      <c r="L38" s="9" t="str">
        <f t="shared" si="4"/>
        <v>Yes</v>
      </c>
    </row>
    <row r="39" spans="1:12" x14ac:dyDescent="0.25">
      <c r="A39" s="2" t="s">
        <v>63</v>
      </c>
      <c r="B39" s="41" t="s">
        <v>213</v>
      </c>
      <c r="C39" s="13">
        <v>20.582924347999999</v>
      </c>
      <c r="D39" s="11" t="str">
        <f>IF($B39="N/A","N/A",IF(C39&gt;10,"No",IF(C39&lt;-10,"No","Yes")))</f>
        <v>N/A</v>
      </c>
      <c r="E39" s="13">
        <v>20.570806180999998</v>
      </c>
      <c r="F39" s="11" t="str">
        <f>IF($B39="N/A","N/A",IF(E39&gt;10,"No",IF(E39&lt;-10,"No","Yes")))</f>
        <v>N/A</v>
      </c>
      <c r="G39" s="13">
        <v>19.172443529999999</v>
      </c>
      <c r="H39" s="11" t="str">
        <f>IF($B39="N/A","N/A",IF(G39&gt;10,"No",IF(G39&lt;-10,"No","Yes")))</f>
        <v>N/A</v>
      </c>
      <c r="I39" s="12">
        <v>-5.8999999999999997E-2</v>
      </c>
      <c r="J39" s="12">
        <v>-6.8</v>
      </c>
      <c r="K39" s="41" t="s">
        <v>737</v>
      </c>
      <c r="L39" s="9" t="str">
        <f t="shared" si="4"/>
        <v>Yes</v>
      </c>
    </row>
    <row r="40" spans="1:12" x14ac:dyDescent="0.25">
      <c r="A40" s="2" t="s">
        <v>64</v>
      </c>
      <c r="B40" s="41" t="s">
        <v>213</v>
      </c>
      <c r="C40" s="13">
        <v>73.139622889999998</v>
      </c>
      <c r="D40" s="11" t="str">
        <f>IF($B40="N/A","N/A",IF(C40&gt;10,"No",IF(C40&lt;-10,"No","Yes")))</f>
        <v>N/A</v>
      </c>
      <c r="E40" s="13">
        <v>70.951654465999994</v>
      </c>
      <c r="F40" s="11" t="str">
        <f>IF($B40="N/A","N/A",IF(E40&gt;10,"No",IF(E40&lt;-10,"No","Yes")))</f>
        <v>N/A</v>
      </c>
      <c r="G40" s="13">
        <v>63.587963766000001</v>
      </c>
      <c r="H40" s="11" t="str">
        <f>IF($B40="N/A","N/A",IF(G40&gt;10,"No",IF(G40&lt;-10,"No","Yes")))</f>
        <v>N/A</v>
      </c>
      <c r="I40" s="12">
        <v>-2.99</v>
      </c>
      <c r="J40" s="12">
        <v>-10.4</v>
      </c>
      <c r="K40" s="41" t="s">
        <v>737</v>
      </c>
      <c r="L40" s="9" t="str">
        <f t="shared" si="4"/>
        <v>No</v>
      </c>
    </row>
    <row r="41" spans="1:12" x14ac:dyDescent="0.25">
      <c r="A41" s="3" t="s">
        <v>19</v>
      </c>
      <c r="B41" s="33" t="s">
        <v>281</v>
      </c>
      <c r="C41" s="8">
        <v>3.4877656599</v>
      </c>
      <c r="D41" s="11" t="str">
        <f>IF($B41="N/A","N/A",IF(C41&gt;8,"No",IF(C41&lt;2,"No","Yes")))</f>
        <v>Yes</v>
      </c>
      <c r="E41" s="8">
        <v>3.4077213377</v>
      </c>
      <c r="F41" s="11" t="str">
        <f>IF($B41="N/A","N/A",IF(E41&gt;8,"No",IF(E41&lt;2,"No","Yes")))</f>
        <v>Yes</v>
      </c>
      <c r="G41" s="8">
        <v>3.3782839621999998</v>
      </c>
      <c r="H41" s="11" t="str">
        <f>IF($B41="N/A","N/A",IF(G41&gt;8,"No",IF(G41&lt;2,"No","Yes")))</f>
        <v>Yes</v>
      </c>
      <c r="I41" s="12">
        <v>-2.2999999999999998</v>
      </c>
      <c r="J41" s="12">
        <v>-0.86399999999999999</v>
      </c>
      <c r="K41" s="41" t="s">
        <v>737</v>
      </c>
      <c r="L41" s="9" t="str">
        <f t="shared" si="4"/>
        <v>Yes</v>
      </c>
    </row>
    <row r="42" spans="1:12" x14ac:dyDescent="0.25">
      <c r="A42" s="3" t="s">
        <v>170</v>
      </c>
      <c r="B42" s="33" t="s">
        <v>213</v>
      </c>
      <c r="C42" s="8">
        <v>16.772485841000002</v>
      </c>
      <c r="D42" s="11" t="str">
        <f t="shared" ref="D42:D49" si="14">IF($B42="N/A","N/A",IF(C42&gt;10,"No",IF(C42&lt;-10,"No","Yes")))</f>
        <v>N/A</v>
      </c>
      <c r="E42" s="8">
        <v>16.471070696999998</v>
      </c>
      <c r="F42" s="11" t="str">
        <f t="shared" ref="F42:F49" si="15">IF($B42="N/A","N/A",IF(E42&gt;10,"No",IF(E42&lt;-10,"No","Yes")))</f>
        <v>N/A</v>
      </c>
      <c r="G42" s="8">
        <v>16.0475475</v>
      </c>
      <c r="H42" s="11" t="str">
        <f t="shared" ref="H42:H49" si="16">IF($B42="N/A","N/A",IF(G42&gt;10,"No",IF(G42&lt;-10,"No","Yes")))</f>
        <v>N/A</v>
      </c>
      <c r="I42" s="12">
        <v>-1.8</v>
      </c>
      <c r="J42" s="12">
        <v>-2.57</v>
      </c>
      <c r="K42" s="41" t="s">
        <v>737</v>
      </c>
      <c r="L42" s="9" t="str">
        <f>IF(J42="Div by 0", "N/A", IF(OR(J42="N/A",K42="N/A"),"N/A", IF(J42&gt;VALUE(MID(K42,1,2)), "No", IF(J42&lt;-1*VALUE(MID(K42,1,2)), "No", "Yes"))))</f>
        <v>Yes</v>
      </c>
    </row>
    <row r="43" spans="1:12" x14ac:dyDescent="0.25">
      <c r="A43" s="3" t="s">
        <v>171</v>
      </c>
      <c r="B43" s="33" t="s">
        <v>213</v>
      </c>
      <c r="C43" s="8">
        <v>28.710162026999999</v>
      </c>
      <c r="D43" s="11" t="str">
        <f t="shared" si="14"/>
        <v>N/A</v>
      </c>
      <c r="E43" s="8">
        <v>29.385151759999999</v>
      </c>
      <c r="F43" s="11" t="str">
        <f t="shared" si="15"/>
        <v>N/A</v>
      </c>
      <c r="G43" s="8">
        <v>29.384749080999999</v>
      </c>
      <c r="H43" s="11" t="str">
        <f t="shared" si="16"/>
        <v>N/A</v>
      </c>
      <c r="I43" s="12">
        <v>2.351</v>
      </c>
      <c r="J43" s="12">
        <v>-1E-3</v>
      </c>
      <c r="K43" s="41" t="s">
        <v>737</v>
      </c>
      <c r="L43" s="9" t="str">
        <f>IF(J43="Div by 0", "N/A", IF(OR(J43="N/A",K43="N/A"),"N/A", IF(J43&gt;VALUE(MID(K43,1,2)), "No", IF(J43&lt;-1*VALUE(MID(K43,1,2)), "No", "Yes"))))</f>
        <v>Yes</v>
      </c>
    </row>
    <row r="44" spans="1:12" x14ac:dyDescent="0.25">
      <c r="A44" s="3" t="s">
        <v>172</v>
      </c>
      <c r="B44" s="33" t="s">
        <v>213</v>
      </c>
      <c r="C44" s="8">
        <v>3.3420074802999999</v>
      </c>
      <c r="D44" s="11" t="str">
        <f t="shared" si="14"/>
        <v>N/A</v>
      </c>
      <c r="E44" s="8">
        <v>3.3671077025999998</v>
      </c>
      <c r="F44" s="11" t="str">
        <f t="shared" si="15"/>
        <v>N/A</v>
      </c>
      <c r="G44" s="8">
        <v>3.3476751257999999</v>
      </c>
      <c r="H44" s="11" t="str">
        <f t="shared" si="16"/>
        <v>N/A</v>
      </c>
      <c r="I44" s="12">
        <v>0.75109999999999999</v>
      </c>
      <c r="J44" s="12">
        <v>-0.57699999999999996</v>
      </c>
      <c r="K44" s="41" t="s">
        <v>737</v>
      </c>
      <c r="L44" s="9" t="str">
        <f t="shared" ref="L44:L53" si="17">IF(J44="Div by 0", "N/A", IF(OR(J44="N/A",K44="N/A"),"N/A", IF(J44&gt;VALUE(MID(K44,1,2)), "No", IF(J44&lt;-1*VALUE(MID(K44,1,2)), "No", "Yes"))))</f>
        <v>Yes</v>
      </c>
    </row>
    <row r="45" spans="1:12" x14ac:dyDescent="0.25">
      <c r="A45" s="3" t="s">
        <v>173</v>
      </c>
      <c r="B45" s="33" t="s">
        <v>213</v>
      </c>
      <c r="C45" s="8">
        <v>25.105627267999999</v>
      </c>
      <c r="D45" s="11" t="str">
        <f t="shared" si="14"/>
        <v>N/A</v>
      </c>
      <c r="E45" s="8">
        <v>24.926091096</v>
      </c>
      <c r="F45" s="11" t="str">
        <f t="shared" si="15"/>
        <v>N/A</v>
      </c>
      <c r="G45" s="8">
        <v>24.78397481</v>
      </c>
      <c r="H45" s="11" t="str">
        <f t="shared" si="16"/>
        <v>N/A</v>
      </c>
      <c r="I45" s="12">
        <v>-0.71499999999999997</v>
      </c>
      <c r="J45" s="12">
        <v>-0.56999999999999995</v>
      </c>
      <c r="K45" s="41" t="s">
        <v>737</v>
      </c>
      <c r="L45" s="9" t="str">
        <f t="shared" si="17"/>
        <v>Yes</v>
      </c>
    </row>
    <row r="46" spans="1:12" x14ac:dyDescent="0.25">
      <c r="A46" s="3" t="s">
        <v>174</v>
      </c>
      <c r="B46" s="33" t="s">
        <v>213</v>
      </c>
      <c r="C46" s="8">
        <v>13.932910597999999</v>
      </c>
      <c r="D46" s="11" t="str">
        <f t="shared" si="14"/>
        <v>N/A</v>
      </c>
      <c r="E46" s="8">
        <v>13.563239913</v>
      </c>
      <c r="F46" s="11" t="str">
        <f t="shared" si="15"/>
        <v>N/A</v>
      </c>
      <c r="G46" s="8">
        <v>13.673366453</v>
      </c>
      <c r="H46" s="11" t="str">
        <f t="shared" si="16"/>
        <v>N/A</v>
      </c>
      <c r="I46" s="12">
        <v>-2.65</v>
      </c>
      <c r="J46" s="12">
        <v>0.81189999999999996</v>
      </c>
      <c r="K46" s="41" t="s">
        <v>737</v>
      </c>
      <c r="L46" s="9" t="str">
        <f t="shared" si="17"/>
        <v>Yes</v>
      </c>
    </row>
    <row r="47" spans="1:12" x14ac:dyDescent="0.25">
      <c r="A47" s="3" t="s">
        <v>175</v>
      </c>
      <c r="B47" s="33" t="s">
        <v>213</v>
      </c>
      <c r="C47" s="8">
        <v>4.2693871247999997</v>
      </c>
      <c r="D47" s="11" t="str">
        <f t="shared" si="14"/>
        <v>N/A</v>
      </c>
      <c r="E47" s="8">
        <v>4.5147066192</v>
      </c>
      <c r="F47" s="11" t="str">
        <f t="shared" si="15"/>
        <v>N/A</v>
      </c>
      <c r="G47" s="8">
        <v>4.8862349400999996</v>
      </c>
      <c r="H47" s="11" t="str">
        <f t="shared" si="16"/>
        <v>N/A</v>
      </c>
      <c r="I47" s="12">
        <v>5.7460000000000004</v>
      </c>
      <c r="J47" s="12">
        <v>8.2289999999999992</v>
      </c>
      <c r="K47" s="41" t="s">
        <v>737</v>
      </c>
      <c r="L47" s="9" t="str">
        <f t="shared" si="17"/>
        <v>Yes</v>
      </c>
    </row>
    <row r="48" spans="1:12" x14ac:dyDescent="0.25">
      <c r="A48" s="3" t="s">
        <v>176</v>
      </c>
      <c r="B48" s="33" t="s">
        <v>213</v>
      </c>
      <c r="C48" s="8">
        <v>2.6400382546999999</v>
      </c>
      <c r="D48" s="11" t="str">
        <f t="shared" si="14"/>
        <v>N/A</v>
      </c>
      <c r="E48" s="8">
        <v>2.6578195752</v>
      </c>
      <c r="F48" s="11" t="str">
        <f t="shared" si="15"/>
        <v>N/A</v>
      </c>
      <c r="G48" s="8">
        <v>2.7613162864</v>
      </c>
      <c r="H48" s="11" t="str">
        <f t="shared" si="16"/>
        <v>N/A</v>
      </c>
      <c r="I48" s="12">
        <v>0.67349999999999999</v>
      </c>
      <c r="J48" s="12">
        <v>3.8940000000000001</v>
      </c>
      <c r="K48" s="41" t="s">
        <v>737</v>
      </c>
      <c r="L48" s="9" t="str">
        <f t="shared" si="17"/>
        <v>Yes</v>
      </c>
    </row>
    <row r="49" spans="1:12" x14ac:dyDescent="0.25">
      <c r="A49" s="3" t="s">
        <v>954</v>
      </c>
      <c r="B49" s="33" t="s">
        <v>213</v>
      </c>
      <c r="C49" s="8">
        <v>1.7396157457000001</v>
      </c>
      <c r="D49" s="11" t="str">
        <f t="shared" si="14"/>
        <v>N/A</v>
      </c>
      <c r="E49" s="8">
        <v>1.7070912989</v>
      </c>
      <c r="F49" s="11" t="str">
        <f t="shared" si="15"/>
        <v>N/A</v>
      </c>
      <c r="G49" s="8">
        <v>1.7368518413</v>
      </c>
      <c r="H49" s="11" t="str">
        <f t="shared" si="16"/>
        <v>N/A</v>
      </c>
      <c r="I49" s="12">
        <v>-1.87</v>
      </c>
      <c r="J49" s="12">
        <v>1.7430000000000001</v>
      </c>
      <c r="K49" s="41" t="s">
        <v>737</v>
      </c>
      <c r="L49" s="9" t="str">
        <f t="shared" si="17"/>
        <v>Yes</v>
      </c>
    </row>
    <row r="50" spans="1:12" x14ac:dyDescent="0.25">
      <c r="A50" s="2" t="s">
        <v>208</v>
      </c>
      <c r="B50" s="33" t="s">
        <v>213</v>
      </c>
      <c r="C50" s="34">
        <v>360303</v>
      </c>
      <c r="D50" s="9" t="str">
        <f t="shared" ref="D50:D53" si="18">IF($B50="N/A","N/A",IF(C50&lt;0,"No","Yes"))</f>
        <v>N/A</v>
      </c>
      <c r="E50" s="34">
        <v>372275</v>
      </c>
      <c r="F50" s="9" t="str">
        <f t="shared" ref="F50:F53" si="19">IF($B50="N/A","N/A",IF(E50&lt;0,"No","Yes"))</f>
        <v>N/A</v>
      </c>
      <c r="G50" s="34">
        <v>365408</v>
      </c>
      <c r="H50" s="9" t="str">
        <f t="shared" ref="H50:H53" si="20">IF($B50="N/A","N/A",IF(G50&lt;0,"No","Yes"))</f>
        <v>N/A</v>
      </c>
      <c r="I50" s="12">
        <v>3.323</v>
      </c>
      <c r="J50" s="12">
        <v>-1.84</v>
      </c>
      <c r="K50" s="41" t="s">
        <v>737</v>
      </c>
      <c r="L50" s="9" t="str">
        <f t="shared" si="17"/>
        <v>Yes</v>
      </c>
    </row>
    <row r="51" spans="1:12" x14ac:dyDescent="0.25">
      <c r="A51" s="2" t="s">
        <v>209</v>
      </c>
      <c r="B51" s="33" t="s">
        <v>213</v>
      </c>
      <c r="C51" s="34">
        <v>24653</v>
      </c>
      <c r="D51" s="9" t="str">
        <f t="shared" si="18"/>
        <v>N/A</v>
      </c>
      <c r="E51" s="34">
        <v>25490</v>
      </c>
      <c r="F51" s="9" t="str">
        <f t="shared" si="19"/>
        <v>N/A</v>
      </c>
      <c r="G51" s="34">
        <v>25130</v>
      </c>
      <c r="H51" s="9" t="str">
        <f t="shared" si="20"/>
        <v>N/A</v>
      </c>
      <c r="I51" s="12">
        <v>3.395</v>
      </c>
      <c r="J51" s="12">
        <v>-1.41</v>
      </c>
      <c r="K51" s="41" t="s">
        <v>737</v>
      </c>
      <c r="L51" s="9" t="str">
        <f t="shared" si="17"/>
        <v>Yes</v>
      </c>
    </row>
    <row r="52" spans="1:12" x14ac:dyDescent="0.25">
      <c r="A52" s="2" t="s">
        <v>210</v>
      </c>
      <c r="B52" s="33" t="s">
        <v>213</v>
      </c>
      <c r="C52" s="34">
        <v>285518</v>
      </c>
      <c r="D52" s="9" t="str">
        <f t="shared" si="18"/>
        <v>N/A</v>
      </c>
      <c r="E52" s="34">
        <v>289127</v>
      </c>
      <c r="F52" s="9" t="str">
        <f t="shared" si="19"/>
        <v>N/A</v>
      </c>
      <c r="G52" s="34">
        <v>286345</v>
      </c>
      <c r="H52" s="9" t="str">
        <f t="shared" si="20"/>
        <v>N/A</v>
      </c>
      <c r="I52" s="12">
        <v>1.264</v>
      </c>
      <c r="J52" s="12">
        <v>-0.96199999999999997</v>
      </c>
      <c r="K52" s="41" t="s">
        <v>737</v>
      </c>
      <c r="L52" s="9" t="str">
        <f t="shared" si="17"/>
        <v>Yes</v>
      </c>
    </row>
    <row r="53" spans="1:12" x14ac:dyDescent="0.25">
      <c r="A53" s="2" t="s">
        <v>955</v>
      </c>
      <c r="B53" s="33" t="s">
        <v>213</v>
      </c>
      <c r="C53" s="34">
        <v>56214</v>
      </c>
      <c r="D53" s="9" t="str">
        <f t="shared" si="18"/>
        <v>N/A</v>
      </c>
      <c r="E53" s="34">
        <v>59806</v>
      </c>
      <c r="F53" s="9" t="str">
        <f t="shared" si="19"/>
        <v>N/A</v>
      </c>
      <c r="G53" s="34">
        <v>63227</v>
      </c>
      <c r="H53" s="9" t="str">
        <f t="shared" si="20"/>
        <v>N/A</v>
      </c>
      <c r="I53" s="12">
        <v>6.39</v>
      </c>
      <c r="J53" s="12">
        <v>5.72</v>
      </c>
      <c r="K53" s="41" t="s">
        <v>737</v>
      </c>
      <c r="L53" s="9" t="str">
        <f t="shared" si="17"/>
        <v>Yes</v>
      </c>
    </row>
    <row r="54" spans="1:12" x14ac:dyDescent="0.25">
      <c r="A54" s="2" t="s">
        <v>956</v>
      </c>
      <c r="B54" s="33" t="s">
        <v>213</v>
      </c>
      <c r="C54" s="8">
        <v>100</v>
      </c>
      <c r="D54" s="11" t="str">
        <f>IF($B54="N/A","N/A",IF(C54&gt;10,"No",IF(C54&lt;-10,"No","Yes")))</f>
        <v>N/A</v>
      </c>
      <c r="E54" s="8">
        <v>100</v>
      </c>
      <c r="F54" s="11" t="str">
        <f>IF($B54="N/A","N/A",IF(E54&gt;10,"No",IF(E54&lt;-10,"No","Yes")))</f>
        <v>N/A</v>
      </c>
      <c r="G54" s="8">
        <v>100</v>
      </c>
      <c r="H54" s="11" t="str">
        <f>IF($B54="N/A","N/A",IF(G54&gt;10,"No",IF(G54&lt;-10,"No","Yes")))</f>
        <v>N/A</v>
      </c>
      <c r="I54" s="12">
        <v>0</v>
      </c>
      <c r="J54" s="12">
        <v>0</v>
      </c>
      <c r="K54" s="33" t="s">
        <v>213</v>
      </c>
      <c r="L54" s="9" t="str">
        <f t="shared" si="4"/>
        <v>N/A</v>
      </c>
    </row>
    <row r="55" spans="1:12" x14ac:dyDescent="0.25">
      <c r="A55" s="2" t="s">
        <v>1748</v>
      </c>
      <c r="B55" s="33" t="s">
        <v>213</v>
      </c>
      <c r="C55" s="8">
        <v>100</v>
      </c>
      <c r="D55" s="11" t="str">
        <f>IF($B55="N/A","N/A",IF(C55&gt;10,"No",IF(C55&lt;-10,"No","Yes")))</f>
        <v>N/A</v>
      </c>
      <c r="E55" s="8">
        <v>100</v>
      </c>
      <c r="F55" s="11" t="str">
        <f>IF($B55="N/A","N/A",IF(E55&gt;10,"No",IF(E55&lt;-10,"No","Yes")))</f>
        <v>N/A</v>
      </c>
      <c r="G55" s="8">
        <v>99.999866917999995</v>
      </c>
      <c r="H55" s="11" t="str">
        <f>IF($B55="N/A","N/A",IF(G55&gt;10,"No",IF(G55&lt;-10,"No","Yes")))</f>
        <v>N/A</v>
      </c>
      <c r="I55" s="12">
        <v>0</v>
      </c>
      <c r="J55" s="12">
        <v>0</v>
      </c>
      <c r="K55" s="33" t="s">
        <v>213</v>
      </c>
      <c r="L55" s="9" t="str">
        <f t="shared" si="4"/>
        <v>N/A</v>
      </c>
    </row>
    <row r="56" spans="1:12" x14ac:dyDescent="0.25">
      <c r="A56" s="2" t="s">
        <v>177</v>
      </c>
      <c r="B56" s="33" t="s">
        <v>213</v>
      </c>
      <c r="C56" s="8">
        <v>56.170136100000001</v>
      </c>
      <c r="D56" s="11" t="str">
        <f t="shared" ref="D56:D57" si="21">IF($B56="N/A","N/A",IF(C56&gt;10,"No",IF(C56&lt;-10,"No","Yes")))</f>
        <v>N/A</v>
      </c>
      <c r="E56" s="8">
        <v>56.288124731000003</v>
      </c>
      <c r="F56" s="11" t="str">
        <f t="shared" ref="F56:F57" si="22">IF($B56="N/A","N/A",IF(E56&gt;10,"No",IF(E56&lt;-10,"No","Yes")))</f>
        <v>N/A</v>
      </c>
      <c r="G56" s="8">
        <v>56.444291251999999</v>
      </c>
      <c r="H56" s="11" t="str">
        <f t="shared" ref="H56:H57" si="23">IF($B56="N/A","N/A",IF(G56&gt;10,"No",IF(G56&lt;-10,"No","Yes")))</f>
        <v>N/A</v>
      </c>
      <c r="I56" s="12">
        <v>0.21010000000000001</v>
      </c>
      <c r="J56" s="12">
        <v>0.27739999999999998</v>
      </c>
      <c r="K56" s="41" t="s">
        <v>737</v>
      </c>
      <c r="L56" s="9" t="str">
        <f>IF(J56="Div by 0", "N/A", IF(OR(J56="N/A",K56="N/A"),"N/A", IF(J56&gt;VALUE(MID(K56,1,2)), "No", IF(J56&lt;-1*VALUE(MID(K56,1,2)), "No", "Yes"))))</f>
        <v>Yes</v>
      </c>
    </row>
    <row r="57" spans="1:12" x14ac:dyDescent="0.25">
      <c r="A57" s="6" t="s">
        <v>178</v>
      </c>
      <c r="B57" s="33" t="s">
        <v>213</v>
      </c>
      <c r="C57" s="8">
        <v>43.829863899999999</v>
      </c>
      <c r="D57" s="11" t="str">
        <f t="shared" si="21"/>
        <v>N/A</v>
      </c>
      <c r="E57" s="8">
        <v>43.711875268999997</v>
      </c>
      <c r="F57" s="11" t="str">
        <f t="shared" si="22"/>
        <v>N/A</v>
      </c>
      <c r="G57" s="8">
        <v>43.555575666000003</v>
      </c>
      <c r="H57" s="11" t="str">
        <f t="shared" si="23"/>
        <v>N/A</v>
      </c>
      <c r="I57" s="12">
        <v>-0.26900000000000002</v>
      </c>
      <c r="J57" s="12">
        <v>-0.35799999999999998</v>
      </c>
      <c r="K57" s="41" t="s">
        <v>737</v>
      </c>
      <c r="L57" s="9" t="str">
        <f>IF(J57="Div by 0", "N/A", IF(OR(J57="N/A",K57="N/A"),"N/A", IF(J57&gt;VALUE(MID(K57,1,2)), "No", IF(J57&lt;-1*VALUE(MID(K57,1,2)), "No", "Yes"))))</f>
        <v>Yes</v>
      </c>
    </row>
    <row r="58" spans="1:12" x14ac:dyDescent="0.25">
      <c r="A58" s="7" t="s">
        <v>683</v>
      </c>
      <c r="B58" s="33" t="s">
        <v>282</v>
      </c>
      <c r="C58" s="8">
        <v>60.814891176000003</v>
      </c>
      <c r="D58" s="11" t="str">
        <f>IF($B58="N/A","N/A",IF(C58&gt;70,"No",IF(C58&lt;40,"No","Yes")))</f>
        <v>Yes</v>
      </c>
      <c r="E58" s="8">
        <v>62.780768125000002</v>
      </c>
      <c r="F58" s="11" t="str">
        <f>IF($B58="N/A","N/A",IF(E58&gt;70,"No",IF(E58&lt;40,"No","Yes")))</f>
        <v>Yes</v>
      </c>
      <c r="G58" s="8">
        <v>64.984156600000006</v>
      </c>
      <c r="H58" s="11" t="str">
        <f>IF($B58="N/A","N/A",IF(G58&gt;70,"No",IF(G58&lt;40,"No","Yes")))</f>
        <v>Yes</v>
      </c>
      <c r="I58" s="12">
        <v>3.2330000000000001</v>
      </c>
      <c r="J58" s="12">
        <v>3.51</v>
      </c>
      <c r="K58" s="41" t="s">
        <v>737</v>
      </c>
      <c r="L58" s="9" t="str">
        <f t="shared" si="4"/>
        <v>Yes</v>
      </c>
    </row>
    <row r="59" spans="1:12" x14ac:dyDescent="0.25">
      <c r="A59" s="2" t="s">
        <v>684</v>
      </c>
      <c r="B59" s="33" t="s">
        <v>213</v>
      </c>
      <c r="C59" s="8">
        <v>74.734360366000004</v>
      </c>
      <c r="D59" s="11" t="str">
        <f>IF($B59="N/A","N/A",IF(C59&gt;10,"No",IF(C59&lt;-10,"No","Yes")))</f>
        <v>N/A</v>
      </c>
      <c r="E59" s="8">
        <v>75.471928832000003</v>
      </c>
      <c r="F59" s="11" t="str">
        <f>IF($B59="N/A","N/A",IF(E59&gt;10,"No",IF(E59&lt;-10,"No","Yes")))</f>
        <v>N/A</v>
      </c>
      <c r="G59" s="8">
        <v>76.184222047000006</v>
      </c>
      <c r="H59" s="11" t="str">
        <f>IF($B59="N/A","N/A",IF(G59&gt;10,"No",IF(G59&lt;-10,"No","Yes")))</f>
        <v>N/A</v>
      </c>
      <c r="I59" s="12">
        <v>0.9869</v>
      </c>
      <c r="J59" s="12">
        <v>0.94379999999999997</v>
      </c>
      <c r="K59" s="33" t="s">
        <v>213</v>
      </c>
      <c r="L59" s="9" t="str">
        <f t="shared" si="4"/>
        <v>N/A</v>
      </c>
    </row>
    <row r="60" spans="1:12" x14ac:dyDescent="0.25">
      <c r="A60" s="2" t="s">
        <v>685</v>
      </c>
      <c r="B60" s="33" t="s">
        <v>213</v>
      </c>
      <c r="C60" s="8">
        <v>81.780479759000002</v>
      </c>
      <c r="D60" s="11" t="str">
        <f t="shared" ref="D60:D66" si="24">IF($B60="N/A","N/A",IF(C60&gt;10,"No",IF(C60&lt;-10,"No","Yes")))</f>
        <v>N/A</v>
      </c>
      <c r="E60" s="8">
        <v>81.953338407999993</v>
      </c>
      <c r="F60" s="11" t="str">
        <f t="shared" ref="F60:F66" si="25">IF($B60="N/A","N/A",IF(E60&gt;10,"No",IF(E60&lt;-10,"No","Yes")))</f>
        <v>N/A</v>
      </c>
      <c r="G60" s="8">
        <v>82.216621218</v>
      </c>
      <c r="H60" s="11" t="str">
        <f t="shared" ref="H60:H66" si="26">IF($B60="N/A","N/A",IF(G60&gt;10,"No",IF(G60&lt;-10,"No","Yes")))</f>
        <v>N/A</v>
      </c>
      <c r="I60" s="12">
        <v>0.2114</v>
      </c>
      <c r="J60" s="12">
        <v>0.32129999999999997</v>
      </c>
      <c r="K60" s="33" t="s">
        <v>213</v>
      </c>
      <c r="L60" s="9" t="str">
        <f t="shared" si="4"/>
        <v>N/A</v>
      </c>
    </row>
    <row r="61" spans="1:12" x14ac:dyDescent="0.25">
      <c r="A61" s="2" t="s">
        <v>1747</v>
      </c>
      <c r="B61" s="33" t="s">
        <v>213</v>
      </c>
      <c r="C61" s="8">
        <v>57.265437544999997</v>
      </c>
      <c r="D61" s="11" t="str">
        <f t="shared" si="24"/>
        <v>N/A</v>
      </c>
      <c r="E61" s="8">
        <v>57.795344393999997</v>
      </c>
      <c r="F61" s="11" t="str">
        <f t="shared" si="25"/>
        <v>N/A</v>
      </c>
      <c r="G61" s="8">
        <v>60.440303657999998</v>
      </c>
      <c r="H61" s="11" t="str">
        <f t="shared" si="26"/>
        <v>N/A</v>
      </c>
      <c r="I61" s="12">
        <v>0.9254</v>
      </c>
      <c r="J61" s="12">
        <v>4.5759999999999996</v>
      </c>
      <c r="K61" s="33" t="s">
        <v>213</v>
      </c>
      <c r="L61" s="9" t="str">
        <f t="shared" si="4"/>
        <v>N/A</v>
      </c>
    </row>
    <row r="62" spans="1:12" x14ac:dyDescent="0.25">
      <c r="A62" s="2" t="s">
        <v>686</v>
      </c>
      <c r="B62" s="33" t="s">
        <v>213</v>
      </c>
      <c r="C62" s="8">
        <v>52.306902506</v>
      </c>
      <c r="D62" s="11" t="str">
        <f t="shared" si="24"/>
        <v>N/A</v>
      </c>
      <c r="E62" s="8">
        <v>57.452088013000001</v>
      </c>
      <c r="F62" s="11" t="str">
        <f t="shared" si="25"/>
        <v>N/A</v>
      </c>
      <c r="G62" s="8">
        <v>59.481290852999997</v>
      </c>
      <c r="H62" s="11" t="str">
        <f t="shared" si="26"/>
        <v>N/A</v>
      </c>
      <c r="I62" s="12">
        <v>9.8369999999999997</v>
      </c>
      <c r="J62" s="12">
        <v>3.532</v>
      </c>
      <c r="K62" s="33" t="s">
        <v>213</v>
      </c>
      <c r="L62" s="9" t="str">
        <f t="shared" si="4"/>
        <v>N/A</v>
      </c>
    </row>
    <row r="63" spans="1:12" x14ac:dyDescent="0.25">
      <c r="A63" s="2" t="s">
        <v>179</v>
      </c>
      <c r="B63" s="58" t="s">
        <v>217</v>
      </c>
      <c r="C63" s="34">
        <v>0</v>
      </c>
      <c r="D63" s="11" t="str">
        <f>IF(OR($B63="N/A",$C63="N/A"),"N/A",IF(C63&gt;0,"No",IF(C63&lt;0,"No","Yes")))</f>
        <v>Yes</v>
      </c>
      <c r="E63" s="34">
        <v>0</v>
      </c>
      <c r="F63" s="11" t="str">
        <f>IF(OR($B63="N/A",$E63="N/A"),"N/A",IF(E63&gt;0,"No",IF(E63&lt;0,"No","Yes")))</f>
        <v>Yes</v>
      </c>
      <c r="G63" s="34">
        <v>0</v>
      </c>
      <c r="H63" s="11" t="str">
        <f>IF($B63="N/A","N/A",IF(G63&gt;0,"No",IF(G63&lt;0,"No","Yes")))</f>
        <v>Yes</v>
      </c>
      <c r="I63" s="12" t="s">
        <v>1745</v>
      </c>
      <c r="J63" s="12" t="s">
        <v>1745</v>
      </c>
      <c r="K63" s="33" t="s">
        <v>213</v>
      </c>
      <c r="L63" s="9" t="str">
        <f>IF(J63="Div by 0", "N/A", IF(K63="N/A","N/A", IF(J63&gt;VALUE(MID(K63,1,2)), "No", IF(J63&lt;-1*VALUE(MID(K63,1,2)), "No", "Yes"))))</f>
        <v>N/A</v>
      </c>
    </row>
    <row r="64" spans="1:12" x14ac:dyDescent="0.25">
      <c r="A64" s="3" t="s">
        <v>146</v>
      </c>
      <c r="B64" s="33" t="s">
        <v>213</v>
      </c>
      <c r="C64" s="8">
        <v>0.92236751380000004</v>
      </c>
      <c r="D64" s="11" t="str">
        <f t="shared" si="24"/>
        <v>N/A</v>
      </c>
      <c r="E64" s="8">
        <v>0.73104543190000004</v>
      </c>
      <c r="F64" s="11" t="str">
        <f t="shared" si="25"/>
        <v>N/A</v>
      </c>
      <c r="G64" s="8">
        <v>1.0878114283</v>
      </c>
      <c r="H64" s="11" t="str">
        <f t="shared" si="26"/>
        <v>N/A</v>
      </c>
      <c r="I64" s="12">
        <v>-20.7</v>
      </c>
      <c r="J64" s="12">
        <v>48.8</v>
      </c>
      <c r="K64" s="33" t="s">
        <v>213</v>
      </c>
      <c r="L64" s="9" t="str">
        <f t="shared" si="4"/>
        <v>N/A</v>
      </c>
    </row>
    <row r="65" spans="1:12" x14ac:dyDescent="0.25">
      <c r="A65" s="3" t="s">
        <v>147</v>
      </c>
      <c r="B65" s="33" t="s">
        <v>213</v>
      </c>
      <c r="C65" s="8">
        <v>1.1813727548999999</v>
      </c>
      <c r="D65" s="11" t="str">
        <f t="shared" si="24"/>
        <v>N/A</v>
      </c>
      <c r="E65" s="8">
        <v>1.1559062511</v>
      </c>
      <c r="F65" s="11" t="str">
        <f t="shared" si="25"/>
        <v>N/A</v>
      </c>
      <c r="G65" s="8">
        <v>1.2114445108</v>
      </c>
      <c r="H65" s="11" t="str">
        <f t="shared" si="26"/>
        <v>N/A</v>
      </c>
      <c r="I65" s="12">
        <v>-2.16</v>
      </c>
      <c r="J65" s="12">
        <v>4.8049999999999997</v>
      </c>
      <c r="K65" s="33" t="s">
        <v>213</v>
      </c>
      <c r="L65" s="9" t="str">
        <f t="shared" si="4"/>
        <v>N/A</v>
      </c>
    </row>
    <row r="66" spans="1:12" x14ac:dyDescent="0.25">
      <c r="A66" s="3" t="s">
        <v>148</v>
      </c>
      <c r="B66" s="33" t="s">
        <v>213</v>
      </c>
      <c r="C66" s="8">
        <v>1.2400282305000001</v>
      </c>
      <c r="D66" s="11" t="str">
        <f t="shared" si="24"/>
        <v>N/A</v>
      </c>
      <c r="E66" s="8">
        <v>1.2098379937999999</v>
      </c>
      <c r="F66" s="11" t="str">
        <f t="shared" si="25"/>
        <v>N/A</v>
      </c>
      <c r="G66" s="8">
        <v>1.2818448345</v>
      </c>
      <c r="H66" s="11" t="str">
        <f t="shared" si="26"/>
        <v>N/A</v>
      </c>
      <c r="I66" s="12">
        <v>-2.4300000000000002</v>
      </c>
      <c r="J66" s="12">
        <v>5.952</v>
      </c>
      <c r="K66" s="33" t="s">
        <v>213</v>
      </c>
      <c r="L66" s="9" t="str">
        <f t="shared" si="4"/>
        <v>N/A</v>
      </c>
    </row>
    <row r="67" spans="1:12" x14ac:dyDescent="0.25">
      <c r="A67" s="2" t="s">
        <v>957</v>
      </c>
      <c r="B67" s="41" t="s">
        <v>213</v>
      </c>
      <c r="C67" s="1">
        <v>3170</v>
      </c>
      <c r="D67" s="11" t="str">
        <f>IF($B67="N/A","N/A",IF(C67&gt;10,"No",IF(C67&lt;-10,"No","Yes")))</f>
        <v>N/A</v>
      </c>
      <c r="E67" s="1">
        <v>4262</v>
      </c>
      <c r="F67" s="11" t="str">
        <f>IF($B67="N/A","N/A",IF(E67&gt;10,"No",IF(E67&lt;-10,"No","Yes")))</f>
        <v>N/A</v>
      </c>
      <c r="G67" s="1">
        <v>2429</v>
      </c>
      <c r="H67" s="11" t="str">
        <f>IF($B67="N/A","N/A",IF(G67&gt;10,"No",IF(G67&lt;-10,"No","Yes")))</f>
        <v>N/A</v>
      </c>
      <c r="I67" s="12">
        <v>34.450000000000003</v>
      </c>
      <c r="J67" s="12">
        <v>-43</v>
      </c>
      <c r="K67" s="33" t="s">
        <v>213</v>
      </c>
      <c r="L67" s="9" t="str">
        <f t="shared" si="4"/>
        <v>N/A</v>
      </c>
    </row>
    <row r="68" spans="1:12" x14ac:dyDescent="0.25">
      <c r="A68" s="3" t="s">
        <v>201</v>
      </c>
      <c r="B68" s="41" t="s">
        <v>217</v>
      </c>
      <c r="C68" s="1">
        <v>0</v>
      </c>
      <c r="D68" s="11" t="str">
        <f t="shared" ref="D68:D69" si="27">IF($B68="N/A","N/A",IF(C68&gt;0,"No",IF(C68&lt;0,"No","Yes")))</f>
        <v>Yes</v>
      </c>
      <c r="E68" s="1">
        <v>0</v>
      </c>
      <c r="F68" s="11" t="str">
        <f t="shared" ref="F68:F69" si="28">IF($B68="N/A","N/A",IF(E68&gt;0,"No",IF(E68&lt;0,"No","Yes")))</f>
        <v>Yes</v>
      </c>
      <c r="G68" s="1">
        <v>0</v>
      </c>
      <c r="H68" s="11" t="str">
        <f t="shared" ref="H68:H69" si="29">IF($B68="N/A","N/A",IF(G68&gt;0,"No",IF(G68&lt;0,"No","Yes")))</f>
        <v>Yes</v>
      </c>
      <c r="I68" s="12" t="s">
        <v>1745</v>
      </c>
      <c r="J68" s="12" t="s">
        <v>1745</v>
      </c>
      <c r="K68" s="33" t="s">
        <v>213</v>
      </c>
      <c r="L68" s="9" t="str">
        <f t="shared" si="4"/>
        <v>N/A</v>
      </c>
    </row>
    <row r="69" spans="1:12" x14ac:dyDescent="0.25">
      <c r="A69" s="3" t="s">
        <v>202</v>
      </c>
      <c r="B69" s="41" t="s">
        <v>217</v>
      </c>
      <c r="C69" s="1">
        <v>120</v>
      </c>
      <c r="D69" s="11" t="str">
        <f t="shared" si="27"/>
        <v>No</v>
      </c>
      <c r="E69" s="1">
        <v>122</v>
      </c>
      <c r="F69" s="11" t="str">
        <f t="shared" si="28"/>
        <v>No</v>
      </c>
      <c r="G69" s="1">
        <v>122</v>
      </c>
      <c r="H69" s="11" t="str">
        <f t="shared" si="29"/>
        <v>No</v>
      </c>
      <c r="I69" s="12">
        <v>1.667</v>
      </c>
      <c r="J69" s="12">
        <v>0</v>
      </c>
      <c r="K69" s="33" t="s">
        <v>213</v>
      </c>
      <c r="L69" s="9" t="str">
        <f t="shared" si="4"/>
        <v>N/A</v>
      </c>
    </row>
    <row r="70" spans="1:12" x14ac:dyDescent="0.25">
      <c r="A70" s="3" t="s">
        <v>203</v>
      </c>
      <c r="B70" s="58" t="s">
        <v>213</v>
      </c>
      <c r="C70" s="13">
        <v>32.5</v>
      </c>
      <c r="D70" s="11" t="str">
        <f>IF($B70="N/A","N/A",IF(C70&gt;10,"No",IF(C70&lt;-10,"No","Yes")))</f>
        <v>N/A</v>
      </c>
      <c r="E70" s="13">
        <v>30.327868852000002</v>
      </c>
      <c r="F70" s="11" t="str">
        <f>IF($B70="N/A","N/A",IF(E70&gt;10,"No",IF(E70&lt;-10,"No","Yes")))</f>
        <v>N/A</v>
      </c>
      <c r="G70" s="13">
        <v>39.344262295</v>
      </c>
      <c r="H70" s="11" t="str">
        <f>IF($B70="N/A","N/A",IF(G70&gt;10,"No",IF(G70&lt;-10,"No","Yes")))</f>
        <v>N/A</v>
      </c>
      <c r="I70" s="12">
        <v>-6.68</v>
      </c>
      <c r="J70" s="12">
        <v>29.73</v>
      </c>
      <c r="K70" s="58" t="s">
        <v>213</v>
      </c>
      <c r="L70" s="9" t="str">
        <f t="shared" si="4"/>
        <v>N/A</v>
      </c>
    </row>
    <row r="71" spans="1:12" x14ac:dyDescent="0.25">
      <c r="A71" s="2" t="s">
        <v>65</v>
      </c>
      <c r="B71" s="41" t="s">
        <v>213</v>
      </c>
      <c r="C71" s="1">
        <v>112341</v>
      </c>
      <c r="D71" s="11" t="str">
        <f>IF($B71="N/A","N/A",IF(C71&gt;10,"No",IF(C71&lt;-10,"No","Yes")))</f>
        <v>N/A</v>
      </c>
      <c r="E71" s="1">
        <v>118735</v>
      </c>
      <c r="F71" s="11" t="str">
        <f>IF($B71="N/A","N/A",IF(E71&gt;10,"No",IF(E71&lt;-10,"No","Yes")))</f>
        <v>N/A</v>
      </c>
      <c r="G71" s="1">
        <v>123903</v>
      </c>
      <c r="H71" s="11" t="str">
        <f>IF($B71="N/A","N/A",IF(G71&gt;10,"No",IF(G71&lt;-10,"No","Yes")))</f>
        <v>N/A</v>
      </c>
      <c r="I71" s="12">
        <v>5.6920000000000002</v>
      </c>
      <c r="J71" s="12">
        <v>4.3529999999999998</v>
      </c>
      <c r="K71" s="41" t="s">
        <v>737</v>
      </c>
      <c r="L71" s="9" t="str">
        <f t="shared" ref="L71:L103" si="30">IF(J71="Div by 0", "N/A", IF(K71="N/A","N/A", IF(J71&gt;VALUE(MID(K71,1,2)), "No", IF(J71&lt;-1*VALUE(MID(K71,1,2)), "No", "Yes"))))</f>
        <v>Yes</v>
      </c>
    </row>
    <row r="72" spans="1:12" x14ac:dyDescent="0.25">
      <c r="A72" s="4" t="s">
        <v>66</v>
      </c>
      <c r="B72" s="41" t="s">
        <v>213</v>
      </c>
      <c r="C72" s="1">
        <v>100077.65</v>
      </c>
      <c r="D72" s="11" t="str">
        <f>IF($B72="N/A","N/A",IF(C72&gt;10,"No",IF(C72&lt;-10,"No","Yes")))</f>
        <v>N/A</v>
      </c>
      <c r="E72" s="1">
        <v>106167.95</v>
      </c>
      <c r="F72" s="11" t="str">
        <f>IF($B72="N/A","N/A",IF(E72&gt;10,"No",IF(E72&lt;-10,"No","Yes")))</f>
        <v>N/A</v>
      </c>
      <c r="G72" s="1">
        <v>110960.75</v>
      </c>
      <c r="H72" s="11" t="str">
        <f>IF($B72="N/A","N/A",IF(G72&gt;10,"No",IF(G72&lt;-10,"No","Yes")))</f>
        <v>N/A</v>
      </c>
      <c r="I72" s="12">
        <v>6.0860000000000003</v>
      </c>
      <c r="J72" s="12">
        <v>4.5140000000000002</v>
      </c>
      <c r="K72" s="41" t="s">
        <v>738</v>
      </c>
      <c r="L72" s="9" t="str">
        <f t="shared" si="30"/>
        <v>Yes</v>
      </c>
    </row>
    <row r="73" spans="1:12" x14ac:dyDescent="0.25">
      <c r="A73" s="3" t="s">
        <v>67</v>
      </c>
      <c r="B73" s="33" t="s">
        <v>283</v>
      </c>
      <c r="C73" s="8">
        <v>96.029632878000001</v>
      </c>
      <c r="D73" s="11" t="str">
        <f>IF($B73="N/A","N/A",IF(C73&gt;=90,"Yes","No"))</f>
        <v>Yes</v>
      </c>
      <c r="E73" s="8">
        <v>95.945945945999995</v>
      </c>
      <c r="F73" s="11" t="str">
        <f>IF($B73="N/A","N/A",IF(E73&gt;=90,"Yes","No"))</f>
        <v>Yes</v>
      </c>
      <c r="G73" s="8">
        <v>95.975381474000002</v>
      </c>
      <c r="H73" s="11" t="str">
        <f>IF($B73="N/A","N/A",IF(G73&gt;=90,"Yes","No"))</f>
        <v>Yes</v>
      </c>
      <c r="I73" s="12">
        <v>-8.6999999999999994E-2</v>
      </c>
      <c r="J73" s="12">
        <v>3.0700000000000002E-2</v>
      </c>
      <c r="K73" s="41" t="s">
        <v>737</v>
      </c>
      <c r="L73" s="9" t="str">
        <f t="shared" si="30"/>
        <v>Yes</v>
      </c>
    </row>
    <row r="74" spans="1:12" x14ac:dyDescent="0.25">
      <c r="A74" s="2" t="s">
        <v>958</v>
      </c>
      <c r="B74" s="33" t="s">
        <v>283</v>
      </c>
      <c r="C74" s="8">
        <v>97.545457482000003</v>
      </c>
      <c r="D74" s="11" t="str">
        <f>IF($B74="N/A","N/A",IF(C74&gt;=90,"Yes","No"))</f>
        <v>Yes</v>
      </c>
      <c r="E74" s="8">
        <v>97.432095746000002</v>
      </c>
      <c r="F74" s="11" t="str">
        <f>IF($B74="N/A","N/A",IF(E74&gt;=90,"Yes","No"))</f>
        <v>Yes</v>
      </c>
      <c r="G74" s="8">
        <v>97.519189796999996</v>
      </c>
      <c r="H74" s="11" t="str">
        <f>IF($B74="N/A","N/A",IF(G74&gt;=90,"Yes","No"))</f>
        <v>Yes</v>
      </c>
      <c r="I74" s="12">
        <v>-0.11600000000000001</v>
      </c>
      <c r="J74" s="12">
        <v>8.9399999999999993E-2</v>
      </c>
      <c r="K74" s="41" t="s">
        <v>737</v>
      </c>
      <c r="L74" s="9" t="str">
        <f t="shared" si="30"/>
        <v>Yes</v>
      </c>
    </row>
    <row r="75" spans="1:12" x14ac:dyDescent="0.25">
      <c r="A75" s="6" t="s">
        <v>959</v>
      </c>
      <c r="B75" s="41" t="s">
        <v>284</v>
      </c>
      <c r="C75" s="13">
        <v>47.747773221999999</v>
      </c>
      <c r="D75" s="11" t="str">
        <f>IF($B75="N/A","N/A",IF(C75&gt;55,"No",IF(C75&lt;30,"No","Yes")))</f>
        <v>Yes</v>
      </c>
      <c r="E75" s="13">
        <v>48.056065558999997</v>
      </c>
      <c r="F75" s="11" t="str">
        <f>IF($B75="N/A","N/A",IF(E75&gt;55,"No",IF(E75&lt;30,"No","Yes")))</f>
        <v>Yes</v>
      </c>
      <c r="G75" s="13">
        <v>48.161274505999998</v>
      </c>
      <c r="H75" s="11" t="str">
        <f>IF($B75="N/A","N/A",IF(G75&gt;55,"No",IF(G75&lt;30,"No","Yes")))</f>
        <v>Yes</v>
      </c>
      <c r="I75" s="12">
        <v>0.64570000000000005</v>
      </c>
      <c r="J75" s="12">
        <v>0.21890000000000001</v>
      </c>
      <c r="K75" s="41" t="s">
        <v>737</v>
      </c>
      <c r="L75" s="9" t="str">
        <f t="shared" si="30"/>
        <v>Yes</v>
      </c>
    </row>
    <row r="76" spans="1:12" ht="13" customHeight="1" x14ac:dyDescent="0.25">
      <c r="A76" s="2" t="s">
        <v>1732</v>
      </c>
      <c r="B76" s="41" t="s">
        <v>278</v>
      </c>
      <c r="C76" s="13">
        <v>2.3927150372999999</v>
      </c>
      <c r="D76" s="11" t="str">
        <f>IF($B76="N/A","N/A",IF(C76&gt;=5,"No",IF(C76&lt;0,"No","Yes")))</f>
        <v>Yes</v>
      </c>
      <c r="E76" s="13">
        <v>2.1392175854</v>
      </c>
      <c r="F76" s="11" t="str">
        <f>IF($B76="N/A","N/A",IF(E76&gt;=5,"No",IF(E76&lt;0,"No","Yes")))</f>
        <v>Yes</v>
      </c>
      <c r="G76" s="13">
        <v>1.7788108439999999</v>
      </c>
      <c r="H76" s="11" t="str">
        <f>IF($B76="N/A","N/A",IF(G76&gt;=5,"No",IF(G76&lt;0,"No","Yes")))</f>
        <v>Yes</v>
      </c>
      <c r="I76" s="12">
        <v>-10.6</v>
      </c>
      <c r="J76" s="12">
        <v>-16.8</v>
      </c>
      <c r="K76" s="41" t="s">
        <v>213</v>
      </c>
      <c r="L76" s="9" t="str">
        <f t="shared" si="30"/>
        <v>N/A</v>
      </c>
    </row>
    <row r="77" spans="1:12" ht="13" customHeight="1" x14ac:dyDescent="0.25">
      <c r="A77" s="2" t="s">
        <v>1733</v>
      </c>
      <c r="B77" s="41" t="s">
        <v>213</v>
      </c>
      <c r="C77" s="13">
        <v>18.009453360999998</v>
      </c>
      <c r="D77" s="41" t="s">
        <v>213</v>
      </c>
      <c r="E77" s="13">
        <v>18.53286731</v>
      </c>
      <c r="F77" s="41" t="s">
        <v>213</v>
      </c>
      <c r="G77" s="13">
        <v>19.483789738999999</v>
      </c>
      <c r="H77" s="41" t="s">
        <v>213</v>
      </c>
      <c r="I77" s="12">
        <v>2.9060000000000001</v>
      </c>
      <c r="J77" s="12">
        <v>5.1310000000000002</v>
      </c>
      <c r="K77" s="41" t="s">
        <v>213</v>
      </c>
      <c r="L77" s="9" t="str">
        <f t="shared" si="30"/>
        <v>N/A</v>
      </c>
    </row>
    <row r="78" spans="1:12" ht="13" customHeight="1" x14ac:dyDescent="0.25">
      <c r="A78" s="2" t="s">
        <v>1734</v>
      </c>
      <c r="B78" s="41" t="s">
        <v>213</v>
      </c>
      <c r="C78" s="13">
        <v>39.166466384000003</v>
      </c>
      <c r="D78" s="41" t="s">
        <v>213</v>
      </c>
      <c r="E78" s="13">
        <v>38.797321767</v>
      </c>
      <c r="F78" s="41" t="s">
        <v>213</v>
      </c>
      <c r="G78" s="13">
        <v>38.952244901</v>
      </c>
      <c r="H78" s="41" t="s">
        <v>213</v>
      </c>
      <c r="I78" s="12">
        <v>-0.94299999999999995</v>
      </c>
      <c r="J78" s="12">
        <v>0.39929999999999999</v>
      </c>
      <c r="K78" s="41" t="s">
        <v>213</v>
      </c>
      <c r="L78" s="9" t="str">
        <f t="shared" si="30"/>
        <v>N/A</v>
      </c>
    </row>
    <row r="79" spans="1:12" ht="13" customHeight="1" x14ac:dyDescent="0.25">
      <c r="A79" s="2" t="s">
        <v>1735</v>
      </c>
      <c r="B79" s="41" t="s">
        <v>213</v>
      </c>
      <c r="C79" s="13">
        <v>11.364506280000001</v>
      </c>
      <c r="D79" s="41" t="s">
        <v>213</v>
      </c>
      <c r="E79" s="13">
        <v>11.81201836</v>
      </c>
      <c r="F79" s="41" t="s">
        <v>213</v>
      </c>
      <c r="G79" s="13">
        <v>12.140141885</v>
      </c>
      <c r="H79" s="41" t="s">
        <v>213</v>
      </c>
      <c r="I79" s="12">
        <v>3.9380000000000002</v>
      </c>
      <c r="J79" s="12">
        <v>2.778</v>
      </c>
      <c r="K79" s="41" t="s">
        <v>213</v>
      </c>
      <c r="L79" s="9" t="str">
        <f t="shared" si="30"/>
        <v>N/A</v>
      </c>
    </row>
    <row r="80" spans="1:12" ht="13" customHeight="1" x14ac:dyDescent="0.25">
      <c r="A80" s="2" t="s">
        <v>1736</v>
      </c>
      <c r="B80" s="41" t="s">
        <v>213</v>
      </c>
      <c r="C80" s="13">
        <v>5.2002385593999998</v>
      </c>
      <c r="D80" s="41" t="s">
        <v>213</v>
      </c>
      <c r="E80" s="13">
        <v>4.8873541921000001</v>
      </c>
      <c r="F80" s="41" t="s">
        <v>213</v>
      </c>
      <c r="G80" s="13">
        <v>4.7860019531000004</v>
      </c>
      <c r="H80" s="41" t="s">
        <v>213</v>
      </c>
      <c r="I80" s="12">
        <v>-6.02</v>
      </c>
      <c r="J80" s="12">
        <v>-2.0699999999999998</v>
      </c>
      <c r="K80" s="41" t="s">
        <v>213</v>
      </c>
      <c r="L80" s="9" t="str">
        <f t="shared" si="30"/>
        <v>N/A</v>
      </c>
    </row>
    <row r="81" spans="1:12" ht="13" customHeight="1" x14ac:dyDescent="0.25">
      <c r="A81" s="2" t="s">
        <v>1737</v>
      </c>
      <c r="B81" s="41" t="s">
        <v>213</v>
      </c>
      <c r="C81" s="13">
        <v>0</v>
      </c>
      <c r="D81" s="41" t="s">
        <v>213</v>
      </c>
      <c r="E81" s="13">
        <v>0</v>
      </c>
      <c r="F81" s="41" t="s">
        <v>213</v>
      </c>
      <c r="G81" s="13">
        <v>0</v>
      </c>
      <c r="H81" s="41" t="s">
        <v>213</v>
      </c>
      <c r="I81" s="12" t="s">
        <v>1745</v>
      </c>
      <c r="J81" s="12" t="s">
        <v>1745</v>
      </c>
      <c r="K81" s="41" t="s">
        <v>213</v>
      </c>
      <c r="L81" s="9" t="str">
        <f t="shared" si="30"/>
        <v>N/A</v>
      </c>
    </row>
    <row r="82" spans="1:12" ht="13" customHeight="1" x14ac:dyDescent="0.25">
      <c r="A82" s="2" t="s">
        <v>1738</v>
      </c>
      <c r="B82" s="41" t="s">
        <v>213</v>
      </c>
      <c r="C82" s="13">
        <v>7.4149242040000001</v>
      </c>
      <c r="D82" s="41" t="s">
        <v>213</v>
      </c>
      <c r="E82" s="13">
        <v>8.1601886554000007</v>
      </c>
      <c r="F82" s="41" t="s">
        <v>213</v>
      </c>
      <c r="G82" s="13">
        <v>8.1006916700999998</v>
      </c>
      <c r="H82" s="41" t="s">
        <v>213</v>
      </c>
      <c r="I82" s="12">
        <v>10.050000000000001</v>
      </c>
      <c r="J82" s="12">
        <v>-0.72899999999999998</v>
      </c>
      <c r="K82" s="41" t="s">
        <v>213</v>
      </c>
      <c r="L82" s="9" t="str">
        <f t="shared" si="30"/>
        <v>N/A</v>
      </c>
    </row>
    <row r="83" spans="1:12" ht="13" customHeight="1" x14ac:dyDescent="0.25">
      <c r="A83" s="2" t="s">
        <v>1739</v>
      </c>
      <c r="B83" s="41" t="s">
        <v>213</v>
      </c>
      <c r="C83" s="13">
        <v>0</v>
      </c>
      <c r="D83" s="41" t="s">
        <v>213</v>
      </c>
      <c r="E83" s="13">
        <v>0</v>
      </c>
      <c r="F83" s="41" t="s">
        <v>213</v>
      </c>
      <c r="G83" s="13">
        <v>0</v>
      </c>
      <c r="H83" s="41" t="s">
        <v>213</v>
      </c>
      <c r="I83" s="12" t="s">
        <v>1745</v>
      </c>
      <c r="J83" s="12" t="s">
        <v>1745</v>
      </c>
      <c r="K83" s="41" t="s">
        <v>213</v>
      </c>
      <c r="L83" s="9" t="str">
        <f t="shared" si="30"/>
        <v>N/A</v>
      </c>
    </row>
    <row r="84" spans="1:12" ht="13" customHeight="1" x14ac:dyDescent="0.25">
      <c r="A84" s="2" t="s">
        <v>1740</v>
      </c>
      <c r="B84" s="41" t="s">
        <v>213</v>
      </c>
      <c r="C84" s="13">
        <v>16.451696174999999</v>
      </c>
      <c r="D84" s="41" t="s">
        <v>213</v>
      </c>
      <c r="E84" s="13">
        <v>15.67103213</v>
      </c>
      <c r="F84" s="41" t="s">
        <v>213</v>
      </c>
      <c r="G84" s="13">
        <v>14.758319008000001</v>
      </c>
      <c r="H84" s="41" t="s">
        <v>213</v>
      </c>
      <c r="I84" s="12">
        <v>-4.75</v>
      </c>
      <c r="J84" s="12">
        <v>-5.82</v>
      </c>
      <c r="K84" s="41" t="s">
        <v>213</v>
      </c>
      <c r="L84" s="9" t="str">
        <f t="shared" si="30"/>
        <v>N/A</v>
      </c>
    </row>
    <row r="85" spans="1:12" ht="13" customHeight="1" x14ac:dyDescent="0.25">
      <c r="A85" s="2" t="s">
        <v>1741</v>
      </c>
      <c r="B85" s="41" t="s">
        <v>213</v>
      </c>
      <c r="C85" s="13">
        <v>0</v>
      </c>
      <c r="D85" s="41" t="s">
        <v>213</v>
      </c>
      <c r="E85" s="13">
        <v>0</v>
      </c>
      <c r="F85" s="41" t="s">
        <v>213</v>
      </c>
      <c r="G85" s="13">
        <v>0</v>
      </c>
      <c r="H85" s="41" t="s">
        <v>213</v>
      </c>
      <c r="I85" s="12" t="s">
        <v>1745</v>
      </c>
      <c r="J85" s="12" t="s">
        <v>1745</v>
      </c>
      <c r="K85" s="41" t="s">
        <v>213</v>
      </c>
      <c r="L85" s="9" t="str">
        <f t="shared" si="30"/>
        <v>N/A</v>
      </c>
    </row>
    <row r="86" spans="1:12" ht="13" customHeight="1" x14ac:dyDescent="0.25">
      <c r="A86" s="2" t="s">
        <v>1742</v>
      </c>
      <c r="B86" s="41" t="s">
        <v>213</v>
      </c>
      <c r="C86" s="13">
        <v>0</v>
      </c>
      <c r="D86" s="41" t="s">
        <v>213</v>
      </c>
      <c r="E86" s="13">
        <v>0</v>
      </c>
      <c r="F86" s="41" t="s">
        <v>213</v>
      </c>
      <c r="G86" s="13">
        <v>0</v>
      </c>
      <c r="H86" s="41" t="s">
        <v>213</v>
      </c>
      <c r="I86" s="12" t="s">
        <v>1745</v>
      </c>
      <c r="J86" s="12" t="s">
        <v>1745</v>
      </c>
      <c r="K86" s="41" t="s">
        <v>213</v>
      </c>
      <c r="L86" s="9" t="str">
        <f t="shared" si="30"/>
        <v>N/A</v>
      </c>
    </row>
    <row r="87" spans="1:12" x14ac:dyDescent="0.25">
      <c r="A87" s="2" t="s">
        <v>960</v>
      </c>
      <c r="B87" s="41" t="s">
        <v>213</v>
      </c>
      <c r="C87" s="13">
        <v>63.211116154999999</v>
      </c>
      <c r="D87" s="41" t="s">
        <v>213</v>
      </c>
      <c r="E87" s="13">
        <v>61.494925674999998</v>
      </c>
      <c r="F87" s="41" t="s">
        <v>213</v>
      </c>
      <c r="G87" s="13">
        <v>60.275376706000003</v>
      </c>
      <c r="H87" s="41" t="s">
        <v>213</v>
      </c>
      <c r="I87" s="12">
        <v>-2.72</v>
      </c>
      <c r="J87" s="12">
        <v>-1.98</v>
      </c>
      <c r="K87" s="41" t="s">
        <v>213</v>
      </c>
      <c r="L87" s="9" t="str">
        <f t="shared" si="30"/>
        <v>N/A</v>
      </c>
    </row>
    <row r="88" spans="1:12" x14ac:dyDescent="0.25">
      <c r="A88" s="2" t="s">
        <v>961</v>
      </c>
      <c r="B88" s="41" t="s">
        <v>213</v>
      </c>
      <c r="C88" s="13">
        <v>36.788883845000001</v>
      </c>
      <c r="D88" s="41" t="s">
        <v>213</v>
      </c>
      <c r="E88" s="13">
        <v>38.505074325000002</v>
      </c>
      <c r="F88" s="41" t="s">
        <v>213</v>
      </c>
      <c r="G88" s="13">
        <v>39.724623293999997</v>
      </c>
      <c r="H88" s="41" t="s">
        <v>213</v>
      </c>
      <c r="I88" s="12">
        <v>4.665</v>
      </c>
      <c r="J88" s="12">
        <v>3.1669999999999998</v>
      </c>
      <c r="K88" s="41" t="s">
        <v>213</v>
      </c>
      <c r="L88" s="9" t="str">
        <f t="shared" si="30"/>
        <v>N/A</v>
      </c>
    </row>
    <row r="89" spans="1:12" x14ac:dyDescent="0.25">
      <c r="A89" s="6" t="s">
        <v>68</v>
      </c>
      <c r="B89" s="41" t="s">
        <v>213</v>
      </c>
      <c r="C89" s="1">
        <v>565</v>
      </c>
      <c r="D89" s="11" t="str">
        <f>IF($B89="N/A","N/A",IF(C89&gt;10,"No",IF(C89&lt;-10,"No","Yes")))</f>
        <v>N/A</v>
      </c>
      <c r="E89" s="1">
        <v>592</v>
      </c>
      <c r="F89" s="11" t="str">
        <f>IF($B89="N/A","N/A",IF(E89&gt;10,"No",IF(E89&lt;-10,"No","Yes")))</f>
        <v>N/A</v>
      </c>
      <c r="G89" s="1">
        <v>531</v>
      </c>
      <c r="H89" s="11" t="str">
        <f>IF($B89="N/A","N/A",IF(G89&gt;10,"No",IF(G89&lt;-10,"No","Yes")))</f>
        <v>N/A</v>
      </c>
      <c r="I89" s="12">
        <v>4.7789999999999999</v>
      </c>
      <c r="J89" s="12">
        <v>-10.3</v>
      </c>
      <c r="K89" s="41" t="s">
        <v>737</v>
      </c>
      <c r="L89" s="9" t="str">
        <f t="shared" si="30"/>
        <v>No</v>
      </c>
    </row>
    <row r="90" spans="1:12" x14ac:dyDescent="0.25">
      <c r="A90" s="2" t="s">
        <v>109</v>
      </c>
      <c r="B90" s="41" t="s">
        <v>213</v>
      </c>
      <c r="C90" s="13">
        <v>0.53097345129999995</v>
      </c>
      <c r="D90" s="11" t="str">
        <f>IF($B90="N/A","N/A",IF(C90&gt;10,"No",IF(C90&lt;-10,"No","Yes")))</f>
        <v>N/A</v>
      </c>
      <c r="E90" s="13">
        <v>0.16891891889999999</v>
      </c>
      <c r="F90" s="11" t="str">
        <f>IF($B90="N/A","N/A",IF(E90&gt;10,"No",IF(E90&lt;-10,"No","Yes")))</f>
        <v>N/A</v>
      </c>
      <c r="G90" s="13">
        <v>0.18832391709999999</v>
      </c>
      <c r="H90" s="11" t="str">
        <f>IF($B90="N/A","N/A",IF(G90&gt;10,"No",IF(G90&lt;-10,"No","Yes")))</f>
        <v>N/A</v>
      </c>
      <c r="I90" s="12">
        <v>-68.2</v>
      </c>
      <c r="J90" s="12">
        <v>11.49</v>
      </c>
      <c r="K90" s="41" t="s">
        <v>737</v>
      </c>
      <c r="L90" s="9" t="str">
        <f t="shared" si="30"/>
        <v>No</v>
      </c>
    </row>
    <row r="91" spans="1:12" x14ac:dyDescent="0.25">
      <c r="A91" s="2" t="s">
        <v>110</v>
      </c>
      <c r="B91" s="41" t="s">
        <v>213</v>
      </c>
      <c r="C91" s="13">
        <v>1.2389380531</v>
      </c>
      <c r="D91" s="11" t="str">
        <f>IF($B91="N/A","N/A",IF(C91&gt;10,"No",IF(C91&lt;-10,"No","Yes")))</f>
        <v>N/A</v>
      </c>
      <c r="E91" s="13">
        <v>1.5202702702999999</v>
      </c>
      <c r="F91" s="11" t="str">
        <f>IF($B91="N/A","N/A",IF(E91&gt;10,"No",IF(E91&lt;-10,"No","Yes")))</f>
        <v>N/A</v>
      </c>
      <c r="G91" s="13">
        <v>1.1299435028</v>
      </c>
      <c r="H91" s="11" t="str">
        <f>IF($B91="N/A","N/A",IF(G91&gt;10,"No",IF(G91&lt;-10,"No","Yes")))</f>
        <v>N/A</v>
      </c>
      <c r="I91" s="12">
        <v>22.71</v>
      </c>
      <c r="J91" s="12">
        <v>-25.7</v>
      </c>
      <c r="K91" s="41" t="s">
        <v>737</v>
      </c>
      <c r="L91" s="9" t="str">
        <f t="shared" si="30"/>
        <v>No</v>
      </c>
    </row>
    <row r="92" spans="1:12" x14ac:dyDescent="0.25">
      <c r="A92" s="4" t="s">
        <v>7</v>
      </c>
      <c r="B92" s="41" t="s">
        <v>213</v>
      </c>
      <c r="C92" s="13">
        <v>1.8007673067000001</v>
      </c>
      <c r="D92" s="11" t="str">
        <f>IF($B92="N/A","N/A",IF(C92&gt;10,"No",IF(C92&lt;-10,"No","Yes")))</f>
        <v>N/A</v>
      </c>
      <c r="E92" s="13">
        <v>1.9101360171999999</v>
      </c>
      <c r="F92" s="11" t="str">
        <f>IF($B92="N/A","N/A",IF(E92&gt;10,"No",IF(E92&lt;-10,"No","Yes")))</f>
        <v>N/A</v>
      </c>
      <c r="G92" s="13">
        <v>2.0403057229999999</v>
      </c>
      <c r="H92" s="11" t="str">
        <f>IF($B92="N/A","N/A",IF(G92&gt;10,"No",IF(G92&lt;-10,"No","Yes")))</f>
        <v>N/A</v>
      </c>
      <c r="I92" s="12">
        <v>6.0730000000000004</v>
      </c>
      <c r="J92" s="12">
        <v>6.8150000000000004</v>
      </c>
      <c r="K92" s="41" t="s">
        <v>738</v>
      </c>
      <c r="L92" s="9" t="str">
        <f t="shared" si="30"/>
        <v>Yes</v>
      </c>
    </row>
    <row r="93" spans="1:12" x14ac:dyDescent="0.25">
      <c r="A93" s="4" t="s">
        <v>180</v>
      </c>
      <c r="B93" s="41" t="s">
        <v>213</v>
      </c>
      <c r="C93" s="13">
        <v>59.245511434000001</v>
      </c>
      <c r="D93" s="11" t="str">
        <f t="shared" ref="D93:D94" si="31">IF($B93="N/A","N/A",IF(C93&gt;10,"No",IF(C93&lt;-10,"No","Yes")))</f>
        <v>N/A</v>
      </c>
      <c r="E93" s="13">
        <v>58.872278604000002</v>
      </c>
      <c r="F93" s="11" t="str">
        <f t="shared" ref="F93:F94" si="32">IF($B93="N/A","N/A",IF(E93&gt;10,"No",IF(E93&lt;-10,"No","Yes")))</f>
        <v>N/A</v>
      </c>
      <c r="G93" s="13">
        <v>58.645069126999999</v>
      </c>
      <c r="H93" s="11" t="str">
        <f t="shared" ref="H93:H94" si="33">IF($B93="N/A","N/A",IF(G93&gt;10,"No",IF(G93&lt;-10,"No","Yes")))</f>
        <v>N/A</v>
      </c>
      <c r="I93" s="12">
        <v>-0.63</v>
      </c>
      <c r="J93" s="12">
        <v>-0.38600000000000001</v>
      </c>
      <c r="K93" s="41" t="s">
        <v>737</v>
      </c>
      <c r="L93" s="9" t="str">
        <f>IF(J93="Div by 0", "N/A", IF(OR(J93="N/A",K93="N/A"),"N/A", IF(J93&gt;VALUE(MID(K93,1,2)), "No", IF(J93&lt;-1*VALUE(MID(K93,1,2)), "No", "Yes"))))</f>
        <v>Yes</v>
      </c>
    </row>
    <row r="94" spans="1:12" x14ac:dyDescent="0.25">
      <c r="A94" s="4" t="s">
        <v>181</v>
      </c>
      <c r="B94" s="41" t="s">
        <v>213</v>
      </c>
      <c r="C94" s="13">
        <v>40.754488565999999</v>
      </c>
      <c r="D94" s="11" t="str">
        <f t="shared" si="31"/>
        <v>N/A</v>
      </c>
      <c r="E94" s="13">
        <v>41.127721395999998</v>
      </c>
      <c r="F94" s="11" t="str">
        <f t="shared" si="32"/>
        <v>N/A</v>
      </c>
      <c r="G94" s="13">
        <v>41.354930873000001</v>
      </c>
      <c r="H94" s="11" t="str">
        <f t="shared" si="33"/>
        <v>N/A</v>
      </c>
      <c r="I94" s="12">
        <v>0.91579999999999995</v>
      </c>
      <c r="J94" s="12">
        <v>0.5524</v>
      </c>
      <c r="K94" s="41" t="s">
        <v>737</v>
      </c>
      <c r="L94" s="9" t="str">
        <f>IF(J94="Div by 0", "N/A", IF(OR(J94="N/A",K94="N/A"),"N/A", IF(J94&gt;VALUE(MID(K94,1,2)), "No", IF(J94&lt;-1*VALUE(MID(K94,1,2)), "No", "Yes"))))</f>
        <v>Yes</v>
      </c>
    </row>
    <row r="95" spans="1:12" x14ac:dyDescent="0.25">
      <c r="A95" s="2" t="s">
        <v>8</v>
      </c>
      <c r="B95" s="41" t="s">
        <v>285</v>
      </c>
      <c r="C95" s="13">
        <v>6.3921453432000002</v>
      </c>
      <c r="D95" s="11" t="str">
        <f>IF($B95="N/A","N/A",IF(C95&gt;10,"No",IF(C95&lt;5,"No","Yes")))</f>
        <v>Yes</v>
      </c>
      <c r="E95" s="13">
        <v>6.0041268371000003</v>
      </c>
      <c r="F95" s="11" t="str">
        <f>IF($B95="N/A","N/A",IF(E95&gt;10,"No",IF(E95&lt;5,"No","Yes")))</f>
        <v>Yes</v>
      </c>
      <c r="G95" s="13">
        <v>6.0918621824999999</v>
      </c>
      <c r="H95" s="11" t="str">
        <f t="shared" ref="H95:H98" si="34">IF($B95="N/A","N/A",IF(G95&gt;10,"No",IF(G95&lt;5,"No","Yes")))</f>
        <v>Yes</v>
      </c>
      <c r="I95" s="12">
        <v>-6.07</v>
      </c>
      <c r="J95" s="12">
        <v>1.4610000000000001</v>
      </c>
      <c r="K95" s="41" t="s">
        <v>738</v>
      </c>
      <c r="L95" s="9" t="str">
        <f t="shared" si="30"/>
        <v>Yes</v>
      </c>
    </row>
    <row r="96" spans="1:12" x14ac:dyDescent="0.25">
      <c r="A96" s="2" t="s">
        <v>149</v>
      </c>
      <c r="B96" s="41" t="s">
        <v>285</v>
      </c>
      <c r="C96" s="13">
        <v>5.0506938695999999</v>
      </c>
      <c r="D96" s="11" t="str">
        <f>IF($B96="N/A","N/A",IF(C96&gt;10,"No",IF(C96&lt;5,"No","Yes")))</f>
        <v>Yes</v>
      </c>
      <c r="E96" s="13">
        <v>3.6829915357999998</v>
      </c>
      <c r="F96" s="11" t="str">
        <f t="shared" ref="F96:F98" si="35">IF($B96="N/A","N/A",IF(E96&gt;10,"No",IF(E96&lt;5,"No","Yes")))</f>
        <v>No</v>
      </c>
      <c r="G96" s="13">
        <v>5.3170625409000003</v>
      </c>
      <c r="H96" s="11" t="str">
        <f t="shared" si="34"/>
        <v>Yes</v>
      </c>
      <c r="I96" s="12">
        <v>-27.1</v>
      </c>
      <c r="J96" s="12">
        <v>44.37</v>
      </c>
      <c r="K96" s="41" t="s">
        <v>738</v>
      </c>
      <c r="L96" s="9" t="str">
        <f t="shared" si="30"/>
        <v>No</v>
      </c>
    </row>
    <row r="97" spans="1:12" x14ac:dyDescent="0.25">
      <c r="A97" s="2" t="s">
        <v>150</v>
      </c>
      <c r="B97" s="41" t="s">
        <v>285</v>
      </c>
      <c r="C97" s="13">
        <v>6.1251012541999996</v>
      </c>
      <c r="D97" s="11" t="str">
        <f>IF($B97="N/A","N/A",IF(C97&gt;10,"No",IF(C97&lt;5,"No","Yes")))</f>
        <v>Yes</v>
      </c>
      <c r="E97" s="13">
        <v>5.7868362318999997</v>
      </c>
      <c r="F97" s="11" t="str">
        <f t="shared" si="35"/>
        <v>Yes</v>
      </c>
      <c r="G97" s="13">
        <v>5.8190681419999999</v>
      </c>
      <c r="H97" s="11" t="str">
        <f t="shared" si="34"/>
        <v>Yes</v>
      </c>
      <c r="I97" s="12">
        <v>-5.52</v>
      </c>
      <c r="J97" s="12">
        <v>0.55700000000000005</v>
      </c>
      <c r="K97" s="41" t="s">
        <v>738</v>
      </c>
      <c r="L97" s="9" t="str">
        <f t="shared" si="30"/>
        <v>Yes</v>
      </c>
    </row>
    <row r="98" spans="1:12" x14ac:dyDescent="0.25">
      <c r="A98" s="2" t="s">
        <v>151</v>
      </c>
      <c r="B98" s="41" t="s">
        <v>285</v>
      </c>
      <c r="C98" s="13">
        <v>6.4046074006999998</v>
      </c>
      <c r="D98" s="11" t="str">
        <f>IF($B98="N/A","N/A",IF(C98&gt;10,"No",IF(C98&lt;5,"No","Yes")))</f>
        <v>Yes</v>
      </c>
      <c r="E98" s="13">
        <v>6.0192866467000004</v>
      </c>
      <c r="F98" s="11" t="str">
        <f t="shared" si="35"/>
        <v>Yes</v>
      </c>
      <c r="G98" s="13">
        <v>6.0999330121000002</v>
      </c>
      <c r="H98" s="11" t="str">
        <f t="shared" si="34"/>
        <v>Yes</v>
      </c>
      <c r="I98" s="12">
        <v>-6.02</v>
      </c>
      <c r="J98" s="12">
        <v>1.34</v>
      </c>
      <c r="K98" s="41" t="s">
        <v>738</v>
      </c>
      <c r="L98" s="9" t="str">
        <f t="shared" si="30"/>
        <v>Yes</v>
      </c>
    </row>
    <row r="99" spans="1:12" x14ac:dyDescent="0.25">
      <c r="A99" s="2" t="s">
        <v>962</v>
      </c>
      <c r="B99" s="41" t="s">
        <v>213</v>
      </c>
      <c r="C99" s="1">
        <v>1926</v>
      </c>
      <c r="D99" s="11" t="str">
        <f t="shared" ref="D99:D110" si="36">IF($B99="N/A","N/A",IF(C99&gt;10,"No",IF(C99&lt;-10,"No","Yes")))</f>
        <v>N/A</v>
      </c>
      <c r="E99" s="1">
        <v>3092</v>
      </c>
      <c r="F99" s="11" t="str">
        <f t="shared" ref="F99:F110" si="37">IF($B99="N/A","N/A",IF(E99&gt;10,"No",IF(E99&lt;-10,"No","Yes")))</f>
        <v>N/A</v>
      </c>
      <c r="G99" s="1">
        <v>1351</v>
      </c>
      <c r="H99" s="11" t="str">
        <f t="shared" ref="H99:H110" si="38">IF($B99="N/A","N/A",IF(G99&gt;10,"No",IF(G99&lt;-10,"No","Yes")))</f>
        <v>N/A</v>
      </c>
      <c r="I99" s="12">
        <v>60.54</v>
      </c>
      <c r="J99" s="12">
        <v>-56.3</v>
      </c>
      <c r="K99" s="41" t="s">
        <v>737</v>
      </c>
      <c r="L99" s="9" t="str">
        <f t="shared" si="30"/>
        <v>No</v>
      </c>
    </row>
    <row r="100" spans="1:12" x14ac:dyDescent="0.25">
      <c r="A100" s="2" t="s">
        <v>963</v>
      </c>
      <c r="B100" s="41" t="s">
        <v>213</v>
      </c>
      <c r="C100" s="1">
        <v>385</v>
      </c>
      <c r="D100" s="11" t="str">
        <f t="shared" si="36"/>
        <v>N/A</v>
      </c>
      <c r="E100" s="1">
        <v>325</v>
      </c>
      <c r="F100" s="11" t="str">
        <f t="shared" si="37"/>
        <v>N/A</v>
      </c>
      <c r="G100" s="1">
        <v>379</v>
      </c>
      <c r="H100" s="11" t="str">
        <f t="shared" si="38"/>
        <v>N/A</v>
      </c>
      <c r="I100" s="12">
        <v>-15.6</v>
      </c>
      <c r="J100" s="12">
        <v>16.62</v>
      </c>
      <c r="K100" s="41" t="s">
        <v>737</v>
      </c>
      <c r="L100" s="9" t="str">
        <f t="shared" si="30"/>
        <v>No</v>
      </c>
    </row>
    <row r="101" spans="1:12" x14ac:dyDescent="0.25">
      <c r="A101" s="2" t="s">
        <v>1</v>
      </c>
      <c r="B101" s="41" t="s">
        <v>213</v>
      </c>
      <c r="C101" s="13">
        <v>96.238238933000005</v>
      </c>
      <c r="D101" s="11" t="str">
        <f t="shared" si="36"/>
        <v>N/A</v>
      </c>
      <c r="E101" s="13">
        <v>96.825704298999995</v>
      </c>
      <c r="F101" s="11" t="str">
        <f t="shared" si="37"/>
        <v>N/A</v>
      </c>
      <c r="G101" s="13">
        <v>96.705487356999996</v>
      </c>
      <c r="H101" s="11" t="str">
        <f t="shared" si="38"/>
        <v>N/A</v>
      </c>
      <c r="I101" s="12">
        <v>0.61040000000000005</v>
      </c>
      <c r="J101" s="12">
        <v>-0.124</v>
      </c>
      <c r="K101" s="41" t="s">
        <v>738</v>
      </c>
      <c r="L101" s="9" t="str">
        <f t="shared" si="30"/>
        <v>Yes</v>
      </c>
    </row>
    <row r="102" spans="1:12" x14ac:dyDescent="0.25">
      <c r="A102" s="2" t="s">
        <v>69</v>
      </c>
      <c r="B102" s="41" t="s">
        <v>213</v>
      </c>
      <c r="C102" s="13">
        <v>96.772880728999993</v>
      </c>
      <c r="D102" s="11" t="str">
        <f t="shared" si="36"/>
        <v>N/A</v>
      </c>
      <c r="E102" s="13">
        <v>94.580136736</v>
      </c>
      <c r="F102" s="11" t="str">
        <f t="shared" si="37"/>
        <v>N/A</v>
      </c>
      <c r="G102" s="13">
        <v>94.921591374000002</v>
      </c>
      <c r="H102" s="11" t="str">
        <f t="shared" si="38"/>
        <v>N/A</v>
      </c>
      <c r="I102" s="12">
        <v>-2.27</v>
      </c>
      <c r="J102" s="12">
        <v>0.36099999999999999</v>
      </c>
      <c r="K102" s="41" t="s">
        <v>738</v>
      </c>
      <c r="L102" s="9" t="str">
        <f t="shared" si="30"/>
        <v>Yes</v>
      </c>
    </row>
    <row r="103" spans="1:12" x14ac:dyDescent="0.25">
      <c r="A103" s="4" t="s">
        <v>70</v>
      </c>
      <c r="B103" s="41" t="s">
        <v>213</v>
      </c>
      <c r="C103" s="1">
        <v>105946</v>
      </c>
      <c r="D103" s="11" t="str">
        <f t="shared" si="36"/>
        <v>N/A</v>
      </c>
      <c r="E103" s="1">
        <v>112475</v>
      </c>
      <c r="F103" s="11" t="str">
        <f t="shared" si="37"/>
        <v>N/A</v>
      </c>
      <c r="G103" s="1">
        <v>117390</v>
      </c>
      <c r="H103" s="11" t="str">
        <f t="shared" si="38"/>
        <v>N/A</v>
      </c>
      <c r="I103" s="12">
        <v>6.1630000000000003</v>
      </c>
      <c r="J103" s="12">
        <v>4.37</v>
      </c>
      <c r="K103" s="41" t="s">
        <v>737</v>
      </c>
      <c r="L103" s="9" t="str">
        <f t="shared" si="30"/>
        <v>Yes</v>
      </c>
    </row>
    <row r="104" spans="1:12" x14ac:dyDescent="0.25">
      <c r="A104" s="2" t="s">
        <v>689</v>
      </c>
      <c r="B104" s="41" t="s">
        <v>213</v>
      </c>
      <c r="C104" s="13">
        <v>1.1638004265999999</v>
      </c>
      <c r="D104" s="11" t="str">
        <f t="shared" si="36"/>
        <v>N/A</v>
      </c>
      <c r="E104" s="13">
        <v>1.1184707712999999</v>
      </c>
      <c r="F104" s="11" t="str">
        <f t="shared" si="37"/>
        <v>N/A</v>
      </c>
      <c r="G104" s="13">
        <v>1.1466053327000001</v>
      </c>
      <c r="H104" s="11" t="str">
        <f t="shared" si="38"/>
        <v>N/A</v>
      </c>
      <c r="I104" s="12">
        <v>-3.89</v>
      </c>
      <c r="J104" s="12">
        <v>2.5150000000000001</v>
      </c>
      <c r="K104" s="41" t="s">
        <v>738</v>
      </c>
      <c r="L104" s="9" t="str">
        <f t="shared" ref="L104:L110" si="39">IF(J104="Div by 0", "N/A", IF(K104="N/A","N/A", IF(J104&gt;VALUE(MID(K104,1,2)), "No", IF(J104&lt;-1*VALUE(MID(K104,1,2)), "No", "Yes"))))</f>
        <v>Yes</v>
      </c>
    </row>
    <row r="105" spans="1:12" x14ac:dyDescent="0.25">
      <c r="A105" s="2" t="s">
        <v>688</v>
      </c>
      <c r="B105" s="41" t="s">
        <v>213</v>
      </c>
      <c r="C105" s="13">
        <v>2.7542332887000001</v>
      </c>
      <c r="D105" s="11" t="str">
        <f t="shared" si="36"/>
        <v>N/A</v>
      </c>
      <c r="E105" s="13">
        <v>1.8439653255999999</v>
      </c>
      <c r="F105" s="11" t="str">
        <f t="shared" si="37"/>
        <v>N/A</v>
      </c>
      <c r="G105" s="13">
        <v>1.2743845302000001</v>
      </c>
      <c r="H105" s="11" t="str">
        <f t="shared" si="38"/>
        <v>N/A</v>
      </c>
      <c r="I105" s="12">
        <v>-33</v>
      </c>
      <c r="J105" s="12">
        <v>-30.9</v>
      </c>
      <c r="K105" s="41" t="s">
        <v>738</v>
      </c>
      <c r="L105" s="9" t="str">
        <f t="shared" si="39"/>
        <v>No</v>
      </c>
    </row>
    <row r="106" spans="1:12" x14ac:dyDescent="0.25">
      <c r="A106" s="2" t="s">
        <v>687</v>
      </c>
      <c r="B106" s="41" t="s">
        <v>213</v>
      </c>
      <c r="C106" s="13">
        <v>96.081966284999993</v>
      </c>
      <c r="D106" s="11" t="str">
        <f t="shared" si="36"/>
        <v>N/A</v>
      </c>
      <c r="E106" s="13">
        <v>97.037563903000006</v>
      </c>
      <c r="F106" s="11" t="str">
        <f t="shared" si="37"/>
        <v>N/A</v>
      </c>
      <c r="G106" s="13">
        <v>97.579010136999997</v>
      </c>
      <c r="H106" s="11" t="str">
        <f t="shared" si="38"/>
        <v>N/A</v>
      </c>
      <c r="I106" s="12">
        <v>0.99460000000000004</v>
      </c>
      <c r="J106" s="12">
        <v>0.55800000000000005</v>
      </c>
      <c r="K106" s="41" t="s">
        <v>738</v>
      </c>
      <c r="L106" s="9" t="str">
        <f t="shared" si="39"/>
        <v>Yes</v>
      </c>
    </row>
    <row r="107" spans="1:12" ht="25" x14ac:dyDescent="0.25">
      <c r="A107" s="4" t="s">
        <v>964</v>
      </c>
      <c r="B107" s="41" t="s">
        <v>213</v>
      </c>
      <c r="C107" s="13">
        <v>43.226426683</v>
      </c>
      <c r="D107" s="11" t="str">
        <f t="shared" si="36"/>
        <v>N/A</v>
      </c>
      <c r="E107" s="13">
        <v>42.808775845</v>
      </c>
      <c r="F107" s="11" t="str">
        <f t="shared" si="37"/>
        <v>N/A</v>
      </c>
      <c r="G107" s="13">
        <v>42.606716544000001</v>
      </c>
      <c r="H107" s="11" t="str">
        <f t="shared" si="38"/>
        <v>N/A</v>
      </c>
      <c r="I107" s="12">
        <v>-0.96599999999999997</v>
      </c>
      <c r="J107" s="12">
        <v>-0.47199999999999998</v>
      </c>
      <c r="K107" s="41" t="s">
        <v>738</v>
      </c>
      <c r="L107" s="9" t="str">
        <f t="shared" si="39"/>
        <v>Yes</v>
      </c>
    </row>
    <row r="108" spans="1:12" ht="25" x14ac:dyDescent="0.25">
      <c r="A108" s="4" t="s">
        <v>965</v>
      </c>
      <c r="B108" s="41" t="s">
        <v>213</v>
      </c>
      <c r="C108" s="13">
        <v>55.621723146000001</v>
      </c>
      <c r="D108" s="11" t="str">
        <f t="shared" si="36"/>
        <v>N/A</v>
      </c>
      <c r="E108" s="13">
        <v>56.008759001000001</v>
      </c>
      <c r="F108" s="11" t="str">
        <f t="shared" si="37"/>
        <v>N/A</v>
      </c>
      <c r="G108" s="13">
        <v>56.266595643000002</v>
      </c>
      <c r="H108" s="11" t="str">
        <f t="shared" si="38"/>
        <v>N/A</v>
      </c>
      <c r="I108" s="12">
        <v>0.69579999999999997</v>
      </c>
      <c r="J108" s="12">
        <v>0.46039999999999998</v>
      </c>
      <c r="K108" s="41" t="s">
        <v>738</v>
      </c>
      <c r="L108" s="9" t="str">
        <f t="shared" si="39"/>
        <v>Yes</v>
      </c>
    </row>
    <row r="109" spans="1:12" ht="25" x14ac:dyDescent="0.25">
      <c r="A109" s="4" t="s">
        <v>966</v>
      </c>
      <c r="B109" s="41" t="s">
        <v>213</v>
      </c>
      <c r="C109" s="13">
        <v>0.40946760310000002</v>
      </c>
      <c r="D109" s="11" t="str">
        <f t="shared" si="36"/>
        <v>N/A</v>
      </c>
      <c r="E109" s="13">
        <v>0.43205457530000002</v>
      </c>
      <c r="F109" s="11" t="str">
        <f t="shared" si="37"/>
        <v>N/A</v>
      </c>
      <c r="G109" s="13">
        <v>0.43259646660000001</v>
      </c>
      <c r="H109" s="11" t="str">
        <f t="shared" si="38"/>
        <v>N/A</v>
      </c>
      <c r="I109" s="12">
        <v>5.516</v>
      </c>
      <c r="J109" s="12">
        <v>0.12540000000000001</v>
      </c>
      <c r="K109" s="41" t="s">
        <v>738</v>
      </c>
      <c r="L109" s="9" t="str">
        <f t="shared" si="39"/>
        <v>Yes</v>
      </c>
    </row>
    <row r="110" spans="1:12" ht="25" x14ac:dyDescent="0.25">
      <c r="A110" s="4" t="s">
        <v>967</v>
      </c>
      <c r="B110" s="41" t="s">
        <v>213</v>
      </c>
      <c r="C110" s="13">
        <v>0.74238256739999997</v>
      </c>
      <c r="D110" s="11" t="str">
        <f t="shared" si="36"/>
        <v>N/A</v>
      </c>
      <c r="E110" s="13">
        <v>0.75041057820000001</v>
      </c>
      <c r="F110" s="11" t="str">
        <f t="shared" si="37"/>
        <v>N/A</v>
      </c>
      <c r="G110" s="13">
        <v>0.69409134559999996</v>
      </c>
      <c r="H110" s="11" t="str">
        <f t="shared" si="38"/>
        <v>N/A</v>
      </c>
      <c r="I110" s="12">
        <v>1.081</v>
      </c>
      <c r="J110" s="12">
        <v>-7.51</v>
      </c>
      <c r="K110" s="41" t="s">
        <v>738</v>
      </c>
      <c r="L110" s="9" t="str">
        <f t="shared" si="39"/>
        <v>Yes</v>
      </c>
    </row>
    <row r="111" spans="1:12" x14ac:dyDescent="0.25">
      <c r="A111" s="2" t="s">
        <v>968</v>
      </c>
      <c r="B111" s="41" t="s">
        <v>286</v>
      </c>
      <c r="C111" s="13">
        <v>99.853050414999998</v>
      </c>
      <c r="D111" s="11" t="str">
        <f>IF($B111="N/A","N/A",IF(C111&gt;=99,"Yes","No"))</f>
        <v>Yes</v>
      </c>
      <c r="E111" s="13">
        <v>99.880775873999994</v>
      </c>
      <c r="F111" s="11" t="str">
        <f>IF($B111="N/A","N/A",IF(E111&gt;=99,"Yes","No"))</f>
        <v>Yes</v>
      </c>
      <c r="G111" s="13">
        <v>99.877418789999993</v>
      </c>
      <c r="H111" s="11" t="str">
        <f>IF($B111="N/A","N/A",IF(G111&gt;=99,"Yes","No"))</f>
        <v>Yes</v>
      </c>
      <c r="I111" s="12">
        <v>2.7799999999999998E-2</v>
      </c>
      <c r="J111" s="12">
        <v>-3.0000000000000001E-3</v>
      </c>
      <c r="K111" s="41" t="s">
        <v>737</v>
      </c>
      <c r="L111" s="9" t="str">
        <f t="shared" ref="L111:L145" si="40">IF(J111="Div by 0", "N/A", IF(K111="N/A","N/A", IF(J111&gt;VALUE(MID(K111,1,2)), "No", IF(J111&lt;-1*VALUE(MID(K111,1,2)), "No", "Yes"))))</f>
        <v>Yes</v>
      </c>
    </row>
    <row r="112" spans="1:12" x14ac:dyDescent="0.25">
      <c r="A112" s="2" t="s">
        <v>969</v>
      </c>
      <c r="B112" s="41" t="s">
        <v>213</v>
      </c>
      <c r="C112" s="13">
        <v>0.87657288280000001</v>
      </c>
      <c r="D112" s="11" t="str">
        <f>IF($B112="N/A","N/A",IF(C112&gt;10,"No",IF(C112&lt;-10,"No","Yes")))</f>
        <v>N/A</v>
      </c>
      <c r="E112" s="13">
        <v>0.78724642869999994</v>
      </c>
      <c r="F112" s="11" t="str">
        <f>IF($B112="N/A","N/A",IF(E112&gt;10,"No",IF(E112&lt;-10,"No","Yes")))</f>
        <v>N/A</v>
      </c>
      <c r="G112" s="13">
        <v>0.77333998569999995</v>
      </c>
      <c r="H112" s="11" t="str">
        <f>IF($B112="N/A","N/A",IF(G112&gt;10,"No",IF(G112&lt;-10,"No","Yes")))</f>
        <v>N/A</v>
      </c>
      <c r="I112" s="12">
        <v>-10.199999999999999</v>
      </c>
      <c r="J112" s="12">
        <v>-1.77</v>
      </c>
      <c r="K112" s="41" t="s">
        <v>737</v>
      </c>
      <c r="L112" s="9" t="str">
        <f t="shared" si="40"/>
        <v>Yes</v>
      </c>
    </row>
    <row r="113" spans="1:12" x14ac:dyDescent="0.25">
      <c r="A113" s="3" t="s">
        <v>970</v>
      </c>
      <c r="B113" s="41" t="s">
        <v>280</v>
      </c>
      <c r="C113" s="8">
        <v>99.960946061000001</v>
      </c>
      <c r="D113" s="11" t="str">
        <f>IF($B113="N/A","N/A",IF(C113&gt;=98,"Yes","No"))</f>
        <v>Yes</v>
      </c>
      <c r="E113" s="8">
        <v>99.952239065000001</v>
      </c>
      <c r="F113" s="11" t="str">
        <f>IF($B113="N/A","N/A",IF(E113&gt;=98,"Yes","No"))</f>
        <v>Yes</v>
      </c>
      <c r="G113" s="8">
        <v>99.923533470999999</v>
      </c>
      <c r="H113" s="11" t="str">
        <f>IF($B113="N/A","N/A",IF(G113&gt;=98,"Yes","No"))</f>
        <v>Yes</v>
      </c>
      <c r="I113" s="12">
        <v>-8.9999999999999993E-3</v>
      </c>
      <c r="J113" s="12">
        <v>-2.9000000000000001E-2</v>
      </c>
      <c r="K113" s="41" t="s">
        <v>737</v>
      </c>
      <c r="L113" s="9" t="str">
        <f t="shared" si="40"/>
        <v>Yes</v>
      </c>
    </row>
    <row r="114" spans="1:12" x14ac:dyDescent="0.25">
      <c r="A114" s="3" t="s">
        <v>971</v>
      </c>
      <c r="B114" s="41" t="s">
        <v>287</v>
      </c>
      <c r="C114" s="8">
        <v>92.051150418000006</v>
      </c>
      <c r="D114" s="11" t="str">
        <f>IF($B114="N/A","N/A",IF(C114&gt;=80,"Yes","No"))</f>
        <v>Yes</v>
      </c>
      <c r="E114" s="8">
        <v>91.917701352999998</v>
      </c>
      <c r="F114" s="11" t="str">
        <f>IF($B114="N/A","N/A",IF(E114&gt;=80,"Yes","No"))</f>
        <v>Yes</v>
      </c>
      <c r="G114" s="8">
        <v>92.030510000000007</v>
      </c>
      <c r="H114" s="11" t="str">
        <f>IF($B114="N/A","N/A",IF(G114&gt;=80,"Yes","No"))</f>
        <v>Yes</v>
      </c>
      <c r="I114" s="12">
        <v>-0.14499999999999999</v>
      </c>
      <c r="J114" s="12">
        <v>0.1227</v>
      </c>
      <c r="K114" s="41" t="s">
        <v>737</v>
      </c>
      <c r="L114" s="9" t="str">
        <f t="shared" si="40"/>
        <v>Yes</v>
      </c>
    </row>
    <row r="115" spans="1:12" ht="25" x14ac:dyDescent="0.25">
      <c r="A115" s="2" t="s">
        <v>972</v>
      </c>
      <c r="B115" s="41" t="s">
        <v>288</v>
      </c>
      <c r="C115" s="13">
        <v>100</v>
      </c>
      <c r="D115" s="11" t="str">
        <f>IF($B115="N/A","N/A",IF(C115&gt;=100,"Yes","No"))</f>
        <v>Yes</v>
      </c>
      <c r="E115" s="13">
        <v>100</v>
      </c>
      <c r="F115" s="11" t="str">
        <f t="shared" ref="F115:F116" si="41">IF($B115="N/A","N/A",IF(E115&gt;=100,"Yes","No"))</f>
        <v>Yes</v>
      </c>
      <c r="G115" s="13">
        <v>100</v>
      </c>
      <c r="H115" s="11" t="str">
        <f t="shared" ref="H115:H116" si="42">IF($B115="N/A","N/A",IF(G115&gt;=100,"Yes","No"))</f>
        <v>Yes</v>
      </c>
      <c r="I115" s="12">
        <v>0</v>
      </c>
      <c r="J115" s="12">
        <v>0</v>
      </c>
      <c r="K115" s="41" t="s">
        <v>736</v>
      </c>
      <c r="L115" s="9" t="str">
        <f t="shared" si="40"/>
        <v>Yes</v>
      </c>
    </row>
    <row r="116" spans="1:12" ht="25" x14ac:dyDescent="0.25">
      <c r="A116" s="3" t="s">
        <v>973</v>
      </c>
      <c r="B116" s="41" t="s">
        <v>288</v>
      </c>
      <c r="C116" s="13">
        <v>100</v>
      </c>
      <c r="D116" s="11" t="str">
        <f>IF($B116="N/A","N/A",IF(C116&gt;=100,"Yes","No"))</f>
        <v>Yes</v>
      </c>
      <c r="E116" s="13">
        <v>100</v>
      </c>
      <c r="F116" s="11" t="str">
        <f t="shared" si="41"/>
        <v>Yes</v>
      </c>
      <c r="G116" s="13">
        <v>100</v>
      </c>
      <c r="H116" s="11" t="str">
        <f t="shared" si="42"/>
        <v>Yes</v>
      </c>
      <c r="I116" s="12">
        <v>0</v>
      </c>
      <c r="J116" s="12">
        <v>0</v>
      </c>
      <c r="K116" s="41" t="s">
        <v>736</v>
      </c>
      <c r="L116" s="9" t="str">
        <f t="shared" si="40"/>
        <v>Yes</v>
      </c>
    </row>
    <row r="117" spans="1:12" ht="25" x14ac:dyDescent="0.25">
      <c r="A117" s="2" t="s">
        <v>974</v>
      </c>
      <c r="B117" s="41" t="s">
        <v>213</v>
      </c>
      <c r="C117" s="13">
        <v>13.513915045999999</v>
      </c>
      <c r="D117" s="34" t="s">
        <v>739</v>
      </c>
      <c r="E117" s="13">
        <v>11.794610649999999</v>
      </c>
      <c r="F117" s="34" t="s">
        <v>739</v>
      </c>
      <c r="G117" s="13">
        <v>10.882376512</v>
      </c>
      <c r="H117" s="11" t="str">
        <f>IF($B117="N/A","N/A",IF(G117&lt;100,"No",IF(G117=100,"No","Yes")))</f>
        <v>N/A</v>
      </c>
      <c r="I117" s="12">
        <v>-12.7</v>
      </c>
      <c r="J117" s="12">
        <v>-7.73</v>
      </c>
      <c r="K117" s="41" t="s">
        <v>736</v>
      </c>
      <c r="L117" s="9" t="str">
        <f t="shared" si="40"/>
        <v>Yes</v>
      </c>
    </row>
    <row r="118" spans="1:12" ht="25" x14ac:dyDescent="0.25">
      <c r="A118" s="2" t="s">
        <v>975</v>
      </c>
      <c r="B118" s="33" t="s">
        <v>213</v>
      </c>
      <c r="C118" s="13">
        <v>12.859294760999999</v>
      </c>
      <c r="D118" s="11" t="str">
        <f>IF($B118="N/A","N/A",IF(C118&gt;10,"No",IF(C118&lt;-10,"No","Yes")))</f>
        <v>N/A</v>
      </c>
      <c r="E118" s="13">
        <v>12.271096225999999</v>
      </c>
      <c r="F118" s="11" t="str">
        <f>IF($B118="N/A","N/A",IF(E118&gt;10,"No",IF(E118&lt;-10,"No","Yes")))</f>
        <v>N/A</v>
      </c>
      <c r="G118" s="13">
        <v>10.992318226</v>
      </c>
      <c r="H118" s="11" t="str">
        <f>IF($B118="N/A","N/A",IF(G118&gt;10,"No",IF(G118&lt;-10,"No","Yes")))</f>
        <v>N/A</v>
      </c>
      <c r="I118" s="12">
        <v>-4.57</v>
      </c>
      <c r="J118" s="12">
        <v>-10.4</v>
      </c>
      <c r="K118" s="41" t="s">
        <v>736</v>
      </c>
      <c r="L118" s="9" t="str">
        <f>IF(J118="Div by 0", "N/A", IF(OR(J118="N/A",K118="N/A"),"N/A", IF(J118&gt;VALUE(MID(K118,1,2)), "No", IF(J118&lt;-1*VALUE(MID(K118,1,2)), "No", "Yes"))))</f>
        <v>Yes</v>
      </c>
    </row>
    <row r="119" spans="1:12" x14ac:dyDescent="0.25">
      <c r="A119" s="7" t="s">
        <v>100</v>
      </c>
      <c r="B119" s="33" t="s">
        <v>213</v>
      </c>
      <c r="C119" s="34">
        <v>61926</v>
      </c>
      <c r="D119" s="11" t="str">
        <f t="shared" ref="D119:D145" si="43">IF($B119="N/A","N/A",IF(C119&gt;10,"No",IF(C119&lt;-10,"No","Yes")))</f>
        <v>N/A</v>
      </c>
      <c r="E119" s="34">
        <v>65423</v>
      </c>
      <c r="F119" s="11" t="str">
        <f t="shared" ref="F119:F145" si="44">IF($B119="N/A","N/A",IF(E119&gt;10,"No",IF(E119&lt;-10,"No","Yes")))</f>
        <v>N/A</v>
      </c>
      <c r="G119" s="34">
        <v>68526</v>
      </c>
      <c r="H119" s="11" t="str">
        <f t="shared" ref="H119:H145" si="45">IF($B119="N/A","N/A",IF(G119&gt;10,"No",IF(G119&lt;-10,"No","Yes")))</f>
        <v>N/A</v>
      </c>
      <c r="I119" s="12">
        <v>5.6470000000000002</v>
      </c>
      <c r="J119" s="12">
        <v>4.7430000000000003</v>
      </c>
      <c r="K119" s="41" t="s">
        <v>737</v>
      </c>
      <c r="L119" s="9" t="str">
        <f t="shared" si="40"/>
        <v>Yes</v>
      </c>
    </row>
    <row r="120" spans="1:12" x14ac:dyDescent="0.25">
      <c r="A120" s="2" t="s">
        <v>976</v>
      </c>
      <c r="B120" s="33" t="s">
        <v>213</v>
      </c>
      <c r="C120" s="34">
        <v>16047</v>
      </c>
      <c r="D120" s="11" t="str">
        <f t="shared" si="43"/>
        <v>N/A</v>
      </c>
      <c r="E120" s="34">
        <v>16744</v>
      </c>
      <c r="F120" s="11" t="str">
        <f t="shared" si="44"/>
        <v>N/A</v>
      </c>
      <c r="G120" s="34">
        <v>17319</v>
      </c>
      <c r="H120" s="11" t="str">
        <f t="shared" si="45"/>
        <v>N/A</v>
      </c>
      <c r="I120" s="12">
        <v>4.343</v>
      </c>
      <c r="J120" s="12">
        <v>3.4340000000000002</v>
      </c>
      <c r="K120" s="41" t="s">
        <v>737</v>
      </c>
      <c r="L120" s="9" t="str">
        <f t="shared" si="40"/>
        <v>Yes</v>
      </c>
    </row>
    <row r="121" spans="1:12" x14ac:dyDescent="0.25">
      <c r="A121" s="2" t="s">
        <v>977</v>
      </c>
      <c r="B121" s="33" t="s">
        <v>213</v>
      </c>
      <c r="C121" s="34">
        <v>0</v>
      </c>
      <c r="D121" s="11" t="str">
        <f t="shared" si="43"/>
        <v>N/A</v>
      </c>
      <c r="E121" s="34">
        <v>0</v>
      </c>
      <c r="F121" s="11" t="str">
        <f t="shared" si="44"/>
        <v>N/A</v>
      </c>
      <c r="G121" s="34">
        <v>0</v>
      </c>
      <c r="H121" s="11" t="str">
        <f t="shared" si="45"/>
        <v>N/A</v>
      </c>
      <c r="I121" s="12" t="s">
        <v>1745</v>
      </c>
      <c r="J121" s="12" t="s">
        <v>1745</v>
      </c>
      <c r="K121" s="41" t="s">
        <v>737</v>
      </c>
      <c r="L121" s="9" t="str">
        <f t="shared" si="40"/>
        <v>N/A</v>
      </c>
    </row>
    <row r="122" spans="1:12" x14ac:dyDescent="0.25">
      <c r="A122" s="2" t="s">
        <v>978</v>
      </c>
      <c r="B122" s="33" t="s">
        <v>213</v>
      </c>
      <c r="C122" s="34">
        <v>21341</v>
      </c>
      <c r="D122" s="11" t="str">
        <f t="shared" si="43"/>
        <v>N/A</v>
      </c>
      <c r="E122" s="34">
        <v>23652</v>
      </c>
      <c r="F122" s="11" t="str">
        <f t="shared" si="44"/>
        <v>N/A</v>
      </c>
      <c r="G122" s="34">
        <v>25413</v>
      </c>
      <c r="H122" s="11" t="str">
        <f t="shared" si="45"/>
        <v>N/A</v>
      </c>
      <c r="I122" s="12">
        <v>10.83</v>
      </c>
      <c r="J122" s="12">
        <v>7.4450000000000003</v>
      </c>
      <c r="K122" s="41" t="s">
        <v>737</v>
      </c>
      <c r="L122" s="9" t="str">
        <f t="shared" si="40"/>
        <v>Yes</v>
      </c>
    </row>
    <row r="123" spans="1:12" x14ac:dyDescent="0.25">
      <c r="A123" s="2" t="s">
        <v>979</v>
      </c>
      <c r="B123" s="33" t="s">
        <v>213</v>
      </c>
      <c r="C123" s="34">
        <v>24538</v>
      </c>
      <c r="D123" s="11" t="str">
        <f t="shared" si="43"/>
        <v>N/A</v>
      </c>
      <c r="E123" s="34">
        <v>25027</v>
      </c>
      <c r="F123" s="11" t="str">
        <f t="shared" si="44"/>
        <v>N/A</v>
      </c>
      <c r="G123" s="34">
        <v>25794</v>
      </c>
      <c r="H123" s="11" t="str">
        <f t="shared" si="45"/>
        <v>N/A</v>
      </c>
      <c r="I123" s="12">
        <v>1.9930000000000001</v>
      </c>
      <c r="J123" s="12">
        <v>3.0649999999999999</v>
      </c>
      <c r="K123" s="41" t="s">
        <v>737</v>
      </c>
      <c r="L123" s="9" t="str">
        <f t="shared" si="40"/>
        <v>Yes</v>
      </c>
    </row>
    <row r="124" spans="1:12" x14ac:dyDescent="0.25">
      <c r="A124" s="2" t="s">
        <v>980</v>
      </c>
      <c r="B124" s="33" t="s">
        <v>213</v>
      </c>
      <c r="C124" s="34">
        <v>0</v>
      </c>
      <c r="D124" s="11" t="str">
        <f t="shared" si="43"/>
        <v>N/A</v>
      </c>
      <c r="E124" s="34">
        <v>0</v>
      </c>
      <c r="F124" s="11" t="str">
        <f t="shared" si="44"/>
        <v>N/A</v>
      </c>
      <c r="G124" s="34">
        <v>0</v>
      </c>
      <c r="H124" s="11" t="str">
        <f t="shared" si="45"/>
        <v>N/A</v>
      </c>
      <c r="I124" s="12" t="s">
        <v>1745</v>
      </c>
      <c r="J124" s="12" t="s">
        <v>1745</v>
      </c>
      <c r="K124" s="41" t="s">
        <v>737</v>
      </c>
      <c r="L124" s="9" t="str">
        <f t="shared" si="40"/>
        <v>N/A</v>
      </c>
    </row>
    <row r="125" spans="1:12" x14ac:dyDescent="0.25">
      <c r="A125" s="7" t="s">
        <v>101</v>
      </c>
      <c r="B125" s="33" t="s">
        <v>213</v>
      </c>
      <c r="C125" s="34">
        <v>106095</v>
      </c>
      <c r="D125" s="11" t="str">
        <f t="shared" si="43"/>
        <v>N/A</v>
      </c>
      <c r="E125" s="34">
        <v>111655</v>
      </c>
      <c r="F125" s="11" t="str">
        <f t="shared" si="44"/>
        <v>N/A</v>
      </c>
      <c r="G125" s="34">
        <v>116249</v>
      </c>
      <c r="H125" s="11" t="str">
        <f t="shared" si="45"/>
        <v>N/A</v>
      </c>
      <c r="I125" s="12">
        <v>5.2409999999999997</v>
      </c>
      <c r="J125" s="12">
        <v>4.1139999999999999</v>
      </c>
      <c r="K125" s="41" t="s">
        <v>737</v>
      </c>
      <c r="L125" s="9" t="str">
        <f t="shared" si="40"/>
        <v>Yes</v>
      </c>
    </row>
    <row r="126" spans="1:12" x14ac:dyDescent="0.25">
      <c r="A126" s="2" t="s">
        <v>981</v>
      </c>
      <c r="B126" s="33" t="s">
        <v>213</v>
      </c>
      <c r="C126" s="34">
        <v>63239</v>
      </c>
      <c r="D126" s="11" t="str">
        <f t="shared" si="43"/>
        <v>N/A</v>
      </c>
      <c r="E126" s="34">
        <v>65496</v>
      </c>
      <c r="F126" s="11" t="str">
        <f t="shared" si="44"/>
        <v>N/A</v>
      </c>
      <c r="G126" s="34">
        <v>67476</v>
      </c>
      <c r="H126" s="11" t="str">
        <f t="shared" si="45"/>
        <v>N/A</v>
      </c>
      <c r="I126" s="12">
        <v>3.569</v>
      </c>
      <c r="J126" s="12">
        <v>3.0230000000000001</v>
      </c>
      <c r="K126" s="41" t="s">
        <v>737</v>
      </c>
      <c r="L126" s="9" t="str">
        <f t="shared" si="40"/>
        <v>Yes</v>
      </c>
    </row>
    <row r="127" spans="1:12" x14ac:dyDescent="0.25">
      <c r="A127" s="2" t="s">
        <v>982</v>
      </c>
      <c r="B127" s="33" t="s">
        <v>213</v>
      </c>
      <c r="C127" s="34">
        <v>0</v>
      </c>
      <c r="D127" s="11" t="str">
        <f t="shared" si="43"/>
        <v>N/A</v>
      </c>
      <c r="E127" s="34">
        <v>0</v>
      </c>
      <c r="F127" s="11" t="str">
        <f t="shared" si="44"/>
        <v>N/A</v>
      </c>
      <c r="G127" s="34">
        <v>0</v>
      </c>
      <c r="H127" s="11" t="str">
        <f t="shared" si="45"/>
        <v>N/A</v>
      </c>
      <c r="I127" s="12" t="s">
        <v>1745</v>
      </c>
      <c r="J127" s="12" t="s">
        <v>1745</v>
      </c>
      <c r="K127" s="41" t="s">
        <v>737</v>
      </c>
      <c r="L127" s="9" t="str">
        <f t="shared" si="40"/>
        <v>N/A</v>
      </c>
    </row>
    <row r="128" spans="1:12" x14ac:dyDescent="0.25">
      <c r="A128" s="2" t="s">
        <v>983</v>
      </c>
      <c r="B128" s="33" t="s">
        <v>213</v>
      </c>
      <c r="C128" s="34">
        <v>20622</v>
      </c>
      <c r="D128" s="11" t="str">
        <f t="shared" si="43"/>
        <v>N/A</v>
      </c>
      <c r="E128" s="34">
        <v>23060</v>
      </c>
      <c r="F128" s="11" t="str">
        <f t="shared" si="44"/>
        <v>N/A</v>
      </c>
      <c r="G128" s="34">
        <v>24887</v>
      </c>
      <c r="H128" s="11" t="str">
        <f t="shared" si="45"/>
        <v>N/A</v>
      </c>
      <c r="I128" s="12">
        <v>11.82</v>
      </c>
      <c r="J128" s="12">
        <v>7.923</v>
      </c>
      <c r="K128" s="41" t="s">
        <v>737</v>
      </c>
      <c r="L128" s="9" t="str">
        <f t="shared" si="40"/>
        <v>Yes</v>
      </c>
    </row>
    <row r="129" spans="1:12" x14ac:dyDescent="0.25">
      <c r="A129" s="2" t="s">
        <v>984</v>
      </c>
      <c r="B129" s="33" t="s">
        <v>213</v>
      </c>
      <c r="C129" s="34">
        <v>22234</v>
      </c>
      <c r="D129" s="11" t="str">
        <f t="shared" si="43"/>
        <v>N/A</v>
      </c>
      <c r="E129" s="34">
        <v>23099</v>
      </c>
      <c r="F129" s="11" t="str">
        <f t="shared" si="44"/>
        <v>N/A</v>
      </c>
      <c r="G129" s="34">
        <v>23886</v>
      </c>
      <c r="H129" s="11" t="str">
        <f t="shared" si="45"/>
        <v>N/A</v>
      </c>
      <c r="I129" s="12">
        <v>3.89</v>
      </c>
      <c r="J129" s="12">
        <v>3.407</v>
      </c>
      <c r="K129" s="41" t="s">
        <v>737</v>
      </c>
      <c r="L129" s="9" t="str">
        <f t="shared" si="40"/>
        <v>Yes</v>
      </c>
    </row>
    <row r="130" spans="1:12" x14ac:dyDescent="0.25">
      <c r="A130" s="2" t="s">
        <v>985</v>
      </c>
      <c r="B130" s="33" t="s">
        <v>213</v>
      </c>
      <c r="C130" s="34">
        <v>0</v>
      </c>
      <c r="D130" s="11" t="str">
        <f t="shared" si="43"/>
        <v>N/A</v>
      </c>
      <c r="E130" s="34">
        <v>0</v>
      </c>
      <c r="F130" s="11" t="str">
        <f t="shared" si="44"/>
        <v>N/A</v>
      </c>
      <c r="G130" s="34">
        <v>0</v>
      </c>
      <c r="H130" s="11" t="str">
        <f t="shared" si="45"/>
        <v>N/A</v>
      </c>
      <c r="I130" s="12" t="s">
        <v>1745</v>
      </c>
      <c r="J130" s="12" t="s">
        <v>1745</v>
      </c>
      <c r="K130" s="41" t="s">
        <v>737</v>
      </c>
      <c r="L130" s="9" t="str">
        <f t="shared" si="40"/>
        <v>N/A</v>
      </c>
    </row>
    <row r="131" spans="1:12" x14ac:dyDescent="0.25">
      <c r="A131" s="7" t="s">
        <v>104</v>
      </c>
      <c r="B131" s="33" t="s">
        <v>213</v>
      </c>
      <c r="C131" s="34">
        <v>355918</v>
      </c>
      <c r="D131" s="11" t="str">
        <f t="shared" si="43"/>
        <v>N/A</v>
      </c>
      <c r="E131" s="34">
        <v>368502</v>
      </c>
      <c r="F131" s="11" t="str">
        <f t="shared" si="44"/>
        <v>N/A</v>
      </c>
      <c r="G131" s="34">
        <v>362250</v>
      </c>
      <c r="H131" s="11" t="str">
        <f t="shared" si="45"/>
        <v>N/A</v>
      </c>
      <c r="I131" s="12">
        <v>3.536</v>
      </c>
      <c r="J131" s="12">
        <v>-1.7</v>
      </c>
      <c r="K131" s="41" t="s">
        <v>737</v>
      </c>
      <c r="L131" s="9" t="str">
        <f t="shared" si="40"/>
        <v>Yes</v>
      </c>
    </row>
    <row r="132" spans="1:12" x14ac:dyDescent="0.25">
      <c r="A132" s="2" t="s">
        <v>986</v>
      </c>
      <c r="B132" s="33" t="s">
        <v>213</v>
      </c>
      <c r="C132" s="34">
        <v>95374</v>
      </c>
      <c r="D132" s="11" t="str">
        <f t="shared" si="43"/>
        <v>N/A</v>
      </c>
      <c r="E132" s="34">
        <v>95932</v>
      </c>
      <c r="F132" s="11" t="str">
        <f t="shared" si="44"/>
        <v>N/A</v>
      </c>
      <c r="G132" s="34">
        <v>101713</v>
      </c>
      <c r="H132" s="11" t="str">
        <f t="shared" si="45"/>
        <v>N/A</v>
      </c>
      <c r="I132" s="12">
        <v>0.58509999999999995</v>
      </c>
      <c r="J132" s="12">
        <v>6.0259999999999998</v>
      </c>
      <c r="K132" s="41" t="s">
        <v>737</v>
      </c>
      <c r="L132" s="9" t="str">
        <f t="shared" si="40"/>
        <v>Yes</v>
      </c>
    </row>
    <row r="133" spans="1:12" x14ac:dyDescent="0.25">
      <c r="A133" s="2" t="s">
        <v>987</v>
      </c>
      <c r="B133" s="33" t="s">
        <v>213</v>
      </c>
      <c r="C133" s="34">
        <v>13245</v>
      </c>
      <c r="D133" s="11" t="str">
        <f t="shared" si="43"/>
        <v>N/A</v>
      </c>
      <c r="E133" s="34">
        <v>14070</v>
      </c>
      <c r="F133" s="11" t="str">
        <f t="shared" si="44"/>
        <v>N/A</v>
      </c>
      <c r="G133" s="34">
        <v>3354</v>
      </c>
      <c r="H133" s="11" t="str">
        <f t="shared" si="45"/>
        <v>N/A</v>
      </c>
      <c r="I133" s="12">
        <v>6.2290000000000001</v>
      </c>
      <c r="J133" s="12">
        <v>-76.2</v>
      </c>
      <c r="K133" s="41" t="s">
        <v>737</v>
      </c>
      <c r="L133" s="9" t="str">
        <f t="shared" si="40"/>
        <v>No</v>
      </c>
    </row>
    <row r="134" spans="1:12" x14ac:dyDescent="0.25">
      <c r="A134" s="2" t="s">
        <v>988</v>
      </c>
      <c r="B134" s="33" t="s">
        <v>213</v>
      </c>
      <c r="C134" s="34">
        <v>0</v>
      </c>
      <c r="D134" s="11" t="str">
        <f t="shared" si="43"/>
        <v>N/A</v>
      </c>
      <c r="E134" s="34">
        <v>0</v>
      </c>
      <c r="F134" s="11" t="str">
        <f t="shared" si="44"/>
        <v>N/A</v>
      </c>
      <c r="G134" s="34">
        <v>0</v>
      </c>
      <c r="H134" s="11" t="str">
        <f t="shared" si="45"/>
        <v>N/A</v>
      </c>
      <c r="I134" s="12" t="s">
        <v>1745</v>
      </c>
      <c r="J134" s="12" t="s">
        <v>1745</v>
      </c>
      <c r="K134" s="41" t="s">
        <v>737</v>
      </c>
      <c r="L134" s="9" t="str">
        <f t="shared" si="40"/>
        <v>N/A</v>
      </c>
    </row>
    <row r="135" spans="1:12" x14ac:dyDescent="0.25">
      <c r="A135" s="2" t="s">
        <v>989</v>
      </c>
      <c r="B135" s="33" t="s">
        <v>213</v>
      </c>
      <c r="C135" s="34">
        <v>190519</v>
      </c>
      <c r="D135" s="11" t="str">
        <f t="shared" si="43"/>
        <v>N/A</v>
      </c>
      <c r="E135" s="34">
        <v>198235</v>
      </c>
      <c r="F135" s="11" t="str">
        <f t="shared" si="44"/>
        <v>N/A</v>
      </c>
      <c r="G135" s="34">
        <v>195217</v>
      </c>
      <c r="H135" s="11" t="str">
        <f t="shared" si="45"/>
        <v>N/A</v>
      </c>
      <c r="I135" s="12">
        <v>4.05</v>
      </c>
      <c r="J135" s="12">
        <v>-1.52</v>
      </c>
      <c r="K135" s="41" t="s">
        <v>737</v>
      </c>
      <c r="L135" s="9" t="str">
        <f t="shared" si="40"/>
        <v>Yes</v>
      </c>
    </row>
    <row r="136" spans="1:12" x14ac:dyDescent="0.25">
      <c r="A136" s="2" t="s">
        <v>990</v>
      </c>
      <c r="B136" s="33" t="s">
        <v>213</v>
      </c>
      <c r="C136" s="34">
        <v>38503</v>
      </c>
      <c r="D136" s="11" t="str">
        <f t="shared" si="43"/>
        <v>N/A</v>
      </c>
      <c r="E136" s="34">
        <v>41591</v>
      </c>
      <c r="F136" s="11" t="str">
        <f t="shared" si="44"/>
        <v>N/A</v>
      </c>
      <c r="G136" s="34">
        <v>41149</v>
      </c>
      <c r="H136" s="11" t="str">
        <f t="shared" si="45"/>
        <v>N/A</v>
      </c>
      <c r="I136" s="12">
        <v>8.02</v>
      </c>
      <c r="J136" s="12">
        <v>-1.06</v>
      </c>
      <c r="K136" s="41" t="s">
        <v>737</v>
      </c>
      <c r="L136" s="9" t="str">
        <f t="shared" si="40"/>
        <v>Yes</v>
      </c>
    </row>
    <row r="137" spans="1:12" x14ac:dyDescent="0.25">
      <c r="A137" s="2" t="s">
        <v>991</v>
      </c>
      <c r="B137" s="33" t="s">
        <v>213</v>
      </c>
      <c r="C137" s="34">
        <v>18277</v>
      </c>
      <c r="D137" s="11" t="str">
        <f t="shared" si="43"/>
        <v>N/A</v>
      </c>
      <c r="E137" s="34">
        <v>18674</v>
      </c>
      <c r="F137" s="11" t="str">
        <f t="shared" si="44"/>
        <v>N/A</v>
      </c>
      <c r="G137" s="34">
        <v>20817</v>
      </c>
      <c r="H137" s="11" t="str">
        <f t="shared" si="45"/>
        <v>N/A</v>
      </c>
      <c r="I137" s="12">
        <v>2.1720000000000002</v>
      </c>
      <c r="J137" s="12">
        <v>11.48</v>
      </c>
      <c r="K137" s="41" t="s">
        <v>737</v>
      </c>
      <c r="L137" s="9" t="str">
        <f t="shared" si="40"/>
        <v>No</v>
      </c>
    </row>
    <row r="138" spans="1:12" x14ac:dyDescent="0.25">
      <c r="A138" s="2" t="s">
        <v>992</v>
      </c>
      <c r="B138" s="33" t="s">
        <v>213</v>
      </c>
      <c r="C138" s="34">
        <v>0</v>
      </c>
      <c r="D138" s="11" t="str">
        <f t="shared" si="43"/>
        <v>N/A</v>
      </c>
      <c r="E138" s="34">
        <v>0</v>
      </c>
      <c r="F138" s="11" t="str">
        <f t="shared" si="44"/>
        <v>N/A</v>
      </c>
      <c r="G138" s="34">
        <v>0</v>
      </c>
      <c r="H138" s="11" t="str">
        <f t="shared" si="45"/>
        <v>N/A</v>
      </c>
      <c r="I138" s="12" t="s">
        <v>1745</v>
      </c>
      <c r="J138" s="12" t="s">
        <v>1745</v>
      </c>
      <c r="K138" s="41" t="s">
        <v>737</v>
      </c>
      <c r="L138" s="9" t="str">
        <f t="shared" si="40"/>
        <v>N/A</v>
      </c>
    </row>
    <row r="139" spans="1:12" x14ac:dyDescent="0.25">
      <c r="A139" s="7" t="s">
        <v>105</v>
      </c>
      <c r="B139" s="33" t="s">
        <v>213</v>
      </c>
      <c r="C139" s="34">
        <v>214270</v>
      </c>
      <c r="D139" s="11" t="str">
        <f t="shared" si="43"/>
        <v>N/A</v>
      </c>
      <c r="E139" s="34">
        <v>212786</v>
      </c>
      <c r="F139" s="11" t="str">
        <f t="shared" si="44"/>
        <v>N/A</v>
      </c>
      <c r="G139" s="34">
        <v>204392</v>
      </c>
      <c r="H139" s="11" t="str">
        <f t="shared" si="45"/>
        <v>N/A</v>
      </c>
      <c r="I139" s="12">
        <v>-0.69299999999999995</v>
      </c>
      <c r="J139" s="12">
        <v>-3.94</v>
      </c>
      <c r="K139" s="41" t="s">
        <v>737</v>
      </c>
      <c r="L139" s="9" t="str">
        <f t="shared" si="40"/>
        <v>Yes</v>
      </c>
    </row>
    <row r="140" spans="1:12" x14ac:dyDescent="0.25">
      <c r="A140" s="2" t="s">
        <v>993</v>
      </c>
      <c r="B140" s="33" t="s">
        <v>213</v>
      </c>
      <c r="C140" s="34">
        <v>47650</v>
      </c>
      <c r="D140" s="11" t="str">
        <f t="shared" si="43"/>
        <v>N/A</v>
      </c>
      <c r="E140" s="34">
        <v>49622</v>
      </c>
      <c r="F140" s="11" t="str">
        <f t="shared" si="44"/>
        <v>N/A</v>
      </c>
      <c r="G140" s="34">
        <v>54162</v>
      </c>
      <c r="H140" s="11" t="str">
        <f t="shared" si="45"/>
        <v>N/A</v>
      </c>
      <c r="I140" s="12">
        <v>4.1390000000000002</v>
      </c>
      <c r="J140" s="12">
        <v>9.1489999999999991</v>
      </c>
      <c r="K140" s="41" t="s">
        <v>737</v>
      </c>
      <c r="L140" s="9" t="str">
        <f t="shared" si="40"/>
        <v>Yes</v>
      </c>
    </row>
    <row r="141" spans="1:12" x14ac:dyDescent="0.25">
      <c r="A141" s="2" t="s">
        <v>994</v>
      </c>
      <c r="B141" s="33" t="s">
        <v>213</v>
      </c>
      <c r="C141" s="34">
        <v>11122</v>
      </c>
      <c r="D141" s="11" t="str">
        <f t="shared" si="43"/>
        <v>N/A</v>
      </c>
      <c r="E141" s="34">
        <v>12637</v>
      </c>
      <c r="F141" s="11" t="str">
        <f t="shared" si="44"/>
        <v>N/A</v>
      </c>
      <c r="G141" s="34">
        <v>6140</v>
      </c>
      <c r="H141" s="11" t="str">
        <f t="shared" si="45"/>
        <v>N/A</v>
      </c>
      <c r="I141" s="12">
        <v>13.62</v>
      </c>
      <c r="J141" s="12">
        <v>-51.4</v>
      </c>
      <c r="K141" s="41" t="s">
        <v>737</v>
      </c>
      <c r="L141" s="9" t="str">
        <f t="shared" si="40"/>
        <v>No</v>
      </c>
    </row>
    <row r="142" spans="1:12" x14ac:dyDescent="0.25">
      <c r="A142" s="2" t="s">
        <v>995</v>
      </c>
      <c r="B142" s="33" t="s">
        <v>213</v>
      </c>
      <c r="C142" s="34">
        <v>0</v>
      </c>
      <c r="D142" s="11" t="str">
        <f t="shared" si="43"/>
        <v>N/A</v>
      </c>
      <c r="E142" s="34">
        <v>0</v>
      </c>
      <c r="F142" s="11" t="str">
        <f t="shared" si="44"/>
        <v>N/A</v>
      </c>
      <c r="G142" s="34">
        <v>0</v>
      </c>
      <c r="H142" s="11" t="str">
        <f t="shared" si="45"/>
        <v>N/A</v>
      </c>
      <c r="I142" s="12" t="s">
        <v>1745</v>
      </c>
      <c r="J142" s="12" t="s">
        <v>1745</v>
      </c>
      <c r="K142" s="41" t="s">
        <v>737</v>
      </c>
      <c r="L142" s="9" t="str">
        <f t="shared" si="40"/>
        <v>N/A</v>
      </c>
    </row>
    <row r="143" spans="1:12" x14ac:dyDescent="0.25">
      <c r="A143" s="2" t="s">
        <v>996</v>
      </c>
      <c r="B143" s="33" t="s">
        <v>213</v>
      </c>
      <c r="C143" s="34">
        <v>21168</v>
      </c>
      <c r="D143" s="11" t="str">
        <f t="shared" si="43"/>
        <v>N/A</v>
      </c>
      <c r="E143" s="34">
        <v>21967</v>
      </c>
      <c r="F143" s="11" t="str">
        <f t="shared" si="44"/>
        <v>N/A</v>
      </c>
      <c r="G143" s="34">
        <v>22999</v>
      </c>
      <c r="H143" s="11" t="str">
        <f t="shared" si="45"/>
        <v>N/A</v>
      </c>
      <c r="I143" s="12">
        <v>3.7749999999999999</v>
      </c>
      <c r="J143" s="12">
        <v>4.6980000000000004</v>
      </c>
      <c r="K143" s="41" t="s">
        <v>737</v>
      </c>
      <c r="L143" s="9" t="str">
        <f t="shared" si="40"/>
        <v>Yes</v>
      </c>
    </row>
    <row r="144" spans="1:12" x14ac:dyDescent="0.25">
      <c r="A144" s="2" t="s">
        <v>997</v>
      </c>
      <c r="B144" s="33" t="s">
        <v>213</v>
      </c>
      <c r="C144" s="34">
        <v>41549</v>
      </c>
      <c r="D144" s="11" t="str">
        <f t="shared" si="43"/>
        <v>N/A</v>
      </c>
      <c r="E144" s="34">
        <v>45410</v>
      </c>
      <c r="F144" s="11" t="str">
        <f t="shared" si="44"/>
        <v>N/A</v>
      </c>
      <c r="G144" s="34">
        <v>45048</v>
      </c>
      <c r="H144" s="11" t="str">
        <f t="shared" si="45"/>
        <v>N/A</v>
      </c>
      <c r="I144" s="12">
        <v>9.2929999999999993</v>
      </c>
      <c r="J144" s="12">
        <v>-0.79700000000000004</v>
      </c>
      <c r="K144" s="41" t="s">
        <v>737</v>
      </c>
      <c r="L144" s="9" t="str">
        <f t="shared" si="40"/>
        <v>Yes</v>
      </c>
    </row>
    <row r="145" spans="1:12" x14ac:dyDescent="0.25">
      <c r="A145" s="2" t="s">
        <v>998</v>
      </c>
      <c r="B145" s="33" t="s">
        <v>213</v>
      </c>
      <c r="C145" s="34">
        <v>92781</v>
      </c>
      <c r="D145" s="11" t="str">
        <f t="shared" si="43"/>
        <v>N/A</v>
      </c>
      <c r="E145" s="34">
        <v>83150</v>
      </c>
      <c r="F145" s="11" t="str">
        <f t="shared" si="44"/>
        <v>N/A</v>
      </c>
      <c r="G145" s="34">
        <v>76043</v>
      </c>
      <c r="H145" s="11" t="str">
        <f t="shared" si="45"/>
        <v>N/A</v>
      </c>
      <c r="I145" s="12">
        <v>-10.4</v>
      </c>
      <c r="J145" s="12">
        <v>-8.5500000000000007</v>
      </c>
      <c r="K145" s="41" t="s">
        <v>737</v>
      </c>
      <c r="L145" s="9" t="str">
        <f t="shared" si="40"/>
        <v>Yes</v>
      </c>
    </row>
    <row r="146" spans="1:12" ht="25" x14ac:dyDescent="0.25">
      <c r="A146" s="18" t="s">
        <v>999</v>
      </c>
      <c r="B146" s="1" t="s">
        <v>213</v>
      </c>
      <c r="C146" s="1">
        <v>10041</v>
      </c>
      <c r="D146" s="11" t="str">
        <f t="shared" ref="D146:D151" si="46">IF($B146="N/A","N/A",IF(C146&gt;10,"No",IF(C146&lt;-10,"No","Yes")))</f>
        <v>N/A</v>
      </c>
      <c r="E146" s="1">
        <v>10162</v>
      </c>
      <c r="F146" s="11" t="str">
        <f t="shared" ref="F146:F151" si="47">IF($B146="N/A","N/A",IF(E146&gt;10,"No",IF(E146&lt;-10,"No","Yes")))</f>
        <v>N/A</v>
      </c>
      <c r="G146" s="1">
        <v>10031</v>
      </c>
      <c r="H146" s="11" t="str">
        <f t="shared" ref="H146:H151" si="48">IF($B146="N/A","N/A",IF(G146&gt;10,"No",IF(G146&lt;-10,"No","Yes")))</f>
        <v>N/A</v>
      </c>
      <c r="I146" s="12">
        <v>1.2050000000000001</v>
      </c>
      <c r="J146" s="12">
        <v>-1.29</v>
      </c>
      <c r="K146" s="41" t="s">
        <v>736</v>
      </c>
      <c r="L146" s="9" t="str">
        <f t="shared" ref="L146:L151" si="49">IF(J146="Div by 0", "N/A", IF(K146="N/A","N/A", IF(J146&gt;VALUE(MID(K146,1,2)), "No", IF(J146&lt;-1*VALUE(MID(K146,1,2)), "No", "Yes"))))</f>
        <v>Yes</v>
      </c>
    </row>
    <row r="147" spans="1:12" x14ac:dyDescent="0.25">
      <c r="A147" s="6" t="s">
        <v>326</v>
      </c>
      <c r="B147" s="41" t="s">
        <v>213</v>
      </c>
      <c r="C147" s="13">
        <v>1.3601839045999999</v>
      </c>
      <c r="D147" s="11" t="str">
        <f t="shared" si="46"/>
        <v>N/A</v>
      </c>
      <c r="E147" s="13">
        <v>1.3399862335999999</v>
      </c>
      <c r="F147" s="11" t="str">
        <f t="shared" si="47"/>
        <v>N/A</v>
      </c>
      <c r="G147" s="13">
        <v>1.3349445115</v>
      </c>
      <c r="H147" s="11" t="str">
        <f t="shared" si="48"/>
        <v>N/A</v>
      </c>
      <c r="I147" s="12">
        <v>-1.48</v>
      </c>
      <c r="J147" s="12">
        <v>-0.376</v>
      </c>
      <c r="K147" s="41" t="s">
        <v>736</v>
      </c>
      <c r="L147" s="9" t="str">
        <f t="shared" si="49"/>
        <v>Yes</v>
      </c>
    </row>
    <row r="148" spans="1:12" x14ac:dyDescent="0.25">
      <c r="A148" s="2" t="s">
        <v>327</v>
      </c>
      <c r="B148" s="41" t="s">
        <v>213</v>
      </c>
      <c r="C148" s="13">
        <v>11.869004941</v>
      </c>
      <c r="D148" s="11" t="str">
        <f t="shared" si="46"/>
        <v>N/A</v>
      </c>
      <c r="E148" s="13">
        <v>11.191782706</v>
      </c>
      <c r="F148" s="11" t="str">
        <f t="shared" si="47"/>
        <v>N/A</v>
      </c>
      <c r="G148" s="13">
        <v>10.420862155</v>
      </c>
      <c r="H148" s="11" t="str">
        <f t="shared" si="48"/>
        <v>N/A</v>
      </c>
      <c r="I148" s="12">
        <v>-5.71</v>
      </c>
      <c r="J148" s="12">
        <v>-6.89</v>
      </c>
      <c r="K148" s="41" t="s">
        <v>736</v>
      </c>
      <c r="L148" s="9" t="str">
        <f t="shared" si="49"/>
        <v>Yes</v>
      </c>
    </row>
    <row r="149" spans="1:12" x14ac:dyDescent="0.25">
      <c r="A149" s="2" t="s">
        <v>328</v>
      </c>
      <c r="B149" s="41" t="s">
        <v>213</v>
      </c>
      <c r="C149" s="13">
        <v>2.3299872756000002</v>
      </c>
      <c r="D149" s="11" t="str">
        <f t="shared" si="46"/>
        <v>N/A</v>
      </c>
      <c r="E149" s="13">
        <v>2.343826967</v>
      </c>
      <c r="F149" s="11" t="str">
        <f t="shared" si="47"/>
        <v>N/A</v>
      </c>
      <c r="G149" s="13">
        <v>2.2813099468</v>
      </c>
      <c r="H149" s="11" t="str">
        <f t="shared" si="48"/>
        <v>N/A</v>
      </c>
      <c r="I149" s="12">
        <v>0.59399999999999997</v>
      </c>
      <c r="J149" s="12">
        <v>-2.67</v>
      </c>
      <c r="K149" s="41" t="s">
        <v>736</v>
      </c>
      <c r="L149" s="9" t="str">
        <f t="shared" si="49"/>
        <v>Yes</v>
      </c>
    </row>
    <row r="150" spans="1:12" x14ac:dyDescent="0.25">
      <c r="A150" s="2" t="s">
        <v>329</v>
      </c>
      <c r="B150" s="41" t="s">
        <v>213</v>
      </c>
      <c r="C150" s="13">
        <v>5.28211554E-2</v>
      </c>
      <c r="D150" s="11" t="str">
        <f t="shared" si="46"/>
        <v>N/A</v>
      </c>
      <c r="E150" s="13">
        <v>5.3731051699999997E-2</v>
      </c>
      <c r="F150" s="11" t="str">
        <f t="shared" si="47"/>
        <v>N/A</v>
      </c>
      <c r="G150" s="13">
        <v>6.0731539000000001E-2</v>
      </c>
      <c r="H150" s="11" t="str">
        <f t="shared" si="48"/>
        <v>N/A</v>
      </c>
      <c r="I150" s="12">
        <v>1.7230000000000001</v>
      </c>
      <c r="J150" s="12">
        <v>13.03</v>
      </c>
      <c r="K150" s="41" t="s">
        <v>736</v>
      </c>
      <c r="L150" s="9" t="str">
        <f t="shared" si="49"/>
        <v>Yes</v>
      </c>
    </row>
    <row r="151" spans="1:12" x14ac:dyDescent="0.25">
      <c r="A151" s="2" t="s">
        <v>330</v>
      </c>
      <c r="B151" s="41" t="s">
        <v>213</v>
      </c>
      <c r="C151" s="13">
        <v>1.4467727600000001E-2</v>
      </c>
      <c r="D151" s="11" t="str">
        <f t="shared" si="46"/>
        <v>N/A</v>
      </c>
      <c r="E151" s="13">
        <v>1.17488933E-2</v>
      </c>
      <c r="F151" s="11" t="str">
        <f t="shared" si="47"/>
        <v>N/A</v>
      </c>
      <c r="G151" s="13">
        <v>8.8066068999999997E-3</v>
      </c>
      <c r="H151" s="11" t="str">
        <f t="shared" si="48"/>
        <v>N/A</v>
      </c>
      <c r="I151" s="12">
        <v>-18.8</v>
      </c>
      <c r="J151" s="12">
        <v>-25</v>
      </c>
      <c r="K151" s="41" t="s">
        <v>736</v>
      </c>
      <c r="L151" s="9" t="str">
        <f t="shared" si="49"/>
        <v>Yes</v>
      </c>
    </row>
    <row r="152" spans="1:12" x14ac:dyDescent="0.25">
      <c r="A152" s="18" t="s">
        <v>1000</v>
      </c>
      <c r="B152" s="33" t="s">
        <v>213</v>
      </c>
      <c r="C152" s="34">
        <v>34656</v>
      </c>
      <c r="D152" s="11" t="str">
        <f t="shared" ref="D152:D158" si="50">IF($B152="N/A","N/A",IF(C152&gt;10,"No",IF(C152&lt;-10,"No","Yes")))</f>
        <v>N/A</v>
      </c>
      <c r="E152" s="34">
        <v>36704</v>
      </c>
      <c r="F152" s="11" t="str">
        <f t="shared" ref="F152:F158" si="51">IF($B152="N/A","N/A",IF(E152&gt;10,"No",IF(E152&lt;-10,"No","Yes")))</f>
        <v>N/A</v>
      </c>
      <c r="G152" s="34">
        <v>34074</v>
      </c>
      <c r="H152" s="11" t="str">
        <f t="shared" ref="H152:H158" si="52">IF($B152="N/A","N/A",IF(G152&gt;10,"No",IF(G152&lt;-10,"No","Yes")))</f>
        <v>N/A</v>
      </c>
      <c r="I152" s="12">
        <v>5.91</v>
      </c>
      <c r="J152" s="12">
        <v>-7.17</v>
      </c>
      <c r="K152" s="41" t="s">
        <v>736</v>
      </c>
      <c r="L152" s="9" t="str">
        <f t="shared" ref="L152:L159" si="53">IF(J152="Div by 0", "N/A", IF(K152="N/A","N/A", IF(J152&gt;VALUE(MID(K152,1,2)), "No", IF(J152&lt;-1*VALUE(MID(K152,1,2)), "No", "Yes"))))</f>
        <v>Yes</v>
      </c>
    </row>
    <row r="153" spans="1:12" x14ac:dyDescent="0.25">
      <c r="A153" s="6" t="s">
        <v>1001</v>
      </c>
      <c r="B153" s="33" t="s">
        <v>213</v>
      </c>
      <c r="C153" s="8">
        <v>4.6946054572999998</v>
      </c>
      <c r="D153" s="11" t="str">
        <f t="shared" si="50"/>
        <v>N/A</v>
      </c>
      <c r="E153" s="8">
        <v>4.8398794250000003</v>
      </c>
      <c r="F153" s="11" t="str">
        <f t="shared" si="51"/>
        <v>N/A</v>
      </c>
      <c r="G153" s="8">
        <v>4.5346325675000001</v>
      </c>
      <c r="H153" s="11" t="str">
        <f t="shared" si="52"/>
        <v>N/A</v>
      </c>
      <c r="I153" s="12">
        <v>3.0939999999999999</v>
      </c>
      <c r="J153" s="12">
        <v>-6.31</v>
      </c>
      <c r="K153" s="41" t="s">
        <v>736</v>
      </c>
      <c r="L153" s="9" t="str">
        <f t="shared" si="53"/>
        <v>Yes</v>
      </c>
    </row>
    <row r="154" spans="1:12" x14ac:dyDescent="0.25">
      <c r="A154" s="18" t="s">
        <v>1002</v>
      </c>
      <c r="B154" s="33" t="s">
        <v>213</v>
      </c>
      <c r="C154" s="8">
        <v>31.529567547999999</v>
      </c>
      <c r="D154" s="11" t="str">
        <f t="shared" si="50"/>
        <v>N/A</v>
      </c>
      <c r="E154" s="8">
        <v>30.351711172000002</v>
      </c>
      <c r="F154" s="11" t="str">
        <f t="shared" si="51"/>
        <v>N/A</v>
      </c>
      <c r="G154" s="8">
        <v>29.133467588999999</v>
      </c>
      <c r="H154" s="11" t="str">
        <f t="shared" si="52"/>
        <v>N/A</v>
      </c>
      <c r="I154" s="12">
        <v>-3.74</v>
      </c>
      <c r="J154" s="12">
        <v>-4.01</v>
      </c>
      <c r="K154" s="41" t="s">
        <v>736</v>
      </c>
      <c r="L154" s="9" t="str">
        <f t="shared" si="53"/>
        <v>Yes</v>
      </c>
    </row>
    <row r="155" spans="1:12" x14ac:dyDescent="0.25">
      <c r="A155" s="18" t="s">
        <v>1003</v>
      </c>
      <c r="B155" s="33" t="s">
        <v>213</v>
      </c>
      <c r="C155" s="8">
        <v>13.978981102000001</v>
      </c>
      <c r="D155" s="11" t="str">
        <f t="shared" si="50"/>
        <v>N/A</v>
      </c>
      <c r="E155" s="8">
        <v>14.802740585</v>
      </c>
      <c r="F155" s="11" t="str">
        <f t="shared" si="51"/>
        <v>N/A</v>
      </c>
      <c r="G155" s="8">
        <v>11.900317422000001</v>
      </c>
      <c r="H155" s="11" t="str">
        <f t="shared" si="52"/>
        <v>N/A</v>
      </c>
      <c r="I155" s="12">
        <v>5.8929999999999998</v>
      </c>
      <c r="J155" s="12">
        <v>-19.600000000000001</v>
      </c>
      <c r="K155" s="41" t="s">
        <v>736</v>
      </c>
      <c r="L155" s="9" t="str">
        <f t="shared" si="53"/>
        <v>Yes</v>
      </c>
    </row>
    <row r="156" spans="1:12" x14ac:dyDescent="0.25">
      <c r="A156" s="18" t="s">
        <v>1004</v>
      </c>
      <c r="B156" s="33" t="s">
        <v>213</v>
      </c>
      <c r="C156" s="8">
        <v>6.2373917600000002E-2</v>
      </c>
      <c r="D156" s="11" t="str">
        <f t="shared" si="50"/>
        <v>N/A</v>
      </c>
      <c r="E156" s="8">
        <v>6.67567612E-2</v>
      </c>
      <c r="F156" s="11" t="str">
        <f t="shared" si="51"/>
        <v>N/A</v>
      </c>
      <c r="G156" s="8">
        <v>5.4934437500000002E-2</v>
      </c>
      <c r="H156" s="11" t="str">
        <f t="shared" si="52"/>
        <v>N/A</v>
      </c>
      <c r="I156" s="12">
        <v>7.0270000000000001</v>
      </c>
      <c r="J156" s="12">
        <v>-17.7</v>
      </c>
      <c r="K156" s="41" t="s">
        <v>736</v>
      </c>
      <c r="L156" s="9" t="str">
        <f t="shared" si="53"/>
        <v>Yes</v>
      </c>
    </row>
    <row r="157" spans="1:12" x14ac:dyDescent="0.25">
      <c r="A157" s="18" t="s">
        <v>1005</v>
      </c>
      <c r="B157" s="33" t="s">
        <v>213</v>
      </c>
      <c r="C157" s="8">
        <v>3.6402669499999998E-2</v>
      </c>
      <c r="D157" s="11" t="str">
        <f t="shared" si="50"/>
        <v>N/A</v>
      </c>
      <c r="E157" s="8">
        <v>3.4306768299999998E-2</v>
      </c>
      <c r="F157" s="11" t="str">
        <f t="shared" si="51"/>
        <v>N/A</v>
      </c>
      <c r="G157" s="8">
        <v>3.7672707299999997E-2</v>
      </c>
      <c r="H157" s="11" t="str">
        <f t="shared" si="52"/>
        <v>N/A</v>
      </c>
      <c r="I157" s="12">
        <v>-5.76</v>
      </c>
      <c r="J157" s="12">
        <v>9.8109999999999999</v>
      </c>
      <c r="K157" s="41" t="s">
        <v>736</v>
      </c>
      <c r="L157" s="9" t="str">
        <f t="shared" si="53"/>
        <v>Yes</v>
      </c>
    </row>
    <row r="158" spans="1:12" x14ac:dyDescent="0.25">
      <c r="A158" s="2" t="s">
        <v>1006</v>
      </c>
      <c r="B158" s="33" t="s">
        <v>213</v>
      </c>
      <c r="C158" s="34">
        <v>3136</v>
      </c>
      <c r="D158" s="11" t="str">
        <f t="shared" si="50"/>
        <v>N/A</v>
      </c>
      <c r="E158" s="34">
        <v>3237</v>
      </c>
      <c r="F158" s="11" t="str">
        <f t="shared" si="51"/>
        <v>N/A</v>
      </c>
      <c r="G158" s="34">
        <v>3139</v>
      </c>
      <c r="H158" s="11" t="str">
        <f t="shared" si="52"/>
        <v>N/A</v>
      </c>
      <c r="I158" s="12">
        <v>3.2210000000000001</v>
      </c>
      <c r="J158" s="12">
        <v>-3.03</v>
      </c>
      <c r="K158" s="41" t="s">
        <v>736</v>
      </c>
      <c r="L158" s="9" t="str">
        <f t="shared" si="53"/>
        <v>Yes</v>
      </c>
    </row>
    <row r="159" spans="1:12" ht="25" x14ac:dyDescent="0.25">
      <c r="A159" s="18" t="s">
        <v>1007</v>
      </c>
      <c r="B159" s="33" t="s">
        <v>213</v>
      </c>
      <c r="C159" s="34">
        <v>46261</v>
      </c>
      <c r="D159" s="11" t="str">
        <f>IF($B159="N/A","N/A",IF(C159&gt;10,"No",IF(C159&lt;-10,"No","Yes")))</f>
        <v>N/A</v>
      </c>
      <c r="E159" s="34">
        <v>48770</v>
      </c>
      <c r="F159" s="11" t="str">
        <f>IF($B159="N/A","N/A",IF(E159&gt;10,"No",IF(E159&lt;-10,"No","Yes")))</f>
        <v>N/A</v>
      </c>
      <c r="G159" s="34">
        <v>49712</v>
      </c>
      <c r="H159" s="11" t="str">
        <f>IF($B159="N/A","N/A",IF(G159&gt;10,"No",IF(G159&lt;-10,"No","Yes")))</f>
        <v>N/A</v>
      </c>
      <c r="I159" s="12">
        <v>5.4240000000000004</v>
      </c>
      <c r="J159" s="12">
        <v>1.9319999999999999</v>
      </c>
      <c r="K159" s="41" t="s">
        <v>736</v>
      </c>
      <c r="L159" s="9" t="str">
        <f t="shared" si="53"/>
        <v>Yes</v>
      </c>
    </row>
    <row r="160" spans="1:12" x14ac:dyDescent="0.25">
      <c r="A160" s="4" t="s">
        <v>1008</v>
      </c>
      <c r="B160" s="33" t="s">
        <v>213</v>
      </c>
      <c r="C160" s="34">
        <v>43896</v>
      </c>
      <c r="D160" s="11" t="str">
        <f t="shared" ref="D160:D234" si="54">IF($B160="N/A","N/A",IF(C160&gt;10,"No",IF(C160&lt;-10,"No","Yes")))</f>
        <v>N/A</v>
      </c>
      <c r="E160" s="34">
        <v>44415</v>
      </c>
      <c r="F160" s="11" t="str">
        <f t="shared" ref="F160:F234" si="55">IF($B160="N/A","N/A",IF(E160&gt;10,"No",IF(E160&lt;-10,"No","Yes")))</f>
        <v>N/A</v>
      </c>
      <c r="G160" s="34">
        <v>45189</v>
      </c>
      <c r="H160" s="11" t="str">
        <f t="shared" ref="H160:H223" si="56">IF($B160="N/A","N/A",IF(G160&gt;10,"No",IF(G160&lt;-10,"No","Yes")))</f>
        <v>N/A</v>
      </c>
      <c r="I160" s="12">
        <v>1.1819999999999999</v>
      </c>
      <c r="J160" s="12">
        <v>1.7430000000000001</v>
      </c>
      <c r="K160" s="41" t="s">
        <v>736</v>
      </c>
      <c r="L160" s="9" t="str">
        <f t="shared" ref="L160:L223" si="57">IF(J160="Div by 0", "N/A", IF(K160="N/A","N/A", IF(J160&gt;VALUE(MID(K160,1,2)), "No", IF(J160&lt;-1*VALUE(MID(K160,1,2)), "No", "Yes"))))</f>
        <v>Yes</v>
      </c>
    </row>
    <row r="161" spans="1:12" x14ac:dyDescent="0.25">
      <c r="A161" s="51" t="s">
        <v>71</v>
      </c>
      <c r="B161" s="33" t="s">
        <v>213</v>
      </c>
      <c r="C161" s="8">
        <v>5.9462835051000003</v>
      </c>
      <c r="D161" s="11" t="str">
        <f t="shared" si="54"/>
        <v>N/A</v>
      </c>
      <c r="E161" s="8">
        <v>5.8566707895999999</v>
      </c>
      <c r="F161" s="11" t="str">
        <f t="shared" si="55"/>
        <v>N/A</v>
      </c>
      <c r="G161" s="8">
        <v>6.0138378557000003</v>
      </c>
      <c r="H161" s="11" t="str">
        <f t="shared" si="56"/>
        <v>N/A</v>
      </c>
      <c r="I161" s="12">
        <v>-1.51</v>
      </c>
      <c r="J161" s="12">
        <v>2.6840000000000002</v>
      </c>
      <c r="K161" s="41" t="s">
        <v>736</v>
      </c>
      <c r="L161" s="9" t="str">
        <f t="shared" si="57"/>
        <v>Yes</v>
      </c>
    </row>
    <row r="162" spans="1:12" x14ac:dyDescent="0.25">
      <c r="A162" s="4" t="s">
        <v>111</v>
      </c>
      <c r="B162" s="33" t="s">
        <v>213</v>
      </c>
      <c r="C162" s="8">
        <v>32.081839615</v>
      </c>
      <c r="D162" s="11" t="str">
        <f t="shared" si="54"/>
        <v>N/A</v>
      </c>
      <c r="E162" s="8">
        <v>30.700212464</v>
      </c>
      <c r="F162" s="11" t="str">
        <f t="shared" si="55"/>
        <v>N/A</v>
      </c>
      <c r="G162" s="8">
        <v>29.63984473</v>
      </c>
      <c r="H162" s="11" t="str">
        <f t="shared" si="56"/>
        <v>N/A</v>
      </c>
      <c r="I162" s="12">
        <v>-4.3099999999999996</v>
      </c>
      <c r="J162" s="12">
        <v>-3.45</v>
      </c>
      <c r="K162" s="41" t="s">
        <v>736</v>
      </c>
      <c r="L162" s="9" t="str">
        <f t="shared" si="57"/>
        <v>Yes</v>
      </c>
    </row>
    <row r="163" spans="1:12" x14ac:dyDescent="0.25">
      <c r="A163" s="4" t="s">
        <v>112</v>
      </c>
      <c r="B163" s="33" t="s">
        <v>213</v>
      </c>
      <c r="C163" s="8">
        <v>22.582591074</v>
      </c>
      <c r="D163" s="11" t="str">
        <f t="shared" si="54"/>
        <v>N/A</v>
      </c>
      <c r="E163" s="8">
        <v>21.733912497999999</v>
      </c>
      <c r="F163" s="11" t="str">
        <f t="shared" si="55"/>
        <v>N/A</v>
      </c>
      <c r="G163" s="8">
        <v>21.343839516999999</v>
      </c>
      <c r="H163" s="11" t="str">
        <f t="shared" si="56"/>
        <v>N/A</v>
      </c>
      <c r="I163" s="12">
        <v>-3.76</v>
      </c>
      <c r="J163" s="12">
        <v>-1.79</v>
      </c>
      <c r="K163" s="41" t="s">
        <v>736</v>
      </c>
      <c r="L163" s="9" t="str">
        <f t="shared" si="57"/>
        <v>Yes</v>
      </c>
    </row>
    <row r="164" spans="1:12" x14ac:dyDescent="0.25">
      <c r="A164" s="4" t="s">
        <v>113</v>
      </c>
      <c r="B164" s="33" t="s">
        <v>213</v>
      </c>
      <c r="C164" s="8">
        <v>1.1238543700000001E-2</v>
      </c>
      <c r="D164" s="11" t="str">
        <f t="shared" si="54"/>
        <v>N/A</v>
      </c>
      <c r="E164" s="8">
        <v>1.2211602699999999E-2</v>
      </c>
      <c r="F164" s="11" t="str">
        <f t="shared" si="55"/>
        <v>N/A</v>
      </c>
      <c r="G164" s="8">
        <v>1.352657E-2</v>
      </c>
      <c r="H164" s="11" t="str">
        <f t="shared" si="56"/>
        <v>N/A</v>
      </c>
      <c r="I164" s="12">
        <v>8.6579999999999995</v>
      </c>
      <c r="J164" s="12">
        <v>10.77</v>
      </c>
      <c r="K164" s="41" t="s">
        <v>736</v>
      </c>
      <c r="L164" s="9" t="str">
        <f t="shared" si="57"/>
        <v>Yes</v>
      </c>
    </row>
    <row r="165" spans="1:12" x14ac:dyDescent="0.25">
      <c r="A165" s="4" t="s">
        <v>114</v>
      </c>
      <c r="B165" s="33" t="s">
        <v>213</v>
      </c>
      <c r="C165" s="8">
        <v>1.40010267E-2</v>
      </c>
      <c r="D165" s="11" t="str">
        <f t="shared" si="54"/>
        <v>N/A</v>
      </c>
      <c r="E165" s="8">
        <v>8.4592030999999998E-3</v>
      </c>
      <c r="F165" s="11" t="str">
        <f t="shared" si="55"/>
        <v>N/A</v>
      </c>
      <c r="G165" s="8">
        <v>8.3173510000000006E-3</v>
      </c>
      <c r="H165" s="11" t="str">
        <f t="shared" si="56"/>
        <v>N/A</v>
      </c>
      <c r="I165" s="12">
        <v>-39.6</v>
      </c>
      <c r="J165" s="12">
        <v>-1.68</v>
      </c>
      <c r="K165" s="41" t="s">
        <v>736</v>
      </c>
      <c r="L165" s="9" t="str">
        <f t="shared" si="57"/>
        <v>Yes</v>
      </c>
    </row>
    <row r="166" spans="1:12" x14ac:dyDescent="0.25">
      <c r="A166" s="4" t="s">
        <v>426</v>
      </c>
      <c r="B166" s="33" t="s">
        <v>213</v>
      </c>
      <c r="C166" s="34">
        <v>19525</v>
      </c>
      <c r="D166" s="11" t="str">
        <f>IF($B166="N/A","N/A",IF(C166&gt;10,"No",IF(C166&lt;-10,"No","Yes")))</f>
        <v>N/A</v>
      </c>
      <c r="E166" s="34">
        <v>19729</v>
      </c>
      <c r="F166" s="11" t="str">
        <f>IF($B166="N/A","N/A",IF(E166&gt;10,"No",IF(E166&lt;-10,"No","Yes")))</f>
        <v>N/A</v>
      </c>
      <c r="G166" s="34">
        <v>19961</v>
      </c>
      <c r="H166" s="11" t="str">
        <f>IF($B166="N/A","N/A",IF(G166&gt;10,"No",IF(G166&lt;-10,"No","Yes")))</f>
        <v>N/A</v>
      </c>
      <c r="I166" s="12">
        <v>1.0449999999999999</v>
      </c>
      <c r="J166" s="12">
        <v>1.1759999999999999</v>
      </c>
      <c r="K166" s="41" t="s">
        <v>736</v>
      </c>
      <c r="L166" s="9" t="str">
        <f t="shared" si="57"/>
        <v>Yes</v>
      </c>
    </row>
    <row r="167" spans="1:12" x14ac:dyDescent="0.25">
      <c r="A167" s="4" t="s">
        <v>427</v>
      </c>
      <c r="B167" s="33" t="s">
        <v>213</v>
      </c>
      <c r="C167" s="34">
        <v>342</v>
      </c>
      <c r="D167" s="11" t="str">
        <f>IF($B167="N/A","N/A",IF(C167&gt;10,"No",IF(C167&lt;-10,"No","Yes")))</f>
        <v>N/A</v>
      </c>
      <c r="E167" s="34">
        <v>356</v>
      </c>
      <c r="F167" s="11" t="str">
        <f>IF($B167="N/A","N/A",IF(E167&gt;10,"No",IF(E167&lt;-10,"No","Yes")))</f>
        <v>N/A</v>
      </c>
      <c r="G167" s="34">
        <v>350</v>
      </c>
      <c r="H167" s="11" t="str">
        <f>IF($B167="N/A","N/A",IF(G167&gt;10,"No",IF(G167&lt;-10,"No","Yes")))</f>
        <v>N/A</v>
      </c>
      <c r="I167" s="12">
        <v>4.0940000000000003</v>
      </c>
      <c r="J167" s="12">
        <v>-1.69</v>
      </c>
      <c r="K167" s="41" t="s">
        <v>736</v>
      </c>
      <c r="L167" s="9" t="str">
        <f t="shared" si="57"/>
        <v>Yes</v>
      </c>
    </row>
    <row r="168" spans="1:12" x14ac:dyDescent="0.25">
      <c r="A168" s="4" t="s">
        <v>428</v>
      </c>
      <c r="B168" s="33" t="s">
        <v>213</v>
      </c>
      <c r="C168" s="34">
        <v>12896</v>
      </c>
      <c r="D168" s="11" t="str">
        <f>IF($B168="N/A","N/A",IF(C168&gt;10,"No",IF(C168&lt;-10,"No","Yes")))</f>
        <v>N/A</v>
      </c>
      <c r="E168" s="34">
        <v>13146</v>
      </c>
      <c r="F168" s="11" t="str">
        <f>IF($B168="N/A","N/A",IF(E168&gt;10,"No",IF(E168&lt;-10,"No","Yes")))</f>
        <v>N/A</v>
      </c>
      <c r="G168" s="34">
        <v>13378</v>
      </c>
      <c r="H168" s="11" t="str">
        <f>IF($B168="N/A","N/A",IF(G168&gt;10,"No",IF(G168&lt;-10,"No","Yes")))</f>
        <v>N/A</v>
      </c>
      <c r="I168" s="12">
        <v>1.9390000000000001</v>
      </c>
      <c r="J168" s="12">
        <v>1.7649999999999999</v>
      </c>
      <c r="K168" s="41" t="s">
        <v>736</v>
      </c>
      <c r="L168" s="9" t="str">
        <f t="shared" si="57"/>
        <v>Yes</v>
      </c>
    </row>
    <row r="169" spans="1:12" x14ac:dyDescent="0.25">
      <c r="A169" s="4" t="s">
        <v>429</v>
      </c>
      <c r="B169" s="33" t="s">
        <v>213</v>
      </c>
      <c r="C169" s="34">
        <v>11063</v>
      </c>
      <c r="D169" s="11" t="str">
        <f>IF($B169="N/A","N/A",IF(C169&gt;10,"No",IF(C169&lt;-10,"No","Yes")))</f>
        <v>N/A</v>
      </c>
      <c r="E169" s="34">
        <v>11121</v>
      </c>
      <c r="F169" s="11" t="str">
        <f>IF($B169="N/A","N/A",IF(E169&gt;10,"No",IF(E169&lt;-10,"No","Yes")))</f>
        <v>N/A</v>
      </c>
      <c r="G169" s="34">
        <v>11434</v>
      </c>
      <c r="H169" s="11" t="str">
        <f>IF($B169="N/A","N/A",IF(G169&gt;10,"No",IF(G169&lt;-10,"No","Yes")))</f>
        <v>N/A</v>
      </c>
      <c r="I169" s="12">
        <v>0.52429999999999999</v>
      </c>
      <c r="J169" s="12">
        <v>2.8140000000000001</v>
      </c>
      <c r="K169" s="41" t="s">
        <v>736</v>
      </c>
      <c r="L169" s="9" t="str">
        <f t="shared" si="57"/>
        <v>Yes</v>
      </c>
    </row>
    <row r="170" spans="1:12" x14ac:dyDescent="0.25">
      <c r="A170" s="4" t="s">
        <v>430</v>
      </c>
      <c r="B170" s="33" t="s">
        <v>213</v>
      </c>
      <c r="C170" s="34">
        <v>70</v>
      </c>
      <c r="D170" s="11" t="str">
        <f>IF($B170="N/A","N/A",IF(C170&gt;10,"No",IF(C170&lt;-10,"No","Yes")))</f>
        <v>N/A</v>
      </c>
      <c r="E170" s="34">
        <v>63</v>
      </c>
      <c r="F170" s="11" t="str">
        <f>IF($B170="N/A","N/A",IF(E170&gt;10,"No",IF(E170&lt;-10,"No","Yes")))</f>
        <v>N/A</v>
      </c>
      <c r="G170" s="34">
        <v>66</v>
      </c>
      <c r="H170" s="11" t="str">
        <f>IF($B170="N/A","N/A",IF(G170&gt;10,"No",IF(G170&lt;-10,"No","Yes")))</f>
        <v>N/A</v>
      </c>
      <c r="I170" s="12">
        <v>-10</v>
      </c>
      <c r="J170" s="12">
        <v>4.7619999999999996</v>
      </c>
      <c r="K170" s="41" t="s">
        <v>736</v>
      </c>
      <c r="L170" s="9" t="str">
        <f t="shared" si="57"/>
        <v>Yes</v>
      </c>
    </row>
    <row r="171" spans="1:12" x14ac:dyDescent="0.25">
      <c r="A171" s="6" t="s">
        <v>1009</v>
      </c>
      <c r="B171" s="33" t="s">
        <v>213</v>
      </c>
      <c r="C171" s="34">
        <v>29407</v>
      </c>
      <c r="D171" s="11" t="str">
        <f t="shared" si="54"/>
        <v>N/A</v>
      </c>
      <c r="E171" s="34">
        <v>29471</v>
      </c>
      <c r="F171" s="11" t="str">
        <f t="shared" si="55"/>
        <v>N/A</v>
      </c>
      <c r="G171" s="34">
        <v>29603</v>
      </c>
      <c r="H171" s="11" t="str">
        <f t="shared" si="56"/>
        <v>N/A</v>
      </c>
      <c r="I171" s="12">
        <v>0.21759999999999999</v>
      </c>
      <c r="J171" s="12">
        <v>0.44790000000000002</v>
      </c>
      <c r="K171" s="41" t="s">
        <v>736</v>
      </c>
      <c r="L171" s="9" t="str">
        <f t="shared" si="57"/>
        <v>Yes</v>
      </c>
    </row>
    <row r="172" spans="1:12" x14ac:dyDescent="0.25">
      <c r="A172" s="4" t="s">
        <v>1010</v>
      </c>
      <c r="B172" s="33" t="s">
        <v>213</v>
      </c>
      <c r="C172" s="34">
        <v>18939</v>
      </c>
      <c r="D172" s="11" t="str">
        <f>IF($B172="N/A","N/A",IF(C172&gt;10,"No",IF(C172&lt;-10,"No","Yes")))</f>
        <v>N/A</v>
      </c>
      <c r="E172" s="34">
        <v>19071</v>
      </c>
      <c r="F172" s="11" t="str">
        <f>IF($B172="N/A","N/A",IF(E172&gt;10,"No",IF(E172&lt;-10,"No","Yes")))</f>
        <v>N/A</v>
      </c>
      <c r="G172" s="34">
        <v>19249</v>
      </c>
      <c r="H172" s="11" t="str">
        <f>IF($B172="N/A","N/A",IF(G172&gt;10,"No",IF(G172&lt;-10,"No","Yes")))</f>
        <v>N/A</v>
      </c>
      <c r="I172" s="12">
        <v>0.69699999999999995</v>
      </c>
      <c r="J172" s="12">
        <v>0.93340000000000001</v>
      </c>
      <c r="K172" s="41" t="s">
        <v>736</v>
      </c>
      <c r="L172" s="9" t="str">
        <f t="shared" si="57"/>
        <v>Yes</v>
      </c>
    </row>
    <row r="173" spans="1:12" x14ac:dyDescent="0.25">
      <c r="A173" s="4" t="s">
        <v>1011</v>
      </c>
      <c r="B173" s="33" t="s">
        <v>213</v>
      </c>
      <c r="C173" s="34">
        <v>333</v>
      </c>
      <c r="D173" s="11" t="str">
        <f>IF($B173="N/A","N/A",IF(C173&gt;10,"No",IF(C173&lt;-10,"No","Yes")))</f>
        <v>N/A</v>
      </c>
      <c r="E173" s="34">
        <v>341</v>
      </c>
      <c r="F173" s="11" t="str">
        <f>IF($B173="N/A","N/A",IF(E173&gt;10,"No",IF(E173&lt;-10,"No","Yes")))</f>
        <v>N/A</v>
      </c>
      <c r="G173" s="34">
        <v>333</v>
      </c>
      <c r="H173" s="11" t="str">
        <f>IF($B173="N/A","N/A",IF(G173&gt;10,"No",IF(G173&lt;-10,"No","Yes")))</f>
        <v>N/A</v>
      </c>
      <c r="I173" s="12">
        <v>2.4020000000000001</v>
      </c>
      <c r="J173" s="12">
        <v>-2.35</v>
      </c>
      <c r="K173" s="41" t="s">
        <v>736</v>
      </c>
      <c r="L173" s="9" t="str">
        <f t="shared" si="57"/>
        <v>Yes</v>
      </c>
    </row>
    <row r="174" spans="1:12" ht="25" x14ac:dyDescent="0.25">
      <c r="A174" s="4" t="s">
        <v>1012</v>
      </c>
      <c r="B174" s="33" t="s">
        <v>213</v>
      </c>
      <c r="C174" s="34">
        <v>5870</v>
      </c>
      <c r="D174" s="11" t="str">
        <f>IF($B174="N/A","N/A",IF(C174&gt;10,"No",IF(C174&lt;-10,"No","Yes")))</f>
        <v>N/A</v>
      </c>
      <c r="E174" s="34">
        <v>5890</v>
      </c>
      <c r="F174" s="11" t="str">
        <f>IF($B174="N/A","N/A",IF(E174&gt;10,"No",IF(E174&lt;-10,"No","Yes")))</f>
        <v>N/A</v>
      </c>
      <c r="G174" s="34">
        <v>5896</v>
      </c>
      <c r="H174" s="11" t="str">
        <f>IF($B174="N/A","N/A",IF(G174&gt;10,"No",IF(G174&lt;-10,"No","Yes")))</f>
        <v>N/A</v>
      </c>
      <c r="I174" s="12">
        <v>0.3407</v>
      </c>
      <c r="J174" s="12">
        <v>0.1019</v>
      </c>
      <c r="K174" s="41" t="s">
        <v>736</v>
      </c>
      <c r="L174" s="9" t="str">
        <f t="shared" si="57"/>
        <v>Yes</v>
      </c>
    </row>
    <row r="175" spans="1:12" x14ac:dyDescent="0.25">
      <c r="A175" s="4" t="s">
        <v>1013</v>
      </c>
      <c r="B175" s="33" t="s">
        <v>213</v>
      </c>
      <c r="C175" s="34">
        <v>4242</v>
      </c>
      <c r="D175" s="11" t="str">
        <f>IF($B175="N/A","N/A",IF(C175&gt;10,"No",IF(C175&lt;-10,"No","Yes")))</f>
        <v>N/A</v>
      </c>
      <c r="E175" s="34">
        <v>4155</v>
      </c>
      <c r="F175" s="11" t="str">
        <f>IF($B175="N/A","N/A",IF(E175&gt;10,"No",IF(E175&lt;-10,"No","Yes")))</f>
        <v>N/A</v>
      </c>
      <c r="G175" s="34">
        <v>4113</v>
      </c>
      <c r="H175" s="11" t="str">
        <f>IF($B175="N/A","N/A",IF(G175&gt;10,"No",IF(G175&lt;-10,"No","Yes")))</f>
        <v>N/A</v>
      </c>
      <c r="I175" s="12">
        <v>-2.0499999999999998</v>
      </c>
      <c r="J175" s="12">
        <v>-1.01</v>
      </c>
      <c r="K175" s="41" t="s">
        <v>736</v>
      </c>
      <c r="L175" s="9" t="str">
        <f t="shared" si="57"/>
        <v>Yes</v>
      </c>
    </row>
    <row r="176" spans="1:12" ht="25" x14ac:dyDescent="0.25">
      <c r="A176" s="4" t="s">
        <v>1014</v>
      </c>
      <c r="B176" s="33" t="s">
        <v>213</v>
      </c>
      <c r="C176" s="34">
        <v>23</v>
      </c>
      <c r="D176" s="11" t="str">
        <f>IF($B176="N/A","N/A",IF(C176&gt;10,"No",IF(C176&lt;-10,"No","Yes")))</f>
        <v>N/A</v>
      </c>
      <c r="E176" s="34">
        <v>14</v>
      </c>
      <c r="F176" s="11" t="str">
        <f>IF($B176="N/A","N/A",IF(E176&gt;10,"No",IF(E176&lt;-10,"No","Yes")))</f>
        <v>N/A</v>
      </c>
      <c r="G176" s="34">
        <v>12</v>
      </c>
      <c r="H176" s="11" t="str">
        <f>IF($B176="N/A","N/A",IF(G176&gt;10,"No",IF(G176&lt;-10,"No","Yes")))</f>
        <v>N/A</v>
      </c>
      <c r="I176" s="12">
        <v>-39.1</v>
      </c>
      <c r="J176" s="12">
        <v>-14.3</v>
      </c>
      <c r="K176" s="41" t="s">
        <v>736</v>
      </c>
      <c r="L176" s="9" t="str">
        <f t="shared" si="57"/>
        <v>Yes</v>
      </c>
    </row>
    <row r="177" spans="1:12" x14ac:dyDescent="0.25">
      <c r="A177" s="6" t="s">
        <v>1015</v>
      </c>
      <c r="B177" s="33" t="s">
        <v>213</v>
      </c>
      <c r="C177" s="34">
        <v>0</v>
      </c>
      <c r="D177" s="11" t="str">
        <f t="shared" si="54"/>
        <v>N/A</v>
      </c>
      <c r="E177" s="34">
        <v>0</v>
      </c>
      <c r="F177" s="11" t="str">
        <f t="shared" si="55"/>
        <v>N/A</v>
      </c>
      <c r="G177" s="34">
        <v>0</v>
      </c>
      <c r="H177" s="11" t="str">
        <f t="shared" si="56"/>
        <v>N/A</v>
      </c>
      <c r="I177" s="12" t="s">
        <v>1745</v>
      </c>
      <c r="J177" s="12" t="s">
        <v>1745</v>
      </c>
      <c r="K177" s="41" t="s">
        <v>736</v>
      </c>
      <c r="L177" s="9" t="str">
        <f t="shared" si="57"/>
        <v>N/A</v>
      </c>
    </row>
    <row r="178" spans="1:12" x14ac:dyDescent="0.25">
      <c r="A178" s="4" t="s">
        <v>1016</v>
      </c>
      <c r="B178" s="33" t="s">
        <v>213</v>
      </c>
      <c r="C178" s="34">
        <v>0</v>
      </c>
      <c r="D178" s="11" t="str">
        <f t="shared" si="54"/>
        <v>N/A</v>
      </c>
      <c r="E178" s="34">
        <v>0</v>
      </c>
      <c r="F178" s="11" t="str">
        <f t="shared" si="55"/>
        <v>N/A</v>
      </c>
      <c r="G178" s="34">
        <v>0</v>
      </c>
      <c r="H178" s="11" t="str">
        <f t="shared" si="56"/>
        <v>N/A</v>
      </c>
      <c r="I178" s="12" t="s">
        <v>1745</v>
      </c>
      <c r="J178" s="12" t="s">
        <v>1745</v>
      </c>
      <c r="K178" s="41" t="s">
        <v>736</v>
      </c>
      <c r="L178" s="9" t="str">
        <f t="shared" si="57"/>
        <v>N/A</v>
      </c>
    </row>
    <row r="179" spans="1:12" x14ac:dyDescent="0.25">
      <c r="A179" s="4" t="s">
        <v>1017</v>
      </c>
      <c r="B179" s="33" t="s">
        <v>213</v>
      </c>
      <c r="C179" s="34">
        <v>0</v>
      </c>
      <c r="D179" s="11" t="str">
        <f t="shared" si="54"/>
        <v>N/A</v>
      </c>
      <c r="E179" s="34">
        <v>0</v>
      </c>
      <c r="F179" s="11" t="str">
        <f t="shared" si="55"/>
        <v>N/A</v>
      </c>
      <c r="G179" s="34">
        <v>0</v>
      </c>
      <c r="H179" s="11" t="str">
        <f t="shared" si="56"/>
        <v>N/A</v>
      </c>
      <c r="I179" s="12" t="s">
        <v>1745</v>
      </c>
      <c r="J179" s="12" t="s">
        <v>1745</v>
      </c>
      <c r="K179" s="41" t="s">
        <v>736</v>
      </c>
      <c r="L179" s="9" t="str">
        <f t="shared" si="57"/>
        <v>N/A</v>
      </c>
    </row>
    <row r="180" spans="1:12" x14ac:dyDescent="0.25">
      <c r="A180" s="4" t="s">
        <v>1018</v>
      </c>
      <c r="B180" s="33" t="s">
        <v>213</v>
      </c>
      <c r="C180" s="34">
        <v>0</v>
      </c>
      <c r="D180" s="11" t="str">
        <f t="shared" si="54"/>
        <v>N/A</v>
      </c>
      <c r="E180" s="34">
        <v>0</v>
      </c>
      <c r="F180" s="11" t="str">
        <f t="shared" si="55"/>
        <v>N/A</v>
      </c>
      <c r="G180" s="34">
        <v>0</v>
      </c>
      <c r="H180" s="11" t="str">
        <f t="shared" si="56"/>
        <v>N/A</v>
      </c>
      <c r="I180" s="12" t="s">
        <v>1745</v>
      </c>
      <c r="J180" s="12" t="s">
        <v>1745</v>
      </c>
      <c r="K180" s="41" t="s">
        <v>736</v>
      </c>
      <c r="L180" s="9" t="str">
        <f t="shared" si="57"/>
        <v>N/A</v>
      </c>
    </row>
    <row r="181" spans="1:12" x14ac:dyDescent="0.25">
      <c r="A181" s="4" t="s">
        <v>1019</v>
      </c>
      <c r="B181" s="33" t="s">
        <v>213</v>
      </c>
      <c r="C181" s="34">
        <v>0</v>
      </c>
      <c r="D181" s="11" t="str">
        <f t="shared" si="54"/>
        <v>N/A</v>
      </c>
      <c r="E181" s="34">
        <v>0</v>
      </c>
      <c r="F181" s="11" t="str">
        <f t="shared" si="55"/>
        <v>N/A</v>
      </c>
      <c r="G181" s="34">
        <v>0</v>
      </c>
      <c r="H181" s="11" t="str">
        <f t="shared" si="56"/>
        <v>N/A</v>
      </c>
      <c r="I181" s="12" t="s">
        <v>1745</v>
      </c>
      <c r="J181" s="12" t="s">
        <v>1745</v>
      </c>
      <c r="K181" s="41" t="s">
        <v>736</v>
      </c>
      <c r="L181" s="9" t="str">
        <f t="shared" si="57"/>
        <v>N/A</v>
      </c>
    </row>
    <row r="182" spans="1:12" x14ac:dyDescent="0.25">
      <c r="A182" s="4" t="s">
        <v>1020</v>
      </c>
      <c r="B182" s="33" t="s">
        <v>213</v>
      </c>
      <c r="C182" s="34">
        <v>0</v>
      </c>
      <c r="D182" s="11" t="str">
        <f t="shared" si="54"/>
        <v>N/A</v>
      </c>
      <c r="E182" s="34">
        <v>0</v>
      </c>
      <c r="F182" s="11" t="str">
        <f t="shared" si="55"/>
        <v>N/A</v>
      </c>
      <c r="G182" s="34">
        <v>0</v>
      </c>
      <c r="H182" s="11" t="str">
        <f t="shared" si="56"/>
        <v>N/A</v>
      </c>
      <c r="I182" s="12" t="s">
        <v>1745</v>
      </c>
      <c r="J182" s="12" t="s">
        <v>1745</v>
      </c>
      <c r="K182" s="41" t="s">
        <v>736</v>
      </c>
      <c r="L182" s="9" t="str">
        <f t="shared" si="57"/>
        <v>N/A</v>
      </c>
    </row>
    <row r="183" spans="1:12" x14ac:dyDescent="0.25">
      <c r="A183" s="6" t="s">
        <v>1021</v>
      </c>
      <c r="B183" s="41" t="s">
        <v>213</v>
      </c>
      <c r="C183" s="1">
        <v>154</v>
      </c>
      <c r="D183" s="11" t="str">
        <f t="shared" si="54"/>
        <v>N/A</v>
      </c>
      <c r="E183" s="1">
        <v>164</v>
      </c>
      <c r="F183" s="11" t="str">
        <f t="shared" si="55"/>
        <v>N/A</v>
      </c>
      <c r="G183" s="1">
        <v>181</v>
      </c>
      <c r="H183" s="11" t="str">
        <f t="shared" si="56"/>
        <v>N/A</v>
      </c>
      <c r="I183" s="12">
        <v>6.4939999999999998</v>
      </c>
      <c r="J183" s="12">
        <v>10.37</v>
      </c>
      <c r="K183" s="41" t="s">
        <v>736</v>
      </c>
      <c r="L183" s="11" t="str">
        <f t="shared" si="57"/>
        <v>Yes</v>
      </c>
    </row>
    <row r="184" spans="1:12" x14ac:dyDescent="0.25">
      <c r="A184" s="4" t="s">
        <v>1022</v>
      </c>
      <c r="B184" s="33" t="s">
        <v>213</v>
      </c>
      <c r="C184" s="34">
        <v>0</v>
      </c>
      <c r="D184" s="11" t="str">
        <f t="shared" si="54"/>
        <v>N/A</v>
      </c>
      <c r="E184" s="34">
        <v>0</v>
      </c>
      <c r="F184" s="11" t="str">
        <f t="shared" si="55"/>
        <v>N/A</v>
      </c>
      <c r="G184" s="34">
        <v>0</v>
      </c>
      <c r="H184" s="11" t="str">
        <f t="shared" si="56"/>
        <v>N/A</v>
      </c>
      <c r="I184" s="12" t="s">
        <v>1745</v>
      </c>
      <c r="J184" s="12" t="s">
        <v>1745</v>
      </c>
      <c r="K184" s="41" t="s">
        <v>736</v>
      </c>
      <c r="L184" s="9" t="str">
        <f t="shared" si="57"/>
        <v>N/A</v>
      </c>
    </row>
    <row r="185" spans="1:12" x14ac:dyDescent="0.25">
      <c r="A185" s="4" t="s">
        <v>1023</v>
      </c>
      <c r="B185" s="33" t="s">
        <v>213</v>
      </c>
      <c r="C185" s="34">
        <v>0</v>
      </c>
      <c r="D185" s="11" t="str">
        <f t="shared" si="54"/>
        <v>N/A</v>
      </c>
      <c r="E185" s="34">
        <v>0</v>
      </c>
      <c r="F185" s="11" t="str">
        <f t="shared" si="55"/>
        <v>N/A</v>
      </c>
      <c r="G185" s="34">
        <v>0</v>
      </c>
      <c r="H185" s="11" t="str">
        <f t="shared" si="56"/>
        <v>N/A</v>
      </c>
      <c r="I185" s="12" t="s">
        <v>1745</v>
      </c>
      <c r="J185" s="12" t="s">
        <v>1745</v>
      </c>
      <c r="K185" s="41" t="s">
        <v>736</v>
      </c>
      <c r="L185" s="9" t="str">
        <f t="shared" si="57"/>
        <v>N/A</v>
      </c>
    </row>
    <row r="186" spans="1:12" x14ac:dyDescent="0.25">
      <c r="A186" s="4" t="s">
        <v>1024</v>
      </c>
      <c r="B186" s="33" t="s">
        <v>213</v>
      </c>
      <c r="C186" s="34">
        <v>0</v>
      </c>
      <c r="D186" s="11" t="str">
        <f t="shared" si="54"/>
        <v>N/A</v>
      </c>
      <c r="E186" s="34">
        <v>0</v>
      </c>
      <c r="F186" s="11" t="str">
        <f t="shared" si="55"/>
        <v>N/A</v>
      </c>
      <c r="G186" s="34">
        <v>0</v>
      </c>
      <c r="H186" s="11" t="str">
        <f t="shared" si="56"/>
        <v>N/A</v>
      </c>
      <c r="I186" s="12" t="s">
        <v>1745</v>
      </c>
      <c r="J186" s="12" t="s">
        <v>1745</v>
      </c>
      <c r="K186" s="41" t="s">
        <v>736</v>
      </c>
      <c r="L186" s="9" t="str">
        <f t="shared" si="57"/>
        <v>N/A</v>
      </c>
    </row>
    <row r="187" spans="1:12" x14ac:dyDescent="0.25">
      <c r="A187" s="4" t="s">
        <v>1025</v>
      </c>
      <c r="B187" s="33" t="s">
        <v>213</v>
      </c>
      <c r="C187" s="34">
        <v>154</v>
      </c>
      <c r="D187" s="11" t="str">
        <f t="shared" si="54"/>
        <v>N/A</v>
      </c>
      <c r="E187" s="34">
        <v>164</v>
      </c>
      <c r="F187" s="11" t="str">
        <f t="shared" si="55"/>
        <v>N/A</v>
      </c>
      <c r="G187" s="34">
        <v>181</v>
      </c>
      <c r="H187" s="11" t="str">
        <f t="shared" si="56"/>
        <v>N/A</v>
      </c>
      <c r="I187" s="12">
        <v>6.4939999999999998</v>
      </c>
      <c r="J187" s="12">
        <v>10.37</v>
      </c>
      <c r="K187" s="41" t="s">
        <v>736</v>
      </c>
      <c r="L187" s="9" t="str">
        <f t="shared" si="57"/>
        <v>Yes</v>
      </c>
    </row>
    <row r="188" spans="1:12" ht="25" x14ac:dyDescent="0.25">
      <c r="A188" s="4" t="s">
        <v>1026</v>
      </c>
      <c r="B188" s="33" t="s">
        <v>213</v>
      </c>
      <c r="C188" s="34">
        <v>0</v>
      </c>
      <c r="D188" s="11" t="str">
        <f t="shared" si="54"/>
        <v>N/A</v>
      </c>
      <c r="E188" s="34">
        <v>0</v>
      </c>
      <c r="F188" s="11" t="str">
        <f t="shared" si="55"/>
        <v>N/A</v>
      </c>
      <c r="G188" s="34">
        <v>0</v>
      </c>
      <c r="H188" s="11" t="str">
        <f t="shared" si="56"/>
        <v>N/A</v>
      </c>
      <c r="I188" s="12" t="s">
        <v>1745</v>
      </c>
      <c r="J188" s="12" t="s">
        <v>1745</v>
      </c>
      <c r="K188" s="41" t="s">
        <v>736</v>
      </c>
      <c r="L188" s="9" t="str">
        <f t="shared" si="57"/>
        <v>N/A</v>
      </c>
    </row>
    <row r="189" spans="1:12" x14ac:dyDescent="0.25">
      <c r="A189" s="6" t="s">
        <v>1027</v>
      </c>
      <c r="B189" s="41" t="s">
        <v>213</v>
      </c>
      <c r="C189" s="1">
        <v>0</v>
      </c>
      <c r="D189" s="11" t="str">
        <f t="shared" si="54"/>
        <v>N/A</v>
      </c>
      <c r="E189" s="1">
        <v>0</v>
      </c>
      <c r="F189" s="11" t="str">
        <f t="shared" si="55"/>
        <v>N/A</v>
      </c>
      <c r="G189" s="1">
        <v>0</v>
      </c>
      <c r="H189" s="11" t="str">
        <f t="shared" si="56"/>
        <v>N/A</v>
      </c>
      <c r="I189" s="12" t="s">
        <v>1745</v>
      </c>
      <c r="J189" s="12" t="s">
        <v>1745</v>
      </c>
      <c r="K189" s="41" t="s">
        <v>736</v>
      </c>
      <c r="L189" s="11" t="str">
        <f t="shared" si="57"/>
        <v>N/A</v>
      </c>
    </row>
    <row r="190" spans="1:12" ht="25" x14ac:dyDescent="0.25">
      <c r="A190" s="4" t="s">
        <v>1028</v>
      </c>
      <c r="B190" s="33" t="s">
        <v>213</v>
      </c>
      <c r="C190" s="34">
        <v>0</v>
      </c>
      <c r="D190" s="11" t="str">
        <f t="shared" si="54"/>
        <v>N/A</v>
      </c>
      <c r="E190" s="34">
        <v>0</v>
      </c>
      <c r="F190" s="11" t="str">
        <f t="shared" si="55"/>
        <v>N/A</v>
      </c>
      <c r="G190" s="34">
        <v>0</v>
      </c>
      <c r="H190" s="11" t="str">
        <f t="shared" si="56"/>
        <v>N/A</v>
      </c>
      <c r="I190" s="12" t="s">
        <v>1745</v>
      </c>
      <c r="J190" s="12" t="s">
        <v>1745</v>
      </c>
      <c r="K190" s="41" t="s">
        <v>736</v>
      </c>
      <c r="L190" s="9" t="str">
        <f t="shared" si="57"/>
        <v>N/A</v>
      </c>
    </row>
    <row r="191" spans="1:12" ht="25" x14ac:dyDescent="0.25">
      <c r="A191" s="4" t="s">
        <v>1029</v>
      </c>
      <c r="B191" s="33" t="s">
        <v>213</v>
      </c>
      <c r="C191" s="34">
        <v>0</v>
      </c>
      <c r="D191" s="11" t="str">
        <f t="shared" si="54"/>
        <v>N/A</v>
      </c>
      <c r="E191" s="34">
        <v>0</v>
      </c>
      <c r="F191" s="11" t="str">
        <f t="shared" si="55"/>
        <v>N/A</v>
      </c>
      <c r="G191" s="34">
        <v>0</v>
      </c>
      <c r="H191" s="11" t="str">
        <f t="shared" si="56"/>
        <v>N/A</v>
      </c>
      <c r="I191" s="12" t="s">
        <v>1745</v>
      </c>
      <c r="J191" s="12" t="s">
        <v>1745</v>
      </c>
      <c r="K191" s="41" t="s">
        <v>736</v>
      </c>
      <c r="L191" s="9" t="str">
        <f t="shared" si="57"/>
        <v>N/A</v>
      </c>
    </row>
    <row r="192" spans="1:12" ht="25" x14ac:dyDescent="0.25">
      <c r="A192" s="4" t="s">
        <v>1030</v>
      </c>
      <c r="B192" s="33" t="s">
        <v>213</v>
      </c>
      <c r="C192" s="34">
        <v>0</v>
      </c>
      <c r="D192" s="11" t="str">
        <f t="shared" si="54"/>
        <v>N/A</v>
      </c>
      <c r="E192" s="34">
        <v>0</v>
      </c>
      <c r="F192" s="11" t="str">
        <f t="shared" si="55"/>
        <v>N/A</v>
      </c>
      <c r="G192" s="34">
        <v>0</v>
      </c>
      <c r="H192" s="11" t="str">
        <f t="shared" si="56"/>
        <v>N/A</v>
      </c>
      <c r="I192" s="12" t="s">
        <v>1745</v>
      </c>
      <c r="J192" s="12" t="s">
        <v>1745</v>
      </c>
      <c r="K192" s="41" t="s">
        <v>736</v>
      </c>
      <c r="L192" s="9" t="str">
        <f t="shared" si="57"/>
        <v>N/A</v>
      </c>
    </row>
    <row r="193" spans="1:12" ht="25" x14ac:dyDescent="0.25">
      <c r="A193" s="4" t="s">
        <v>1031</v>
      </c>
      <c r="B193" s="33" t="s">
        <v>213</v>
      </c>
      <c r="C193" s="34">
        <v>0</v>
      </c>
      <c r="D193" s="11" t="str">
        <f t="shared" si="54"/>
        <v>N/A</v>
      </c>
      <c r="E193" s="34">
        <v>0</v>
      </c>
      <c r="F193" s="11" t="str">
        <f t="shared" si="55"/>
        <v>N/A</v>
      </c>
      <c r="G193" s="34">
        <v>0</v>
      </c>
      <c r="H193" s="11" t="str">
        <f t="shared" si="56"/>
        <v>N/A</v>
      </c>
      <c r="I193" s="12" t="s">
        <v>1745</v>
      </c>
      <c r="J193" s="12" t="s">
        <v>1745</v>
      </c>
      <c r="K193" s="41" t="s">
        <v>736</v>
      </c>
      <c r="L193" s="9" t="str">
        <f t="shared" si="57"/>
        <v>N/A</v>
      </c>
    </row>
    <row r="194" spans="1:12" ht="25" x14ac:dyDescent="0.25">
      <c r="A194" s="4" t="s">
        <v>1032</v>
      </c>
      <c r="B194" s="33" t="s">
        <v>213</v>
      </c>
      <c r="C194" s="34">
        <v>0</v>
      </c>
      <c r="D194" s="11" t="str">
        <f t="shared" si="54"/>
        <v>N/A</v>
      </c>
      <c r="E194" s="34">
        <v>0</v>
      </c>
      <c r="F194" s="11" t="str">
        <f t="shared" si="55"/>
        <v>N/A</v>
      </c>
      <c r="G194" s="34">
        <v>0</v>
      </c>
      <c r="H194" s="11" t="str">
        <f t="shared" si="56"/>
        <v>N/A</v>
      </c>
      <c r="I194" s="12" t="s">
        <v>1745</v>
      </c>
      <c r="J194" s="12" t="s">
        <v>1745</v>
      </c>
      <c r="K194" s="41" t="s">
        <v>736</v>
      </c>
      <c r="L194" s="9" t="str">
        <f t="shared" si="57"/>
        <v>N/A</v>
      </c>
    </row>
    <row r="195" spans="1:12" x14ac:dyDescent="0.25">
      <c r="A195" s="6" t="s">
        <v>1033</v>
      </c>
      <c r="B195" s="41" t="s">
        <v>213</v>
      </c>
      <c r="C195" s="1">
        <v>0</v>
      </c>
      <c r="D195" s="11" t="str">
        <f t="shared" si="54"/>
        <v>N/A</v>
      </c>
      <c r="E195" s="1">
        <v>0</v>
      </c>
      <c r="F195" s="11" t="str">
        <f t="shared" si="55"/>
        <v>N/A</v>
      </c>
      <c r="G195" s="1">
        <v>0</v>
      </c>
      <c r="H195" s="11" t="str">
        <f t="shared" si="56"/>
        <v>N/A</v>
      </c>
      <c r="I195" s="12" t="s">
        <v>1745</v>
      </c>
      <c r="J195" s="12" t="s">
        <v>1745</v>
      </c>
      <c r="K195" s="41" t="s">
        <v>736</v>
      </c>
      <c r="L195" s="11" t="str">
        <f t="shared" si="57"/>
        <v>N/A</v>
      </c>
    </row>
    <row r="196" spans="1:12" x14ac:dyDescent="0.25">
      <c r="A196" s="4" t="s">
        <v>1034</v>
      </c>
      <c r="B196" s="33" t="s">
        <v>213</v>
      </c>
      <c r="C196" s="34">
        <v>0</v>
      </c>
      <c r="D196" s="11" t="str">
        <f t="shared" si="54"/>
        <v>N/A</v>
      </c>
      <c r="E196" s="34">
        <v>0</v>
      </c>
      <c r="F196" s="11" t="str">
        <f t="shared" si="55"/>
        <v>N/A</v>
      </c>
      <c r="G196" s="34">
        <v>0</v>
      </c>
      <c r="H196" s="11" t="str">
        <f t="shared" si="56"/>
        <v>N/A</v>
      </c>
      <c r="I196" s="12" t="s">
        <v>1745</v>
      </c>
      <c r="J196" s="12" t="s">
        <v>1745</v>
      </c>
      <c r="K196" s="41" t="s">
        <v>736</v>
      </c>
      <c r="L196" s="9" t="str">
        <f t="shared" si="57"/>
        <v>N/A</v>
      </c>
    </row>
    <row r="197" spans="1:12" x14ac:dyDescent="0.25">
      <c r="A197" s="4" t="s">
        <v>1035</v>
      </c>
      <c r="B197" s="33" t="s">
        <v>213</v>
      </c>
      <c r="C197" s="34">
        <v>0</v>
      </c>
      <c r="D197" s="11" t="str">
        <f t="shared" si="54"/>
        <v>N/A</v>
      </c>
      <c r="E197" s="34">
        <v>0</v>
      </c>
      <c r="F197" s="11" t="str">
        <f t="shared" si="55"/>
        <v>N/A</v>
      </c>
      <c r="G197" s="34">
        <v>0</v>
      </c>
      <c r="H197" s="11" t="str">
        <f t="shared" si="56"/>
        <v>N/A</v>
      </c>
      <c r="I197" s="12" t="s">
        <v>1745</v>
      </c>
      <c r="J197" s="12" t="s">
        <v>1745</v>
      </c>
      <c r="K197" s="41" t="s">
        <v>736</v>
      </c>
      <c r="L197" s="9" t="str">
        <f t="shared" si="57"/>
        <v>N/A</v>
      </c>
    </row>
    <row r="198" spans="1:12" ht="25" x14ac:dyDescent="0.25">
      <c r="A198" s="4" t="s">
        <v>1036</v>
      </c>
      <c r="B198" s="33" t="s">
        <v>213</v>
      </c>
      <c r="C198" s="34">
        <v>0</v>
      </c>
      <c r="D198" s="11" t="str">
        <f t="shared" si="54"/>
        <v>N/A</v>
      </c>
      <c r="E198" s="34">
        <v>0</v>
      </c>
      <c r="F198" s="11" t="str">
        <f t="shared" si="55"/>
        <v>N/A</v>
      </c>
      <c r="G198" s="34">
        <v>0</v>
      </c>
      <c r="H198" s="11" t="str">
        <f t="shared" si="56"/>
        <v>N/A</v>
      </c>
      <c r="I198" s="12" t="s">
        <v>1745</v>
      </c>
      <c r="J198" s="12" t="s">
        <v>1745</v>
      </c>
      <c r="K198" s="41" t="s">
        <v>736</v>
      </c>
      <c r="L198" s="9" t="str">
        <f t="shared" si="57"/>
        <v>N/A</v>
      </c>
    </row>
    <row r="199" spans="1:12" ht="25" x14ac:dyDescent="0.25">
      <c r="A199" s="4" t="s">
        <v>1037</v>
      </c>
      <c r="B199" s="33" t="s">
        <v>213</v>
      </c>
      <c r="C199" s="34">
        <v>0</v>
      </c>
      <c r="D199" s="11" t="str">
        <f t="shared" si="54"/>
        <v>N/A</v>
      </c>
      <c r="E199" s="34">
        <v>0</v>
      </c>
      <c r="F199" s="11" t="str">
        <f t="shared" si="55"/>
        <v>N/A</v>
      </c>
      <c r="G199" s="34">
        <v>0</v>
      </c>
      <c r="H199" s="11" t="str">
        <f t="shared" si="56"/>
        <v>N/A</v>
      </c>
      <c r="I199" s="12" t="s">
        <v>1745</v>
      </c>
      <c r="J199" s="12" t="s">
        <v>1745</v>
      </c>
      <c r="K199" s="41" t="s">
        <v>736</v>
      </c>
      <c r="L199" s="9" t="str">
        <f t="shared" si="57"/>
        <v>N/A</v>
      </c>
    </row>
    <row r="200" spans="1:12" ht="25" x14ac:dyDescent="0.25">
      <c r="A200" s="4" t="s">
        <v>1038</v>
      </c>
      <c r="B200" s="33" t="s">
        <v>213</v>
      </c>
      <c r="C200" s="34">
        <v>0</v>
      </c>
      <c r="D200" s="11" t="str">
        <f t="shared" si="54"/>
        <v>N/A</v>
      </c>
      <c r="E200" s="34">
        <v>0</v>
      </c>
      <c r="F200" s="11" t="str">
        <f t="shared" si="55"/>
        <v>N/A</v>
      </c>
      <c r="G200" s="34">
        <v>0</v>
      </c>
      <c r="H200" s="11" t="str">
        <f t="shared" si="56"/>
        <v>N/A</v>
      </c>
      <c r="I200" s="12" t="s">
        <v>1745</v>
      </c>
      <c r="J200" s="12" t="s">
        <v>1745</v>
      </c>
      <c r="K200" s="41" t="s">
        <v>736</v>
      </c>
      <c r="L200" s="9" t="str">
        <f t="shared" si="57"/>
        <v>N/A</v>
      </c>
    </row>
    <row r="201" spans="1:12" x14ac:dyDescent="0.25">
      <c r="A201" s="6" t="s">
        <v>1039</v>
      </c>
      <c r="B201" s="41" t="s">
        <v>213</v>
      </c>
      <c r="C201" s="1">
        <v>14248</v>
      </c>
      <c r="D201" s="11" t="str">
        <f t="shared" si="54"/>
        <v>N/A</v>
      </c>
      <c r="E201" s="1">
        <v>14694</v>
      </c>
      <c r="F201" s="11" t="str">
        <f t="shared" si="55"/>
        <v>N/A</v>
      </c>
      <c r="G201" s="1">
        <v>15321</v>
      </c>
      <c r="H201" s="11" t="str">
        <f t="shared" si="56"/>
        <v>N/A</v>
      </c>
      <c r="I201" s="12">
        <v>3.13</v>
      </c>
      <c r="J201" s="12">
        <v>4.2670000000000003</v>
      </c>
      <c r="K201" s="41" t="s">
        <v>736</v>
      </c>
      <c r="L201" s="11" t="str">
        <f t="shared" si="57"/>
        <v>Yes</v>
      </c>
    </row>
    <row r="202" spans="1:12" x14ac:dyDescent="0.25">
      <c r="A202" s="4" t="s">
        <v>1040</v>
      </c>
      <c r="B202" s="33" t="s">
        <v>213</v>
      </c>
      <c r="C202" s="34">
        <v>586</v>
      </c>
      <c r="D202" s="11" t="str">
        <f t="shared" si="54"/>
        <v>N/A</v>
      </c>
      <c r="E202" s="34">
        <v>658</v>
      </c>
      <c r="F202" s="11" t="str">
        <f t="shared" si="55"/>
        <v>N/A</v>
      </c>
      <c r="G202" s="34">
        <v>712</v>
      </c>
      <c r="H202" s="11" t="str">
        <f t="shared" si="56"/>
        <v>N/A</v>
      </c>
      <c r="I202" s="12">
        <v>12.29</v>
      </c>
      <c r="J202" s="12">
        <v>8.2070000000000007</v>
      </c>
      <c r="K202" s="41" t="s">
        <v>736</v>
      </c>
      <c r="L202" s="9" t="str">
        <f t="shared" si="57"/>
        <v>Yes</v>
      </c>
    </row>
    <row r="203" spans="1:12" x14ac:dyDescent="0.25">
      <c r="A203" s="4" t="s">
        <v>1041</v>
      </c>
      <c r="B203" s="33" t="s">
        <v>213</v>
      </c>
      <c r="C203" s="34">
        <v>11</v>
      </c>
      <c r="D203" s="11" t="str">
        <f t="shared" si="54"/>
        <v>N/A</v>
      </c>
      <c r="E203" s="34">
        <v>15</v>
      </c>
      <c r="F203" s="11" t="str">
        <f t="shared" si="55"/>
        <v>N/A</v>
      </c>
      <c r="G203" s="34">
        <v>17</v>
      </c>
      <c r="H203" s="11" t="str">
        <f t="shared" si="56"/>
        <v>N/A</v>
      </c>
      <c r="I203" s="12">
        <v>66.67</v>
      </c>
      <c r="J203" s="12">
        <v>13.33</v>
      </c>
      <c r="K203" s="41" t="s">
        <v>736</v>
      </c>
      <c r="L203" s="9" t="str">
        <f t="shared" si="57"/>
        <v>Yes</v>
      </c>
    </row>
    <row r="204" spans="1:12" x14ac:dyDescent="0.25">
      <c r="A204" s="4" t="s">
        <v>1042</v>
      </c>
      <c r="B204" s="33" t="s">
        <v>213</v>
      </c>
      <c r="C204" s="34">
        <v>7025</v>
      </c>
      <c r="D204" s="11" t="str">
        <f t="shared" si="54"/>
        <v>N/A</v>
      </c>
      <c r="E204" s="34">
        <v>7255</v>
      </c>
      <c r="F204" s="11" t="str">
        <f t="shared" si="55"/>
        <v>N/A</v>
      </c>
      <c r="G204" s="34">
        <v>7482</v>
      </c>
      <c r="H204" s="11" t="str">
        <f t="shared" si="56"/>
        <v>N/A</v>
      </c>
      <c r="I204" s="12">
        <v>3.274</v>
      </c>
      <c r="J204" s="12">
        <v>3.129</v>
      </c>
      <c r="K204" s="41" t="s">
        <v>736</v>
      </c>
      <c r="L204" s="9" t="str">
        <f t="shared" si="57"/>
        <v>Yes</v>
      </c>
    </row>
    <row r="205" spans="1:12" x14ac:dyDescent="0.25">
      <c r="A205" s="4" t="s">
        <v>1043</v>
      </c>
      <c r="B205" s="33" t="s">
        <v>213</v>
      </c>
      <c r="C205" s="34">
        <v>6582</v>
      </c>
      <c r="D205" s="11" t="str">
        <f t="shared" si="54"/>
        <v>N/A</v>
      </c>
      <c r="E205" s="34">
        <v>6718</v>
      </c>
      <c r="F205" s="11" t="str">
        <f t="shared" si="55"/>
        <v>N/A</v>
      </c>
      <c r="G205" s="34">
        <v>7058</v>
      </c>
      <c r="H205" s="11" t="str">
        <f t="shared" si="56"/>
        <v>N/A</v>
      </c>
      <c r="I205" s="12">
        <v>2.0659999999999998</v>
      </c>
      <c r="J205" s="12">
        <v>5.0609999999999999</v>
      </c>
      <c r="K205" s="41" t="s">
        <v>736</v>
      </c>
      <c r="L205" s="9" t="str">
        <f t="shared" si="57"/>
        <v>Yes</v>
      </c>
    </row>
    <row r="206" spans="1:12" ht="25" x14ac:dyDescent="0.25">
      <c r="A206" s="4" t="s">
        <v>1044</v>
      </c>
      <c r="B206" s="33" t="s">
        <v>213</v>
      </c>
      <c r="C206" s="34">
        <v>46</v>
      </c>
      <c r="D206" s="11" t="str">
        <f t="shared" si="54"/>
        <v>N/A</v>
      </c>
      <c r="E206" s="34">
        <v>48</v>
      </c>
      <c r="F206" s="11" t="str">
        <f t="shared" si="55"/>
        <v>N/A</v>
      </c>
      <c r="G206" s="34">
        <v>52</v>
      </c>
      <c r="H206" s="11" t="str">
        <f t="shared" si="56"/>
        <v>N/A</v>
      </c>
      <c r="I206" s="12">
        <v>4.3479999999999999</v>
      </c>
      <c r="J206" s="12">
        <v>8.3330000000000002</v>
      </c>
      <c r="K206" s="41" t="s">
        <v>736</v>
      </c>
      <c r="L206" s="9" t="str">
        <f t="shared" si="57"/>
        <v>Yes</v>
      </c>
    </row>
    <row r="207" spans="1:12" x14ac:dyDescent="0.25">
      <c r="A207" s="6" t="s">
        <v>1045</v>
      </c>
      <c r="B207" s="33" t="s">
        <v>213</v>
      </c>
      <c r="C207" s="34">
        <v>0</v>
      </c>
      <c r="D207" s="11" t="str">
        <f t="shared" si="54"/>
        <v>N/A</v>
      </c>
      <c r="E207" s="34">
        <v>0</v>
      </c>
      <c r="F207" s="11" t="str">
        <f t="shared" si="55"/>
        <v>N/A</v>
      </c>
      <c r="G207" s="34">
        <v>0</v>
      </c>
      <c r="H207" s="11" t="str">
        <f t="shared" si="56"/>
        <v>N/A</v>
      </c>
      <c r="I207" s="12" t="s">
        <v>1745</v>
      </c>
      <c r="J207" s="12" t="s">
        <v>1745</v>
      </c>
      <c r="K207" s="41" t="s">
        <v>736</v>
      </c>
      <c r="L207" s="9" t="str">
        <f t="shared" si="57"/>
        <v>N/A</v>
      </c>
    </row>
    <row r="208" spans="1:12" x14ac:dyDescent="0.25">
      <c r="A208" s="4" t="s">
        <v>1046</v>
      </c>
      <c r="B208" s="33" t="s">
        <v>213</v>
      </c>
      <c r="C208" s="34">
        <v>0</v>
      </c>
      <c r="D208" s="11" t="str">
        <f t="shared" si="54"/>
        <v>N/A</v>
      </c>
      <c r="E208" s="34">
        <v>0</v>
      </c>
      <c r="F208" s="11" t="str">
        <f t="shared" si="55"/>
        <v>N/A</v>
      </c>
      <c r="G208" s="34">
        <v>0</v>
      </c>
      <c r="H208" s="11" t="str">
        <f t="shared" si="56"/>
        <v>N/A</v>
      </c>
      <c r="I208" s="12" t="s">
        <v>1745</v>
      </c>
      <c r="J208" s="12" t="s">
        <v>1745</v>
      </c>
      <c r="K208" s="41" t="s">
        <v>736</v>
      </c>
      <c r="L208" s="9" t="str">
        <f t="shared" si="57"/>
        <v>N/A</v>
      </c>
    </row>
    <row r="209" spans="1:12" x14ac:dyDescent="0.25">
      <c r="A209" s="4" t="s">
        <v>1047</v>
      </c>
      <c r="B209" s="33" t="s">
        <v>213</v>
      </c>
      <c r="C209" s="34">
        <v>0</v>
      </c>
      <c r="D209" s="11" t="str">
        <f t="shared" si="54"/>
        <v>N/A</v>
      </c>
      <c r="E209" s="34">
        <v>0</v>
      </c>
      <c r="F209" s="11" t="str">
        <f t="shared" si="55"/>
        <v>N/A</v>
      </c>
      <c r="G209" s="34">
        <v>0</v>
      </c>
      <c r="H209" s="11" t="str">
        <f t="shared" si="56"/>
        <v>N/A</v>
      </c>
      <c r="I209" s="12" t="s">
        <v>1745</v>
      </c>
      <c r="J209" s="12" t="s">
        <v>1745</v>
      </c>
      <c r="K209" s="41" t="s">
        <v>736</v>
      </c>
      <c r="L209" s="9" t="str">
        <f t="shared" si="57"/>
        <v>N/A</v>
      </c>
    </row>
    <row r="210" spans="1:12" ht="25" x14ac:dyDescent="0.25">
      <c r="A210" s="4" t="s">
        <v>1048</v>
      </c>
      <c r="B210" s="33" t="s">
        <v>213</v>
      </c>
      <c r="C210" s="34">
        <v>0</v>
      </c>
      <c r="D210" s="11" t="str">
        <f t="shared" si="54"/>
        <v>N/A</v>
      </c>
      <c r="E210" s="34">
        <v>0</v>
      </c>
      <c r="F210" s="11" t="str">
        <f t="shared" si="55"/>
        <v>N/A</v>
      </c>
      <c r="G210" s="34">
        <v>0</v>
      </c>
      <c r="H210" s="11" t="str">
        <f t="shared" si="56"/>
        <v>N/A</v>
      </c>
      <c r="I210" s="12" t="s">
        <v>1745</v>
      </c>
      <c r="J210" s="12" t="s">
        <v>1745</v>
      </c>
      <c r="K210" s="41" t="s">
        <v>736</v>
      </c>
      <c r="L210" s="9" t="str">
        <f t="shared" si="57"/>
        <v>N/A</v>
      </c>
    </row>
    <row r="211" spans="1:12" ht="25" x14ac:dyDescent="0.25">
      <c r="A211" s="4" t="s">
        <v>1049</v>
      </c>
      <c r="B211" s="33" t="s">
        <v>213</v>
      </c>
      <c r="C211" s="34">
        <v>0</v>
      </c>
      <c r="D211" s="11" t="str">
        <f t="shared" si="54"/>
        <v>N/A</v>
      </c>
      <c r="E211" s="34">
        <v>0</v>
      </c>
      <c r="F211" s="11" t="str">
        <f t="shared" si="55"/>
        <v>N/A</v>
      </c>
      <c r="G211" s="34">
        <v>0</v>
      </c>
      <c r="H211" s="11" t="str">
        <f t="shared" si="56"/>
        <v>N/A</v>
      </c>
      <c r="I211" s="12" t="s">
        <v>1745</v>
      </c>
      <c r="J211" s="12" t="s">
        <v>1745</v>
      </c>
      <c r="K211" s="41" t="s">
        <v>736</v>
      </c>
      <c r="L211" s="9" t="str">
        <f t="shared" si="57"/>
        <v>N/A</v>
      </c>
    </row>
    <row r="212" spans="1:12" ht="25" x14ac:dyDescent="0.25">
      <c r="A212" s="4" t="s">
        <v>1050</v>
      </c>
      <c r="B212" s="33" t="s">
        <v>213</v>
      </c>
      <c r="C212" s="34">
        <v>0</v>
      </c>
      <c r="D212" s="11" t="str">
        <f t="shared" si="54"/>
        <v>N/A</v>
      </c>
      <c r="E212" s="34">
        <v>0</v>
      </c>
      <c r="F212" s="11" t="str">
        <f t="shared" si="55"/>
        <v>N/A</v>
      </c>
      <c r="G212" s="34">
        <v>0</v>
      </c>
      <c r="H212" s="11" t="str">
        <f t="shared" si="56"/>
        <v>N/A</v>
      </c>
      <c r="I212" s="12" t="s">
        <v>1745</v>
      </c>
      <c r="J212" s="12" t="s">
        <v>1745</v>
      </c>
      <c r="K212" s="41" t="s">
        <v>736</v>
      </c>
      <c r="L212" s="9" t="str">
        <f t="shared" si="57"/>
        <v>N/A</v>
      </c>
    </row>
    <row r="213" spans="1:12" x14ac:dyDescent="0.25">
      <c r="A213" s="6" t="s">
        <v>1051</v>
      </c>
      <c r="B213" s="33" t="s">
        <v>213</v>
      </c>
      <c r="C213" s="34">
        <v>87</v>
      </c>
      <c r="D213" s="11" t="str">
        <f t="shared" si="54"/>
        <v>N/A</v>
      </c>
      <c r="E213" s="34">
        <v>86</v>
      </c>
      <c r="F213" s="11" t="str">
        <f t="shared" si="55"/>
        <v>N/A</v>
      </c>
      <c r="G213" s="34">
        <v>84</v>
      </c>
      <c r="H213" s="11" t="str">
        <f t="shared" si="56"/>
        <v>N/A</v>
      </c>
      <c r="I213" s="12">
        <v>-1.1499999999999999</v>
      </c>
      <c r="J213" s="12">
        <v>-2.33</v>
      </c>
      <c r="K213" s="41" t="s">
        <v>736</v>
      </c>
      <c r="L213" s="9" t="str">
        <f t="shared" si="57"/>
        <v>Yes</v>
      </c>
    </row>
    <row r="214" spans="1:12" ht="25" x14ac:dyDescent="0.25">
      <c r="A214" s="4" t="s">
        <v>1052</v>
      </c>
      <c r="B214" s="33" t="s">
        <v>213</v>
      </c>
      <c r="C214" s="34">
        <v>0</v>
      </c>
      <c r="D214" s="11" t="str">
        <f t="shared" si="54"/>
        <v>N/A</v>
      </c>
      <c r="E214" s="34">
        <v>0</v>
      </c>
      <c r="F214" s="11" t="str">
        <f t="shared" si="55"/>
        <v>N/A</v>
      </c>
      <c r="G214" s="34">
        <v>0</v>
      </c>
      <c r="H214" s="11" t="str">
        <f t="shared" si="56"/>
        <v>N/A</v>
      </c>
      <c r="I214" s="12" t="s">
        <v>1745</v>
      </c>
      <c r="J214" s="12" t="s">
        <v>1745</v>
      </c>
      <c r="K214" s="41" t="s">
        <v>736</v>
      </c>
      <c r="L214" s="9" t="str">
        <f t="shared" si="57"/>
        <v>N/A</v>
      </c>
    </row>
    <row r="215" spans="1:12" ht="25" x14ac:dyDescent="0.25">
      <c r="A215" s="4" t="s">
        <v>1053</v>
      </c>
      <c r="B215" s="33" t="s">
        <v>213</v>
      </c>
      <c r="C215" s="34">
        <v>0</v>
      </c>
      <c r="D215" s="11" t="str">
        <f t="shared" si="54"/>
        <v>N/A</v>
      </c>
      <c r="E215" s="34">
        <v>0</v>
      </c>
      <c r="F215" s="11" t="str">
        <f t="shared" si="55"/>
        <v>N/A</v>
      </c>
      <c r="G215" s="34">
        <v>0</v>
      </c>
      <c r="H215" s="11" t="str">
        <f t="shared" si="56"/>
        <v>N/A</v>
      </c>
      <c r="I215" s="12" t="s">
        <v>1745</v>
      </c>
      <c r="J215" s="12" t="s">
        <v>1745</v>
      </c>
      <c r="K215" s="41" t="s">
        <v>736</v>
      </c>
      <c r="L215" s="9" t="str">
        <f t="shared" si="57"/>
        <v>N/A</v>
      </c>
    </row>
    <row r="216" spans="1:12" ht="25" x14ac:dyDescent="0.25">
      <c r="A216" s="4" t="s">
        <v>1054</v>
      </c>
      <c r="B216" s="33" t="s">
        <v>213</v>
      </c>
      <c r="C216" s="34">
        <v>11</v>
      </c>
      <c r="D216" s="11" t="str">
        <f t="shared" si="54"/>
        <v>N/A</v>
      </c>
      <c r="E216" s="34">
        <v>11</v>
      </c>
      <c r="F216" s="11" t="str">
        <f t="shared" si="55"/>
        <v>N/A</v>
      </c>
      <c r="G216" s="34">
        <v>0</v>
      </c>
      <c r="H216" s="11" t="str">
        <f t="shared" si="56"/>
        <v>N/A</v>
      </c>
      <c r="I216" s="12">
        <v>0</v>
      </c>
      <c r="J216" s="12">
        <v>-100</v>
      </c>
      <c r="K216" s="41" t="s">
        <v>736</v>
      </c>
      <c r="L216" s="9" t="str">
        <f t="shared" si="57"/>
        <v>No</v>
      </c>
    </row>
    <row r="217" spans="1:12" ht="25" x14ac:dyDescent="0.25">
      <c r="A217" s="4" t="s">
        <v>1055</v>
      </c>
      <c r="B217" s="33" t="s">
        <v>213</v>
      </c>
      <c r="C217" s="34">
        <v>85</v>
      </c>
      <c r="D217" s="11" t="str">
        <f t="shared" si="54"/>
        <v>N/A</v>
      </c>
      <c r="E217" s="34">
        <v>84</v>
      </c>
      <c r="F217" s="11" t="str">
        <f t="shared" si="55"/>
        <v>N/A</v>
      </c>
      <c r="G217" s="34">
        <v>82</v>
      </c>
      <c r="H217" s="11" t="str">
        <f t="shared" si="56"/>
        <v>N/A</v>
      </c>
      <c r="I217" s="12">
        <v>-1.18</v>
      </c>
      <c r="J217" s="12">
        <v>-2.38</v>
      </c>
      <c r="K217" s="41" t="s">
        <v>736</v>
      </c>
      <c r="L217" s="9" t="str">
        <f t="shared" si="57"/>
        <v>Yes</v>
      </c>
    </row>
    <row r="218" spans="1:12" ht="25" x14ac:dyDescent="0.25">
      <c r="A218" s="4" t="s">
        <v>1056</v>
      </c>
      <c r="B218" s="33" t="s">
        <v>213</v>
      </c>
      <c r="C218" s="34">
        <v>11</v>
      </c>
      <c r="D218" s="11" t="str">
        <f t="shared" si="54"/>
        <v>N/A</v>
      </c>
      <c r="E218" s="34">
        <v>11</v>
      </c>
      <c r="F218" s="11" t="str">
        <f t="shared" si="55"/>
        <v>N/A</v>
      </c>
      <c r="G218" s="34">
        <v>11</v>
      </c>
      <c r="H218" s="11" t="str">
        <f t="shared" si="56"/>
        <v>N/A</v>
      </c>
      <c r="I218" s="12">
        <v>0</v>
      </c>
      <c r="J218" s="12">
        <v>100</v>
      </c>
      <c r="K218" s="41" t="s">
        <v>736</v>
      </c>
      <c r="L218" s="9" t="str">
        <f t="shared" si="57"/>
        <v>No</v>
      </c>
    </row>
    <row r="219" spans="1:12" x14ac:dyDescent="0.25">
      <c r="A219" s="6" t="s">
        <v>1057</v>
      </c>
      <c r="B219" s="33" t="s">
        <v>213</v>
      </c>
      <c r="C219" s="34">
        <v>0</v>
      </c>
      <c r="D219" s="11" t="str">
        <f t="shared" si="54"/>
        <v>N/A</v>
      </c>
      <c r="E219" s="34">
        <v>0</v>
      </c>
      <c r="F219" s="11" t="str">
        <f t="shared" si="55"/>
        <v>N/A</v>
      </c>
      <c r="G219" s="34">
        <v>0</v>
      </c>
      <c r="H219" s="11" t="str">
        <f t="shared" si="56"/>
        <v>N/A</v>
      </c>
      <c r="I219" s="12" t="s">
        <v>1745</v>
      </c>
      <c r="J219" s="12" t="s">
        <v>1745</v>
      </c>
      <c r="K219" s="41" t="s">
        <v>736</v>
      </c>
      <c r="L219" s="9" t="str">
        <f t="shared" si="57"/>
        <v>N/A</v>
      </c>
    </row>
    <row r="220" spans="1:12" ht="25" x14ac:dyDescent="0.25">
      <c r="A220" s="18" t="s">
        <v>1058</v>
      </c>
      <c r="B220" s="33" t="s">
        <v>213</v>
      </c>
      <c r="C220" s="34">
        <v>0</v>
      </c>
      <c r="D220" s="11" t="str">
        <f t="shared" si="54"/>
        <v>N/A</v>
      </c>
      <c r="E220" s="34">
        <v>0</v>
      </c>
      <c r="F220" s="11" t="str">
        <f t="shared" si="55"/>
        <v>N/A</v>
      </c>
      <c r="G220" s="34">
        <v>0</v>
      </c>
      <c r="H220" s="11" t="str">
        <f t="shared" si="56"/>
        <v>N/A</v>
      </c>
      <c r="I220" s="12" t="s">
        <v>1745</v>
      </c>
      <c r="J220" s="12" t="s">
        <v>1745</v>
      </c>
      <c r="K220" s="41" t="s">
        <v>736</v>
      </c>
      <c r="L220" s="9" t="str">
        <f t="shared" si="57"/>
        <v>N/A</v>
      </c>
    </row>
    <row r="221" spans="1:12" ht="25" x14ac:dyDescent="0.25">
      <c r="A221" s="18" t="s">
        <v>1059</v>
      </c>
      <c r="B221" s="33" t="s">
        <v>213</v>
      </c>
      <c r="C221" s="34">
        <v>0</v>
      </c>
      <c r="D221" s="11" t="str">
        <f t="shared" si="54"/>
        <v>N/A</v>
      </c>
      <c r="E221" s="34">
        <v>0</v>
      </c>
      <c r="F221" s="11" t="str">
        <f t="shared" si="55"/>
        <v>N/A</v>
      </c>
      <c r="G221" s="34">
        <v>0</v>
      </c>
      <c r="H221" s="11" t="str">
        <f t="shared" si="56"/>
        <v>N/A</v>
      </c>
      <c r="I221" s="12" t="s">
        <v>1745</v>
      </c>
      <c r="J221" s="12" t="s">
        <v>1745</v>
      </c>
      <c r="K221" s="41" t="s">
        <v>736</v>
      </c>
      <c r="L221" s="9" t="str">
        <f t="shared" si="57"/>
        <v>N/A</v>
      </c>
    </row>
    <row r="222" spans="1:12" ht="25" x14ac:dyDescent="0.25">
      <c r="A222" s="18" t="s">
        <v>1060</v>
      </c>
      <c r="B222" s="33" t="s">
        <v>213</v>
      </c>
      <c r="C222" s="34">
        <v>0</v>
      </c>
      <c r="D222" s="11" t="str">
        <f t="shared" si="54"/>
        <v>N/A</v>
      </c>
      <c r="E222" s="34">
        <v>0</v>
      </c>
      <c r="F222" s="11" t="str">
        <f t="shared" si="55"/>
        <v>N/A</v>
      </c>
      <c r="G222" s="34">
        <v>0</v>
      </c>
      <c r="H222" s="11" t="str">
        <f t="shared" si="56"/>
        <v>N/A</v>
      </c>
      <c r="I222" s="12" t="s">
        <v>1745</v>
      </c>
      <c r="J222" s="12" t="s">
        <v>1745</v>
      </c>
      <c r="K222" s="41" t="s">
        <v>736</v>
      </c>
      <c r="L222" s="9" t="str">
        <f t="shared" si="57"/>
        <v>N/A</v>
      </c>
    </row>
    <row r="223" spans="1:12" ht="25" x14ac:dyDescent="0.25">
      <c r="A223" s="18" t="s">
        <v>1061</v>
      </c>
      <c r="B223" s="33" t="s">
        <v>213</v>
      </c>
      <c r="C223" s="34">
        <v>0</v>
      </c>
      <c r="D223" s="11" t="str">
        <f t="shared" si="54"/>
        <v>N/A</v>
      </c>
      <c r="E223" s="34">
        <v>0</v>
      </c>
      <c r="F223" s="11" t="str">
        <f t="shared" si="55"/>
        <v>N/A</v>
      </c>
      <c r="G223" s="34">
        <v>0</v>
      </c>
      <c r="H223" s="11" t="str">
        <f t="shared" si="56"/>
        <v>N/A</v>
      </c>
      <c r="I223" s="12" t="s">
        <v>1745</v>
      </c>
      <c r="J223" s="12" t="s">
        <v>1745</v>
      </c>
      <c r="K223" s="41" t="s">
        <v>736</v>
      </c>
      <c r="L223" s="9" t="str">
        <f t="shared" si="57"/>
        <v>N/A</v>
      </c>
    </row>
    <row r="224" spans="1:12" ht="25" x14ac:dyDescent="0.25">
      <c r="A224" s="18" t="s">
        <v>1062</v>
      </c>
      <c r="B224" s="33" t="s">
        <v>213</v>
      </c>
      <c r="C224" s="34">
        <v>0</v>
      </c>
      <c r="D224" s="11" t="str">
        <f t="shared" si="54"/>
        <v>N/A</v>
      </c>
      <c r="E224" s="34">
        <v>0</v>
      </c>
      <c r="F224" s="11" t="str">
        <f t="shared" si="55"/>
        <v>N/A</v>
      </c>
      <c r="G224" s="34">
        <v>0</v>
      </c>
      <c r="H224" s="11" t="str">
        <f t="shared" ref="H224:H230" si="58">IF($B224="N/A","N/A",IF(G224&gt;10,"No",IF(G224&lt;-10,"No","Yes")))</f>
        <v>N/A</v>
      </c>
      <c r="I224" s="12" t="s">
        <v>1745</v>
      </c>
      <c r="J224" s="12" t="s">
        <v>1745</v>
      </c>
      <c r="K224" s="41" t="s">
        <v>736</v>
      </c>
      <c r="L224" s="9" t="str">
        <f t="shared" ref="L224:L235" si="59">IF(J224="Div by 0", "N/A", IF(K224="N/A","N/A", IF(J224&gt;VALUE(MID(K224,1,2)), "No", IF(J224&lt;-1*VALUE(MID(K224,1,2)), "No", "Yes"))))</f>
        <v>N/A</v>
      </c>
    </row>
    <row r="225" spans="1:12" x14ac:dyDescent="0.25">
      <c r="A225" s="6" t="s">
        <v>1063</v>
      </c>
      <c r="B225" s="33" t="s">
        <v>213</v>
      </c>
      <c r="C225" s="34">
        <v>0</v>
      </c>
      <c r="D225" s="11" t="str">
        <f t="shared" si="54"/>
        <v>N/A</v>
      </c>
      <c r="E225" s="34">
        <v>0</v>
      </c>
      <c r="F225" s="11" t="str">
        <f t="shared" si="55"/>
        <v>N/A</v>
      </c>
      <c r="G225" s="34">
        <v>0</v>
      </c>
      <c r="H225" s="11" t="str">
        <f t="shared" si="58"/>
        <v>N/A</v>
      </c>
      <c r="I225" s="12" t="s">
        <v>1745</v>
      </c>
      <c r="J225" s="12" t="s">
        <v>1745</v>
      </c>
      <c r="K225" s="41" t="s">
        <v>736</v>
      </c>
      <c r="L225" s="9" t="str">
        <f t="shared" si="59"/>
        <v>N/A</v>
      </c>
    </row>
    <row r="226" spans="1:12" ht="25" x14ac:dyDescent="0.25">
      <c r="A226" s="18" t="s">
        <v>1064</v>
      </c>
      <c r="B226" s="33" t="s">
        <v>213</v>
      </c>
      <c r="C226" s="34">
        <v>0</v>
      </c>
      <c r="D226" s="11" t="str">
        <f t="shared" si="54"/>
        <v>N/A</v>
      </c>
      <c r="E226" s="34">
        <v>0</v>
      </c>
      <c r="F226" s="11" t="str">
        <f t="shared" si="55"/>
        <v>N/A</v>
      </c>
      <c r="G226" s="34">
        <v>0</v>
      </c>
      <c r="H226" s="11" t="str">
        <f t="shared" si="58"/>
        <v>N/A</v>
      </c>
      <c r="I226" s="12" t="s">
        <v>1745</v>
      </c>
      <c r="J226" s="12" t="s">
        <v>1745</v>
      </c>
      <c r="K226" s="41" t="s">
        <v>736</v>
      </c>
      <c r="L226" s="9" t="str">
        <f t="shared" si="59"/>
        <v>N/A</v>
      </c>
    </row>
    <row r="227" spans="1:12" ht="25" x14ac:dyDescent="0.25">
      <c r="A227" s="18" t="s">
        <v>1065</v>
      </c>
      <c r="B227" s="33" t="s">
        <v>213</v>
      </c>
      <c r="C227" s="34">
        <v>0</v>
      </c>
      <c r="D227" s="11" t="str">
        <f t="shared" si="54"/>
        <v>N/A</v>
      </c>
      <c r="E227" s="34">
        <v>0</v>
      </c>
      <c r="F227" s="11" t="str">
        <f t="shared" si="55"/>
        <v>N/A</v>
      </c>
      <c r="G227" s="34">
        <v>0</v>
      </c>
      <c r="H227" s="11" t="str">
        <f t="shared" si="58"/>
        <v>N/A</v>
      </c>
      <c r="I227" s="12" t="s">
        <v>1745</v>
      </c>
      <c r="J227" s="12" t="s">
        <v>1745</v>
      </c>
      <c r="K227" s="41" t="s">
        <v>736</v>
      </c>
      <c r="L227" s="9" t="str">
        <f t="shared" si="59"/>
        <v>N/A</v>
      </c>
    </row>
    <row r="228" spans="1:12" ht="25" x14ac:dyDescent="0.25">
      <c r="A228" s="18" t="s">
        <v>1066</v>
      </c>
      <c r="B228" s="33" t="s">
        <v>213</v>
      </c>
      <c r="C228" s="34">
        <v>0</v>
      </c>
      <c r="D228" s="11" t="str">
        <f t="shared" si="54"/>
        <v>N/A</v>
      </c>
      <c r="E228" s="34">
        <v>0</v>
      </c>
      <c r="F228" s="11" t="str">
        <f t="shared" si="55"/>
        <v>N/A</v>
      </c>
      <c r="G228" s="34">
        <v>0</v>
      </c>
      <c r="H228" s="11" t="str">
        <f t="shared" si="58"/>
        <v>N/A</v>
      </c>
      <c r="I228" s="12" t="s">
        <v>1745</v>
      </c>
      <c r="J228" s="12" t="s">
        <v>1745</v>
      </c>
      <c r="K228" s="41" t="s">
        <v>736</v>
      </c>
      <c r="L228" s="9" t="str">
        <f t="shared" si="59"/>
        <v>N/A</v>
      </c>
    </row>
    <row r="229" spans="1:12" ht="25" x14ac:dyDescent="0.25">
      <c r="A229" s="18" t="s">
        <v>1067</v>
      </c>
      <c r="B229" s="33" t="s">
        <v>213</v>
      </c>
      <c r="C229" s="34">
        <v>0</v>
      </c>
      <c r="D229" s="11" t="str">
        <f t="shared" si="54"/>
        <v>N/A</v>
      </c>
      <c r="E229" s="34">
        <v>0</v>
      </c>
      <c r="F229" s="11" t="str">
        <f t="shared" si="55"/>
        <v>N/A</v>
      </c>
      <c r="G229" s="34">
        <v>0</v>
      </c>
      <c r="H229" s="11" t="str">
        <f t="shared" si="58"/>
        <v>N/A</v>
      </c>
      <c r="I229" s="12" t="s">
        <v>1745</v>
      </c>
      <c r="J229" s="12" t="s">
        <v>1745</v>
      </c>
      <c r="K229" s="41" t="s">
        <v>736</v>
      </c>
      <c r="L229" s="9" t="str">
        <f t="shared" si="59"/>
        <v>N/A</v>
      </c>
    </row>
    <row r="230" spans="1:12" ht="25" x14ac:dyDescent="0.25">
      <c r="A230" s="18" t="s">
        <v>1068</v>
      </c>
      <c r="B230" s="33" t="s">
        <v>213</v>
      </c>
      <c r="C230" s="34">
        <v>0</v>
      </c>
      <c r="D230" s="11" t="str">
        <f t="shared" si="54"/>
        <v>N/A</v>
      </c>
      <c r="E230" s="34">
        <v>0</v>
      </c>
      <c r="F230" s="11" t="str">
        <f t="shared" si="55"/>
        <v>N/A</v>
      </c>
      <c r="G230" s="34">
        <v>0</v>
      </c>
      <c r="H230" s="11" t="str">
        <f t="shared" si="58"/>
        <v>N/A</v>
      </c>
      <c r="I230" s="12" t="s">
        <v>1745</v>
      </c>
      <c r="J230" s="12" t="s">
        <v>1745</v>
      </c>
      <c r="K230" s="41" t="s">
        <v>736</v>
      </c>
      <c r="L230" s="9" t="str">
        <f t="shared" si="59"/>
        <v>N/A</v>
      </c>
    </row>
    <row r="231" spans="1:12" x14ac:dyDescent="0.25">
      <c r="A231" s="18" t="s">
        <v>1069</v>
      </c>
      <c r="B231" s="33" t="s">
        <v>289</v>
      </c>
      <c r="C231" s="8">
        <v>26.952341899</v>
      </c>
      <c r="D231" s="11" t="str">
        <f>IF($B231="N/A","N/A",IF(C231&lt;15,"Yes","No"))</f>
        <v>No</v>
      </c>
      <c r="E231" s="8">
        <v>27.736125182999999</v>
      </c>
      <c r="F231" s="11" t="str">
        <f>IF($B231="N/A","N/A",IF(E231&lt;15,"Yes","No"))</f>
        <v>No</v>
      </c>
      <c r="G231" s="8">
        <v>35.581668104999999</v>
      </c>
      <c r="H231" s="11" t="str">
        <f>IF($B231="N/A","N/A",IF(G231&lt;15,"Yes","No"))</f>
        <v>No</v>
      </c>
      <c r="I231" s="12">
        <v>2.9079999999999999</v>
      </c>
      <c r="J231" s="12">
        <v>28.29</v>
      </c>
      <c r="K231" s="41" t="s">
        <v>736</v>
      </c>
      <c r="L231" s="9" t="str">
        <f t="shared" si="59"/>
        <v>Yes</v>
      </c>
    </row>
    <row r="232" spans="1:12" x14ac:dyDescent="0.25">
      <c r="A232" s="18" t="s">
        <v>1070</v>
      </c>
      <c r="B232" s="33" t="s">
        <v>213</v>
      </c>
      <c r="C232" s="34">
        <v>346</v>
      </c>
      <c r="D232" s="11" t="str">
        <f t="shared" ref="D232" si="60">IF($B232="N/A","N/A",IF(C232&gt;10,"No",IF(C232&lt;-10,"No","Yes")))</f>
        <v>N/A</v>
      </c>
      <c r="E232" s="34">
        <v>1212</v>
      </c>
      <c r="F232" s="11" t="str">
        <f t="shared" ref="F232" si="61">IF($B232="N/A","N/A",IF(E232&gt;10,"No",IF(E232&lt;-10,"No","Yes")))</f>
        <v>N/A</v>
      </c>
      <c r="G232" s="34">
        <v>2843</v>
      </c>
      <c r="H232" s="11" t="str">
        <f t="shared" ref="H232" si="62">IF($B232="N/A","N/A",IF(G232&gt;10,"No",IF(G232&lt;-10,"No","Yes")))</f>
        <v>N/A</v>
      </c>
      <c r="I232" s="12">
        <v>250.3</v>
      </c>
      <c r="J232" s="12">
        <v>134.6</v>
      </c>
      <c r="K232" s="41" t="s">
        <v>736</v>
      </c>
      <c r="L232" s="9" t="str">
        <f t="shared" si="59"/>
        <v>No</v>
      </c>
    </row>
    <row r="233" spans="1:12" x14ac:dyDescent="0.25">
      <c r="A233" s="18" t="s">
        <v>1071</v>
      </c>
      <c r="B233" s="33" t="s">
        <v>279</v>
      </c>
      <c r="C233" s="8">
        <v>1.0675387986</v>
      </c>
      <c r="D233" s="11" t="str">
        <f>IF($B233="N/A","N/A",IF(C233&lt;10,"Yes","No"))</f>
        <v>Yes</v>
      </c>
      <c r="E233" s="8">
        <v>3.6387654617999998</v>
      </c>
      <c r="F233" s="11" t="str">
        <f>IF($B233="N/A","N/A",IF(E233&lt;10,"Yes","No"))</f>
        <v>Yes</v>
      </c>
      <c r="G233" s="8">
        <v>8.8974431196000001</v>
      </c>
      <c r="H233" s="11" t="str">
        <f>IF($B233="N/A","N/A",IF(G233&lt;10,"Yes","No"))</f>
        <v>Yes</v>
      </c>
      <c r="I233" s="12">
        <v>240.9</v>
      </c>
      <c r="J233" s="12">
        <v>144.5</v>
      </c>
      <c r="K233" s="41" t="s">
        <v>736</v>
      </c>
      <c r="L233" s="9" t="str">
        <f t="shared" si="59"/>
        <v>No</v>
      </c>
    </row>
    <row r="234" spans="1:12" x14ac:dyDescent="0.25">
      <c r="A234" s="2" t="s">
        <v>72</v>
      </c>
      <c r="B234" s="33" t="s">
        <v>213</v>
      </c>
      <c r="C234" s="8">
        <v>59.219518862999998</v>
      </c>
      <c r="D234" s="11" t="str">
        <f t="shared" si="54"/>
        <v>N/A</v>
      </c>
      <c r="E234" s="8">
        <v>58.579308791999999</v>
      </c>
      <c r="F234" s="11" t="str">
        <f t="shared" si="55"/>
        <v>N/A</v>
      </c>
      <c r="G234" s="8">
        <v>62.829449644999997</v>
      </c>
      <c r="H234" s="11" t="str">
        <f>IF($B234="N/A","N/A",IF(G234&gt;10,"No",IF(G234&lt;-10,"No","Yes")))</f>
        <v>N/A</v>
      </c>
      <c r="I234" s="12">
        <v>-1.08</v>
      </c>
      <c r="J234" s="12">
        <v>7.2549999999999999</v>
      </c>
      <c r="K234" s="41" t="s">
        <v>736</v>
      </c>
      <c r="L234" s="9" t="str">
        <f t="shared" si="59"/>
        <v>Yes</v>
      </c>
    </row>
    <row r="235" spans="1:12" ht="25" x14ac:dyDescent="0.25">
      <c r="A235" s="18" t="s">
        <v>1072</v>
      </c>
      <c r="B235" s="33" t="s">
        <v>289</v>
      </c>
      <c r="C235" s="9">
        <v>8.6226535447000003</v>
      </c>
      <c r="D235" s="11" t="str">
        <f>IF($B235="N/A","N/A",IF(C235&lt;15,"Yes","No"))</f>
        <v>Yes</v>
      </c>
      <c r="E235" s="9">
        <v>9.1905887650999993</v>
      </c>
      <c r="F235" s="11" t="str">
        <f>IF($B235="N/A","N/A",IF(E235&lt;15,"Yes","No"))</f>
        <v>Yes</v>
      </c>
      <c r="G235" s="9">
        <v>10.659673814</v>
      </c>
      <c r="H235" s="11" t="str">
        <f>IF($B235="N/A","N/A",IF(G235&lt;15,"Yes","No"))</f>
        <v>Yes</v>
      </c>
      <c r="I235" s="12">
        <v>6.5869999999999997</v>
      </c>
      <c r="J235" s="12">
        <v>15.98</v>
      </c>
      <c r="K235" s="41" t="s">
        <v>736</v>
      </c>
      <c r="L235" s="9" t="str">
        <f t="shared" si="59"/>
        <v>Yes</v>
      </c>
    </row>
    <row r="236" spans="1:12" ht="25" x14ac:dyDescent="0.25">
      <c r="A236" s="18" t="s">
        <v>152</v>
      </c>
      <c r="B236" s="33" t="s">
        <v>213</v>
      </c>
      <c r="C236" s="34">
        <v>234</v>
      </c>
      <c r="D236" s="11" t="str">
        <f>IF($B236="N/A","N/A",IF(C236&gt;10,"No",IF(C236&lt;-10,"No","Yes")))</f>
        <v>N/A</v>
      </c>
      <c r="E236" s="34">
        <v>249</v>
      </c>
      <c r="F236" s="11" t="str">
        <f>IF($B236="N/A","N/A",IF(E236&gt;10,"No",IF(E236&lt;-10,"No","Yes")))</f>
        <v>N/A</v>
      </c>
      <c r="G236" s="34">
        <v>243</v>
      </c>
      <c r="H236" s="11" t="str">
        <f>IF($B236="N/A","N/A",IF(G236&gt;10,"No",IF(G236&lt;-10,"No","Yes")))</f>
        <v>N/A</v>
      </c>
      <c r="I236" s="12">
        <v>6.41</v>
      </c>
      <c r="J236" s="12">
        <v>-2.41</v>
      </c>
      <c r="K236" s="41" t="s">
        <v>736</v>
      </c>
      <c r="L236" s="9" t="str">
        <f>IF(J236="Div by 0", "N/A", IF(K236="N/A","N/A", IF(J236&gt;VALUE(MID(K236,1,2)), "No", IF(J236&lt;-1*VALUE(MID(K236,1,2)), "No", "Yes"))))</f>
        <v>Yes</v>
      </c>
    </row>
    <row r="237" spans="1:12" x14ac:dyDescent="0.25">
      <c r="A237" s="18" t="s">
        <v>1073</v>
      </c>
      <c r="B237" s="33" t="s">
        <v>213</v>
      </c>
      <c r="C237" s="34">
        <v>32411</v>
      </c>
      <c r="D237" s="11" t="str">
        <f t="shared" ref="D237:D242" si="63">IF($B237="N/A","N/A",IF(C237&gt;10,"No",IF(C237&lt;-10,"No","Yes")))</f>
        <v>N/A</v>
      </c>
      <c r="E237" s="34">
        <v>33308</v>
      </c>
      <c r="F237" s="11" t="str">
        <f t="shared" ref="F237:F242" si="64">IF($B237="N/A","N/A",IF(E237&gt;10,"No",IF(E237&lt;-10,"No","Yes")))</f>
        <v>N/A</v>
      </c>
      <c r="G237" s="34">
        <v>31953</v>
      </c>
      <c r="H237" s="11" t="str">
        <f>IF($B237="N/A","N/A",IF(G237&gt;10,"No",IF(G237&lt;-10,"No","Yes")))</f>
        <v>N/A</v>
      </c>
      <c r="I237" s="12">
        <v>2.7679999999999998</v>
      </c>
      <c r="J237" s="12">
        <v>-4.07</v>
      </c>
      <c r="K237" s="41" t="s">
        <v>736</v>
      </c>
      <c r="L237" s="9" t="str">
        <f>IF(J237="Div by 0", "N/A", IF(OR(J237="N/A",K237="N/A"),"N/A", IF(J237&gt;VALUE(MID(K237,1,2)), "No", IF(J237&lt;-1*VALUE(MID(K237,1,2)), "No", "Yes"))))</f>
        <v>Yes</v>
      </c>
    </row>
    <row r="238" spans="1:12" ht="25" x14ac:dyDescent="0.25">
      <c r="A238" s="18" t="s">
        <v>1074</v>
      </c>
      <c r="B238" s="33" t="s">
        <v>213</v>
      </c>
      <c r="C238" s="8">
        <v>100</v>
      </c>
      <c r="D238" s="11" t="str">
        <f t="shared" si="63"/>
        <v>N/A</v>
      </c>
      <c r="E238" s="8">
        <v>100</v>
      </c>
      <c r="F238" s="11" t="str">
        <f t="shared" si="64"/>
        <v>N/A</v>
      </c>
      <c r="G238" s="8">
        <v>100</v>
      </c>
      <c r="H238" s="11" t="str">
        <f t="shared" ref="H238:H242" si="65">IF($B238="N/A","N/A",IF(G238&gt;10,"No",IF(G238&lt;-10,"No","Yes")))</f>
        <v>N/A</v>
      </c>
      <c r="I238" s="12">
        <v>0</v>
      </c>
      <c r="J238" s="12">
        <v>0</v>
      </c>
      <c r="K238" s="41" t="s">
        <v>213</v>
      </c>
      <c r="L238" s="9" t="str">
        <f t="shared" ref="L238:L242" si="66">IF(J238="Div by 0", "N/A", IF(OR(J238="N/A",K238="N/A"),"N/A", IF(J238&gt;VALUE(MID(K238,1,2)), "No", IF(J238&lt;-1*VALUE(MID(K238,1,2)), "No", "Yes"))))</f>
        <v>N/A</v>
      </c>
    </row>
    <row r="239" spans="1:12" ht="25" x14ac:dyDescent="0.25">
      <c r="A239" s="2" t="s">
        <v>1075</v>
      </c>
      <c r="B239" s="33" t="s">
        <v>213</v>
      </c>
      <c r="C239" s="34">
        <v>0</v>
      </c>
      <c r="D239" s="11" t="str">
        <f t="shared" si="63"/>
        <v>N/A</v>
      </c>
      <c r="E239" s="34">
        <v>0</v>
      </c>
      <c r="F239" s="11" t="str">
        <f t="shared" si="64"/>
        <v>N/A</v>
      </c>
      <c r="G239" s="34">
        <v>0</v>
      </c>
      <c r="H239" s="11" t="str">
        <f t="shared" si="65"/>
        <v>N/A</v>
      </c>
      <c r="I239" s="12" t="s">
        <v>1745</v>
      </c>
      <c r="J239" s="12" t="s">
        <v>1745</v>
      </c>
      <c r="K239" s="41" t="s">
        <v>213</v>
      </c>
      <c r="L239" s="9" t="str">
        <f t="shared" si="66"/>
        <v>N/A</v>
      </c>
    </row>
    <row r="240" spans="1:12" ht="25" x14ac:dyDescent="0.25">
      <c r="A240" s="18" t="s">
        <v>1076</v>
      </c>
      <c r="B240" s="33" t="s">
        <v>213</v>
      </c>
      <c r="C240" s="8" t="s">
        <v>1745</v>
      </c>
      <c r="D240" s="11" t="str">
        <f t="shared" si="63"/>
        <v>N/A</v>
      </c>
      <c r="E240" s="8" t="s">
        <v>1745</v>
      </c>
      <c r="F240" s="11" t="str">
        <f t="shared" si="64"/>
        <v>N/A</v>
      </c>
      <c r="G240" s="8" t="s">
        <v>1745</v>
      </c>
      <c r="H240" s="11" t="str">
        <f t="shared" si="65"/>
        <v>N/A</v>
      </c>
      <c r="I240" s="12" t="s">
        <v>1745</v>
      </c>
      <c r="J240" s="12" t="s">
        <v>1745</v>
      </c>
      <c r="K240" s="41" t="s">
        <v>213</v>
      </c>
      <c r="L240" s="9" t="str">
        <f t="shared" si="66"/>
        <v>N/A</v>
      </c>
    </row>
    <row r="241" spans="1:12" x14ac:dyDescent="0.25">
      <c r="A241" s="18" t="s">
        <v>1077</v>
      </c>
      <c r="B241" s="33" t="s">
        <v>213</v>
      </c>
      <c r="C241" s="34">
        <v>0</v>
      </c>
      <c r="D241" s="11" t="str">
        <f t="shared" si="63"/>
        <v>N/A</v>
      </c>
      <c r="E241" s="34">
        <v>0</v>
      </c>
      <c r="F241" s="11" t="str">
        <f t="shared" si="64"/>
        <v>N/A</v>
      </c>
      <c r="G241" s="34">
        <v>0</v>
      </c>
      <c r="H241" s="11" t="str">
        <f t="shared" si="65"/>
        <v>N/A</v>
      </c>
      <c r="I241" s="12" t="s">
        <v>1745</v>
      </c>
      <c r="J241" s="12" t="s">
        <v>1745</v>
      </c>
      <c r="K241" s="41" t="s">
        <v>213</v>
      </c>
      <c r="L241" s="9" t="str">
        <f t="shared" si="66"/>
        <v>N/A</v>
      </c>
    </row>
    <row r="242" spans="1:12" ht="25" x14ac:dyDescent="0.25">
      <c r="A242" s="18" t="s">
        <v>1078</v>
      </c>
      <c r="B242" s="33" t="s">
        <v>213</v>
      </c>
      <c r="C242" s="8">
        <v>26.952341899</v>
      </c>
      <c r="D242" s="11" t="str">
        <f t="shared" si="63"/>
        <v>N/A</v>
      </c>
      <c r="E242" s="8">
        <v>27.736125182999999</v>
      </c>
      <c r="F242" s="11" t="str">
        <f t="shared" si="64"/>
        <v>N/A</v>
      </c>
      <c r="G242" s="8">
        <v>35.581668104999999</v>
      </c>
      <c r="H242" s="11" t="str">
        <f t="shared" si="65"/>
        <v>N/A</v>
      </c>
      <c r="I242" s="12">
        <v>2.9079999999999999</v>
      </c>
      <c r="J242" s="12">
        <v>28.29</v>
      </c>
      <c r="K242" s="41" t="s">
        <v>213</v>
      </c>
      <c r="L242" s="9" t="str">
        <f t="shared" si="66"/>
        <v>N/A</v>
      </c>
    </row>
    <row r="243" spans="1:12" x14ac:dyDescent="0.25">
      <c r="A243" s="6" t="s">
        <v>1079</v>
      </c>
      <c r="B243" s="33" t="s">
        <v>213</v>
      </c>
      <c r="C243" s="34">
        <v>686559</v>
      </c>
      <c r="D243" s="11" t="str">
        <f>IF($B243="N/A","N/A",IF(C243&gt;10,"No",IF(C243&lt;-10,"No","Yes")))</f>
        <v>N/A</v>
      </c>
      <c r="E243" s="34">
        <v>704983</v>
      </c>
      <c r="F243" s="11" t="str">
        <f>IF($B243="N/A","N/A",IF(E243&gt;10,"No",IF(E243&lt;-10,"No","Yes")))</f>
        <v>N/A</v>
      </c>
      <c r="G243" s="34">
        <v>698772</v>
      </c>
      <c r="H243" s="11" t="str">
        <f>IF($B243="N/A","N/A",IF(G243&gt;10,"No",IF(G243&lt;-10,"No","Yes")))</f>
        <v>N/A</v>
      </c>
      <c r="I243" s="12">
        <v>2.6840000000000002</v>
      </c>
      <c r="J243" s="12">
        <v>-0.88100000000000001</v>
      </c>
      <c r="K243" s="41" t="s">
        <v>736</v>
      </c>
      <c r="L243" s="9" t="str">
        <f t="shared" ref="L243:L276" si="67">IF(J243="Div by 0", "N/A", IF(K243="N/A","N/A", IF(J243&gt;VALUE(MID(K243,1,2)), "No", IF(J243&lt;-1*VALUE(MID(K243,1,2)), "No", "Yes"))))</f>
        <v>Yes</v>
      </c>
    </row>
    <row r="244" spans="1:12" x14ac:dyDescent="0.25">
      <c r="A244" s="2" t="s">
        <v>1080</v>
      </c>
      <c r="B244" s="33" t="s">
        <v>213</v>
      </c>
      <c r="C244" s="8">
        <v>86.789070826</v>
      </c>
      <c r="D244" s="11" t="str">
        <f>IF($B244="N/A","N/A",IF(C244&gt;10,"No",IF(C244&lt;-10,"No","Yes")))</f>
        <v>N/A</v>
      </c>
      <c r="E244" s="8">
        <v>86.194457607000004</v>
      </c>
      <c r="F244" s="11" t="str">
        <f>IF($B244="N/A","N/A",IF(E244&gt;10,"No",IF(E244&lt;-10,"No","Yes")))</f>
        <v>N/A</v>
      </c>
      <c r="G244" s="8">
        <v>84.566441933999997</v>
      </c>
      <c r="H244" s="11" t="str">
        <f>IF($B244="N/A","N/A",IF(G244&gt;10,"No",IF(G244&lt;-10,"No","Yes")))</f>
        <v>N/A</v>
      </c>
      <c r="I244" s="12">
        <v>-0.68500000000000005</v>
      </c>
      <c r="J244" s="12">
        <v>-1.89</v>
      </c>
      <c r="K244" s="41" t="s">
        <v>736</v>
      </c>
      <c r="L244" s="9" t="str">
        <f t="shared" si="67"/>
        <v>Yes</v>
      </c>
    </row>
    <row r="245" spans="1:12" x14ac:dyDescent="0.25">
      <c r="A245" s="2" t="s">
        <v>1081</v>
      </c>
      <c r="B245" s="33" t="s">
        <v>213</v>
      </c>
      <c r="C245" s="8">
        <v>90.308685612000005</v>
      </c>
      <c r="D245" s="11" t="str">
        <f>IF($B245="N/A","N/A",IF(C245&gt;10,"No",IF(C245&lt;-10,"No","Yes")))</f>
        <v>N/A</v>
      </c>
      <c r="E245" s="8">
        <v>89.636827728</v>
      </c>
      <c r="F245" s="11" t="str">
        <f>IF($B245="N/A","N/A",IF(E245&gt;10,"No",IF(E245&lt;-10,"No","Yes")))</f>
        <v>N/A</v>
      </c>
      <c r="G245" s="8">
        <v>88.569364038000003</v>
      </c>
      <c r="H245" s="11" t="str">
        <f>IF($B245="N/A","N/A",IF(G245&gt;10,"No",IF(G245&lt;-10,"No","Yes")))</f>
        <v>N/A</v>
      </c>
      <c r="I245" s="12">
        <v>-0.74399999999999999</v>
      </c>
      <c r="J245" s="12">
        <v>-1.19</v>
      </c>
      <c r="K245" s="41" t="s">
        <v>736</v>
      </c>
      <c r="L245" s="9" t="str">
        <f t="shared" si="67"/>
        <v>Yes</v>
      </c>
    </row>
    <row r="246" spans="1:12" x14ac:dyDescent="0.25">
      <c r="A246" s="2" t="s">
        <v>1082</v>
      </c>
      <c r="B246" s="33" t="s">
        <v>213</v>
      </c>
      <c r="C246" s="8">
        <v>97.684298068999993</v>
      </c>
      <c r="D246" s="11" t="str">
        <f t="shared" ref="D246:D274" si="68">IF($B246="N/A","N/A",IF(C246&gt;10,"No",IF(C246&lt;-10,"No","Yes")))</f>
        <v>N/A</v>
      </c>
      <c r="E246" s="8">
        <v>97.966089736000001</v>
      </c>
      <c r="F246" s="11" t="str">
        <f t="shared" ref="F246:F274" si="69">IF($B246="N/A","N/A",IF(E246&gt;10,"No",IF(E246&lt;-10,"No","Yes")))</f>
        <v>N/A</v>
      </c>
      <c r="G246" s="8">
        <v>98.276328501999998</v>
      </c>
      <c r="H246" s="11" t="str">
        <f t="shared" ref="H246:H274" si="70">IF($B246="N/A","N/A",IF(G246&gt;10,"No",IF(G246&lt;-10,"No","Yes")))</f>
        <v>N/A</v>
      </c>
      <c r="I246" s="12">
        <v>0.28849999999999998</v>
      </c>
      <c r="J246" s="12">
        <v>0.31669999999999998</v>
      </c>
      <c r="K246" s="41" t="s">
        <v>736</v>
      </c>
      <c r="L246" s="9" t="str">
        <f t="shared" si="67"/>
        <v>Yes</v>
      </c>
    </row>
    <row r="247" spans="1:12" x14ac:dyDescent="0.25">
      <c r="A247" s="2" t="s">
        <v>1083</v>
      </c>
      <c r="B247" s="33" t="s">
        <v>213</v>
      </c>
      <c r="C247" s="8">
        <v>88.358146263999998</v>
      </c>
      <c r="D247" s="11" t="str">
        <f t="shared" si="68"/>
        <v>N/A</v>
      </c>
      <c r="E247" s="8">
        <v>88.117169363000002</v>
      </c>
      <c r="F247" s="11" t="str">
        <f t="shared" si="69"/>
        <v>N/A</v>
      </c>
      <c r="G247" s="8">
        <v>88.973638890000004</v>
      </c>
      <c r="H247" s="11" t="str">
        <f t="shared" si="70"/>
        <v>N/A</v>
      </c>
      <c r="I247" s="12">
        <v>-0.27300000000000002</v>
      </c>
      <c r="J247" s="12">
        <v>0.97199999999999998</v>
      </c>
      <c r="K247" s="41" t="s">
        <v>736</v>
      </c>
      <c r="L247" s="9" t="str">
        <f t="shared" si="67"/>
        <v>Yes</v>
      </c>
    </row>
    <row r="248" spans="1:12" x14ac:dyDescent="0.25">
      <c r="A248" s="2" t="s">
        <v>1084</v>
      </c>
      <c r="B248" s="33" t="s">
        <v>213</v>
      </c>
      <c r="C248" s="8">
        <v>84.157952922000007</v>
      </c>
      <c r="D248" s="11" t="str">
        <f t="shared" si="68"/>
        <v>N/A</v>
      </c>
      <c r="E248" s="8">
        <v>86.151580960000004</v>
      </c>
      <c r="F248" s="11" t="str">
        <f t="shared" si="69"/>
        <v>N/A</v>
      </c>
      <c r="G248" s="8">
        <v>85.684171660999993</v>
      </c>
      <c r="H248" s="11" t="str">
        <f t="shared" si="70"/>
        <v>N/A</v>
      </c>
      <c r="I248" s="12">
        <v>2.3690000000000002</v>
      </c>
      <c r="J248" s="12">
        <v>-0.54300000000000004</v>
      </c>
      <c r="K248" s="41" t="s">
        <v>736</v>
      </c>
      <c r="L248" s="9" t="str">
        <f t="shared" si="67"/>
        <v>Yes</v>
      </c>
    </row>
    <row r="249" spans="1:12" x14ac:dyDescent="0.25">
      <c r="A249" s="6" t="s">
        <v>1085</v>
      </c>
      <c r="B249" s="33" t="s">
        <v>213</v>
      </c>
      <c r="C249" s="34">
        <v>589495</v>
      </c>
      <c r="D249" s="11" t="str">
        <f t="shared" si="68"/>
        <v>N/A</v>
      </c>
      <c r="E249" s="34">
        <v>615964</v>
      </c>
      <c r="F249" s="11" t="str">
        <f t="shared" si="69"/>
        <v>N/A</v>
      </c>
      <c r="G249" s="34">
        <v>591754</v>
      </c>
      <c r="H249" s="11" t="str">
        <f t="shared" si="70"/>
        <v>N/A</v>
      </c>
      <c r="I249" s="12">
        <v>4.49</v>
      </c>
      <c r="J249" s="12">
        <v>-3.93</v>
      </c>
      <c r="K249" s="41" t="s">
        <v>736</v>
      </c>
      <c r="L249" s="9" t="str">
        <f t="shared" si="67"/>
        <v>Yes</v>
      </c>
    </row>
    <row r="250" spans="1:12" x14ac:dyDescent="0.25">
      <c r="A250" s="2" t="s">
        <v>1086</v>
      </c>
      <c r="B250" s="33" t="s">
        <v>213</v>
      </c>
      <c r="C250" s="8">
        <v>66.474501825000004</v>
      </c>
      <c r="D250" s="11" t="str">
        <f t="shared" si="68"/>
        <v>N/A</v>
      </c>
      <c r="E250" s="8">
        <v>64.792198462000002</v>
      </c>
      <c r="F250" s="11" t="str">
        <f t="shared" si="69"/>
        <v>N/A</v>
      </c>
      <c r="G250" s="8">
        <v>61.445290839000002</v>
      </c>
      <c r="H250" s="11" t="str">
        <f t="shared" si="70"/>
        <v>N/A</v>
      </c>
      <c r="I250" s="12">
        <v>-2.5299999999999998</v>
      </c>
      <c r="J250" s="12">
        <v>-5.17</v>
      </c>
      <c r="K250" s="41" t="s">
        <v>736</v>
      </c>
      <c r="L250" s="9" t="str">
        <f t="shared" si="67"/>
        <v>Yes</v>
      </c>
    </row>
    <row r="251" spans="1:12" x14ac:dyDescent="0.25">
      <c r="A251" s="2" t="s">
        <v>1087</v>
      </c>
      <c r="B251" s="33" t="s">
        <v>213</v>
      </c>
      <c r="C251" s="8">
        <v>81.642867241999994</v>
      </c>
      <c r="D251" s="11" t="str">
        <f t="shared" si="68"/>
        <v>N/A</v>
      </c>
      <c r="E251" s="8">
        <v>80.387801710999994</v>
      </c>
      <c r="F251" s="11" t="str">
        <f t="shared" si="69"/>
        <v>N/A</v>
      </c>
      <c r="G251" s="8">
        <v>77.366687025000004</v>
      </c>
      <c r="H251" s="11" t="str">
        <f t="shared" si="70"/>
        <v>N/A</v>
      </c>
      <c r="I251" s="12">
        <v>-1.54</v>
      </c>
      <c r="J251" s="12">
        <v>-3.76</v>
      </c>
      <c r="K251" s="41" t="s">
        <v>736</v>
      </c>
      <c r="L251" s="9" t="str">
        <f t="shared" si="67"/>
        <v>Yes</v>
      </c>
    </row>
    <row r="252" spans="1:12" x14ac:dyDescent="0.25">
      <c r="A252" s="2" t="s">
        <v>1088</v>
      </c>
      <c r="B252" s="33" t="s">
        <v>213</v>
      </c>
      <c r="C252" s="8">
        <v>97.684298068999993</v>
      </c>
      <c r="D252" s="11" t="str">
        <f t="shared" si="68"/>
        <v>N/A</v>
      </c>
      <c r="E252" s="8">
        <v>97.966089736000001</v>
      </c>
      <c r="F252" s="11" t="str">
        <f t="shared" si="69"/>
        <v>N/A</v>
      </c>
      <c r="G252" s="8">
        <v>94.969772257000002</v>
      </c>
      <c r="H252" s="11" t="str">
        <f t="shared" si="70"/>
        <v>N/A</v>
      </c>
      <c r="I252" s="12">
        <v>0.28849999999999998</v>
      </c>
      <c r="J252" s="12">
        <v>-3.06</v>
      </c>
      <c r="K252" s="41" t="s">
        <v>736</v>
      </c>
      <c r="L252" s="9" t="str">
        <f t="shared" si="67"/>
        <v>Yes</v>
      </c>
    </row>
    <row r="253" spans="1:12" x14ac:dyDescent="0.25">
      <c r="A253" s="2" t="s">
        <v>1089</v>
      </c>
      <c r="B253" s="33" t="s">
        <v>213</v>
      </c>
      <c r="C253" s="8">
        <v>53.220236151000002</v>
      </c>
      <c r="D253" s="11" t="str">
        <f t="shared" si="68"/>
        <v>N/A</v>
      </c>
      <c r="E253" s="8">
        <v>57.715733178000001</v>
      </c>
      <c r="F253" s="11" t="str">
        <f t="shared" si="69"/>
        <v>N/A</v>
      </c>
      <c r="G253" s="8">
        <v>56.598105601</v>
      </c>
      <c r="H253" s="11" t="str">
        <f t="shared" si="70"/>
        <v>N/A</v>
      </c>
      <c r="I253" s="12">
        <v>8.4469999999999992</v>
      </c>
      <c r="J253" s="12">
        <v>-1.94</v>
      </c>
      <c r="K253" s="41" t="s">
        <v>736</v>
      </c>
      <c r="L253" s="9" t="str">
        <f t="shared" si="67"/>
        <v>Yes</v>
      </c>
    </row>
    <row r="254" spans="1:12" x14ac:dyDescent="0.25">
      <c r="A254" s="2" t="s">
        <v>1090</v>
      </c>
      <c r="B254" s="33" t="s">
        <v>213</v>
      </c>
      <c r="C254" s="8">
        <v>85.904884688999999</v>
      </c>
      <c r="D254" s="11" t="str">
        <f t="shared" si="68"/>
        <v>N/A</v>
      </c>
      <c r="E254" s="8">
        <v>88.303861913999995</v>
      </c>
      <c r="F254" s="11" t="str">
        <f t="shared" si="69"/>
        <v>N/A</v>
      </c>
      <c r="G254" s="8">
        <v>89.131801390000007</v>
      </c>
      <c r="H254" s="11" t="str">
        <f t="shared" si="70"/>
        <v>N/A</v>
      </c>
      <c r="I254" s="12">
        <v>2.7930000000000001</v>
      </c>
      <c r="J254" s="12">
        <v>0.93759999999999999</v>
      </c>
      <c r="K254" s="41" t="s">
        <v>736</v>
      </c>
      <c r="L254" s="9" t="str">
        <f t="shared" si="67"/>
        <v>Yes</v>
      </c>
    </row>
    <row r="255" spans="1:12" x14ac:dyDescent="0.25">
      <c r="A255" s="2" t="s">
        <v>1091</v>
      </c>
      <c r="B255" s="33" t="s">
        <v>213</v>
      </c>
      <c r="C255" s="8">
        <v>98.668182087999995</v>
      </c>
      <c r="D255" s="11" t="str">
        <f t="shared" si="68"/>
        <v>N/A</v>
      </c>
      <c r="E255" s="8">
        <v>98.804800280999999</v>
      </c>
      <c r="F255" s="11" t="str">
        <f t="shared" si="69"/>
        <v>N/A</v>
      </c>
      <c r="G255" s="8">
        <v>99.012596450999993</v>
      </c>
      <c r="H255" s="11" t="str">
        <f t="shared" si="70"/>
        <v>N/A</v>
      </c>
      <c r="I255" s="12">
        <v>0.13850000000000001</v>
      </c>
      <c r="J255" s="12">
        <v>0.21029999999999999</v>
      </c>
      <c r="K255" s="41" t="s">
        <v>736</v>
      </c>
      <c r="L255" s="9" t="str">
        <f>IF(J255="Div by 0", "N/A", IF(OR(J255="N/A",K255="N/A"),"N/A", IF(J255&gt;VALUE(MID(K255,1,2)), "No", IF(J255&lt;-1*VALUE(MID(K255,1,2)), "No", "Yes"))))</f>
        <v>Yes</v>
      </c>
    </row>
    <row r="256" spans="1:12" x14ac:dyDescent="0.25">
      <c r="A256" s="6" t="s">
        <v>1092</v>
      </c>
      <c r="B256" s="33" t="s">
        <v>213</v>
      </c>
      <c r="C256" s="34">
        <v>0</v>
      </c>
      <c r="D256" s="11" t="str">
        <f t="shared" si="68"/>
        <v>N/A</v>
      </c>
      <c r="E256" s="34">
        <v>0</v>
      </c>
      <c r="F256" s="11" t="str">
        <f t="shared" si="69"/>
        <v>N/A</v>
      </c>
      <c r="G256" s="34">
        <v>0</v>
      </c>
      <c r="H256" s="11" t="str">
        <f t="shared" si="70"/>
        <v>N/A</v>
      </c>
      <c r="I256" s="12" t="s">
        <v>1745</v>
      </c>
      <c r="J256" s="12" t="s">
        <v>1745</v>
      </c>
      <c r="K256" s="41" t="s">
        <v>736</v>
      </c>
      <c r="L256" s="9" t="str">
        <f t="shared" si="67"/>
        <v>N/A</v>
      </c>
    </row>
    <row r="257" spans="1:12" x14ac:dyDescent="0.25">
      <c r="A257" s="2" t="s">
        <v>1093</v>
      </c>
      <c r="B257" s="33" t="s">
        <v>213</v>
      </c>
      <c r="C257" s="8">
        <v>0</v>
      </c>
      <c r="D257" s="11" t="str">
        <f t="shared" si="68"/>
        <v>N/A</v>
      </c>
      <c r="E257" s="8">
        <v>0</v>
      </c>
      <c r="F257" s="11" t="str">
        <f t="shared" si="69"/>
        <v>N/A</v>
      </c>
      <c r="G257" s="8">
        <v>0</v>
      </c>
      <c r="H257" s="11" t="str">
        <f t="shared" si="70"/>
        <v>N/A</v>
      </c>
      <c r="I257" s="12" t="s">
        <v>1745</v>
      </c>
      <c r="J257" s="12" t="s">
        <v>1745</v>
      </c>
      <c r="K257" s="41" t="s">
        <v>736</v>
      </c>
      <c r="L257" s="9" t="str">
        <f t="shared" si="67"/>
        <v>N/A</v>
      </c>
    </row>
    <row r="258" spans="1:12" x14ac:dyDescent="0.25">
      <c r="A258" s="2" t="s">
        <v>1094</v>
      </c>
      <c r="B258" s="33" t="s">
        <v>213</v>
      </c>
      <c r="C258" s="8">
        <v>0</v>
      </c>
      <c r="D258" s="11" t="str">
        <f t="shared" si="68"/>
        <v>N/A</v>
      </c>
      <c r="E258" s="8">
        <v>0</v>
      </c>
      <c r="F258" s="11" t="str">
        <f t="shared" si="69"/>
        <v>N/A</v>
      </c>
      <c r="G258" s="8">
        <v>0</v>
      </c>
      <c r="H258" s="11" t="str">
        <f t="shared" si="70"/>
        <v>N/A</v>
      </c>
      <c r="I258" s="12" t="s">
        <v>1745</v>
      </c>
      <c r="J258" s="12" t="s">
        <v>1745</v>
      </c>
      <c r="K258" s="41" t="s">
        <v>736</v>
      </c>
      <c r="L258" s="9" t="str">
        <f t="shared" si="67"/>
        <v>N/A</v>
      </c>
    </row>
    <row r="259" spans="1:12" x14ac:dyDescent="0.25">
      <c r="A259" s="2" t="s">
        <v>1095</v>
      </c>
      <c r="B259" s="33" t="s">
        <v>213</v>
      </c>
      <c r="C259" s="8">
        <v>0</v>
      </c>
      <c r="D259" s="11" t="str">
        <f t="shared" si="68"/>
        <v>N/A</v>
      </c>
      <c r="E259" s="8">
        <v>0</v>
      </c>
      <c r="F259" s="11" t="str">
        <f t="shared" si="69"/>
        <v>N/A</v>
      </c>
      <c r="G259" s="8">
        <v>0</v>
      </c>
      <c r="H259" s="11" t="str">
        <f t="shared" si="70"/>
        <v>N/A</v>
      </c>
      <c r="I259" s="12" t="s">
        <v>1745</v>
      </c>
      <c r="J259" s="12" t="s">
        <v>1745</v>
      </c>
      <c r="K259" s="41" t="s">
        <v>736</v>
      </c>
      <c r="L259" s="9" t="str">
        <f t="shared" si="67"/>
        <v>N/A</v>
      </c>
    </row>
    <row r="260" spans="1:12" x14ac:dyDescent="0.25">
      <c r="A260" s="2" t="s">
        <v>1096</v>
      </c>
      <c r="B260" s="33" t="s">
        <v>213</v>
      </c>
      <c r="C260" s="8">
        <v>0</v>
      </c>
      <c r="D260" s="11" t="str">
        <f t="shared" si="68"/>
        <v>N/A</v>
      </c>
      <c r="E260" s="8">
        <v>0</v>
      </c>
      <c r="F260" s="11" t="str">
        <f t="shared" si="69"/>
        <v>N/A</v>
      </c>
      <c r="G260" s="8">
        <v>0</v>
      </c>
      <c r="H260" s="11" t="str">
        <f t="shared" si="70"/>
        <v>N/A</v>
      </c>
      <c r="I260" s="12" t="s">
        <v>1745</v>
      </c>
      <c r="J260" s="12" t="s">
        <v>1745</v>
      </c>
      <c r="K260" s="41" t="s">
        <v>736</v>
      </c>
      <c r="L260" s="9" t="str">
        <f t="shared" si="67"/>
        <v>N/A</v>
      </c>
    </row>
    <row r="261" spans="1:12" x14ac:dyDescent="0.25">
      <c r="A261" s="2" t="s">
        <v>1097</v>
      </c>
      <c r="B261" s="33" t="s">
        <v>213</v>
      </c>
      <c r="C261" s="8" t="s">
        <v>1745</v>
      </c>
      <c r="D261" s="11" t="str">
        <f t="shared" si="68"/>
        <v>N/A</v>
      </c>
      <c r="E261" s="8" t="s">
        <v>1745</v>
      </c>
      <c r="F261" s="11" t="str">
        <f t="shared" si="69"/>
        <v>N/A</v>
      </c>
      <c r="G261" s="8" t="s">
        <v>1745</v>
      </c>
      <c r="H261" s="11" t="str">
        <f t="shared" si="70"/>
        <v>N/A</v>
      </c>
      <c r="I261" s="12" t="s">
        <v>1745</v>
      </c>
      <c r="J261" s="12" t="s">
        <v>1745</v>
      </c>
      <c r="K261" s="41" t="s">
        <v>736</v>
      </c>
      <c r="L261" s="9" t="str">
        <f t="shared" si="67"/>
        <v>N/A</v>
      </c>
    </row>
    <row r="262" spans="1:12" x14ac:dyDescent="0.25">
      <c r="A262" s="2" t="s">
        <v>1098</v>
      </c>
      <c r="B262" s="33" t="s">
        <v>213</v>
      </c>
      <c r="C262" s="8" t="s">
        <v>1745</v>
      </c>
      <c r="D262" s="11" t="str">
        <f t="shared" si="68"/>
        <v>N/A</v>
      </c>
      <c r="E262" s="8" t="s">
        <v>1745</v>
      </c>
      <c r="F262" s="11" t="str">
        <f t="shared" si="69"/>
        <v>N/A</v>
      </c>
      <c r="G262" s="8" t="s">
        <v>1745</v>
      </c>
      <c r="H262" s="11" t="str">
        <f t="shared" si="70"/>
        <v>N/A</v>
      </c>
      <c r="I262" s="12" t="s">
        <v>1745</v>
      </c>
      <c r="J262" s="12" t="s">
        <v>1745</v>
      </c>
      <c r="K262" s="41" t="s">
        <v>736</v>
      </c>
      <c r="L262" s="9" t="str">
        <f>IF(J262="Div by 0", "N/A", IF(OR(J262="N/A",K262="N/A"),"N/A", IF(J262&gt;VALUE(MID(K262,1,2)), "No", IF(J262&lt;-1*VALUE(MID(K262,1,2)), "No", "Yes"))))</f>
        <v>N/A</v>
      </c>
    </row>
    <row r="263" spans="1:12" x14ac:dyDescent="0.25">
      <c r="A263" s="2" t="s">
        <v>1099</v>
      </c>
      <c r="B263" s="33" t="s">
        <v>213</v>
      </c>
      <c r="C263" s="34">
        <v>0</v>
      </c>
      <c r="D263" s="11" t="str">
        <f t="shared" si="68"/>
        <v>N/A</v>
      </c>
      <c r="E263" s="34">
        <v>0</v>
      </c>
      <c r="F263" s="11" t="str">
        <f t="shared" si="69"/>
        <v>N/A</v>
      </c>
      <c r="G263" s="34">
        <v>0</v>
      </c>
      <c r="H263" s="11" t="str">
        <f t="shared" si="70"/>
        <v>N/A</v>
      </c>
      <c r="I263" s="12" t="s">
        <v>1745</v>
      </c>
      <c r="J263" s="12" t="s">
        <v>1745</v>
      </c>
      <c r="K263" s="41" t="s">
        <v>736</v>
      </c>
      <c r="L263" s="9" t="str">
        <f t="shared" si="67"/>
        <v>N/A</v>
      </c>
    </row>
    <row r="264" spans="1:12" x14ac:dyDescent="0.25">
      <c r="A264" s="6" t="s">
        <v>1100</v>
      </c>
      <c r="B264" s="33" t="s">
        <v>213</v>
      </c>
      <c r="C264" s="34">
        <v>0</v>
      </c>
      <c r="D264" s="11" t="str">
        <f t="shared" si="68"/>
        <v>N/A</v>
      </c>
      <c r="E264" s="34">
        <v>0</v>
      </c>
      <c r="F264" s="11" t="str">
        <f t="shared" si="69"/>
        <v>N/A</v>
      </c>
      <c r="G264" s="34">
        <v>0</v>
      </c>
      <c r="H264" s="11" t="str">
        <f t="shared" si="70"/>
        <v>N/A</v>
      </c>
      <c r="I264" s="12" t="s">
        <v>1745</v>
      </c>
      <c r="J264" s="12" t="s">
        <v>1745</v>
      </c>
      <c r="K264" s="41" t="s">
        <v>736</v>
      </c>
      <c r="L264" s="9" t="str">
        <f t="shared" si="67"/>
        <v>N/A</v>
      </c>
    </row>
    <row r="265" spans="1:12" x14ac:dyDescent="0.25">
      <c r="A265" s="2" t="s">
        <v>1101</v>
      </c>
      <c r="B265" s="33" t="s">
        <v>213</v>
      </c>
      <c r="C265" s="8">
        <v>0</v>
      </c>
      <c r="D265" s="11" t="str">
        <f t="shared" si="68"/>
        <v>N/A</v>
      </c>
      <c r="E265" s="8">
        <v>0</v>
      </c>
      <c r="F265" s="11" t="str">
        <f t="shared" si="69"/>
        <v>N/A</v>
      </c>
      <c r="G265" s="8">
        <v>0</v>
      </c>
      <c r="H265" s="11" t="str">
        <f t="shared" si="70"/>
        <v>N/A</v>
      </c>
      <c r="I265" s="12" t="s">
        <v>1745</v>
      </c>
      <c r="J265" s="12" t="s">
        <v>1745</v>
      </c>
      <c r="K265" s="41" t="s">
        <v>736</v>
      </c>
      <c r="L265" s="9" t="str">
        <f t="shared" si="67"/>
        <v>N/A</v>
      </c>
    </row>
    <row r="266" spans="1:12" x14ac:dyDescent="0.25">
      <c r="A266" s="2" t="s">
        <v>1102</v>
      </c>
      <c r="B266" s="33" t="s">
        <v>213</v>
      </c>
      <c r="C266" s="8">
        <v>0</v>
      </c>
      <c r="D266" s="11" t="str">
        <f t="shared" si="68"/>
        <v>N/A</v>
      </c>
      <c r="E266" s="8">
        <v>0</v>
      </c>
      <c r="F266" s="11" t="str">
        <f t="shared" si="69"/>
        <v>N/A</v>
      </c>
      <c r="G266" s="8">
        <v>0</v>
      </c>
      <c r="H266" s="11" t="str">
        <f t="shared" si="70"/>
        <v>N/A</v>
      </c>
      <c r="I266" s="12" t="s">
        <v>1745</v>
      </c>
      <c r="J266" s="12" t="s">
        <v>1745</v>
      </c>
      <c r="K266" s="41" t="s">
        <v>736</v>
      </c>
      <c r="L266" s="9" t="str">
        <f t="shared" si="67"/>
        <v>N/A</v>
      </c>
    </row>
    <row r="267" spans="1:12" x14ac:dyDescent="0.25">
      <c r="A267" s="2" t="s">
        <v>1103</v>
      </c>
      <c r="B267" s="33" t="s">
        <v>213</v>
      </c>
      <c r="C267" s="8">
        <v>0</v>
      </c>
      <c r="D267" s="11" t="str">
        <f t="shared" si="68"/>
        <v>N/A</v>
      </c>
      <c r="E267" s="8">
        <v>0</v>
      </c>
      <c r="F267" s="11" t="str">
        <f t="shared" si="69"/>
        <v>N/A</v>
      </c>
      <c r="G267" s="8">
        <v>0</v>
      </c>
      <c r="H267" s="11" t="str">
        <f t="shared" si="70"/>
        <v>N/A</v>
      </c>
      <c r="I267" s="12" t="s">
        <v>1745</v>
      </c>
      <c r="J267" s="12" t="s">
        <v>1745</v>
      </c>
      <c r="K267" s="41" t="s">
        <v>736</v>
      </c>
      <c r="L267" s="9" t="str">
        <f t="shared" si="67"/>
        <v>N/A</v>
      </c>
    </row>
    <row r="268" spans="1:12" x14ac:dyDescent="0.25">
      <c r="A268" s="2" t="s">
        <v>1104</v>
      </c>
      <c r="B268" s="33" t="s">
        <v>213</v>
      </c>
      <c r="C268" s="8">
        <v>0</v>
      </c>
      <c r="D268" s="11" t="str">
        <f t="shared" si="68"/>
        <v>N/A</v>
      </c>
      <c r="E268" s="8">
        <v>0</v>
      </c>
      <c r="F268" s="11" t="str">
        <f t="shared" si="69"/>
        <v>N/A</v>
      </c>
      <c r="G268" s="8">
        <v>0</v>
      </c>
      <c r="H268" s="11" t="str">
        <f t="shared" si="70"/>
        <v>N/A</v>
      </c>
      <c r="I268" s="12" t="s">
        <v>1745</v>
      </c>
      <c r="J268" s="12" t="s">
        <v>1745</v>
      </c>
      <c r="K268" s="41" t="s">
        <v>736</v>
      </c>
      <c r="L268" s="9" t="str">
        <f t="shared" si="67"/>
        <v>N/A</v>
      </c>
    </row>
    <row r="269" spans="1:12" x14ac:dyDescent="0.25">
      <c r="A269" s="2" t="s">
        <v>1105</v>
      </c>
      <c r="B269" s="33" t="s">
        <v>213</v>
      </c>
      <c r="C269" s="8" t="s">
        <v>1745</v>
      </c>
      <c r="D269" s="11" t="str">
        <f t="shared" si="68"/>
        <v>N/A</v>
      </c>
      <c r="E269" s="8" t="s">
        <v>1745</v>
      </c>
      <c r="F269" s="11" t="str">
        <f t="shared" si="69"/>
        <v>N/A</v>
      </c>
      <c r="G269" s="8" t="s">
        <v>1745</v>
      </c>
      <c r="H269" s="11" t="str">
        <f t="shared" si="70"/>
        <v>N/A</v>
      </c>
      <c r="I269" s="12" t="s">
        <v>1745</v>
      </c>
      <c r="J269" s="12" t="s">
        <v>1745</v>
      </c>
      <c r="K269" s="41" t="s">
        <v>736</v>
      </c>
      <c r="L269" s="9" t="str">
        <f t="shared" si="67"/>
        <v>N/A</v>
      </c>
    </row>
    <row r="270" spans="1:12" x14ac:dyDescent="0.25">
      <c r="A270" s="2" t="s">
        <v>1106</v>
      </c>
      <c r="B270" s="33" t="s">
        <v>213</v>
      </c>
      <c r="C270" s="34">
        <v>0</v>
      </c>
      <c r="D270" s="11" t="str">
        <f t="shared" si="68"/>
        <v>N/A</v>
      </c>
      <c r="E270" s="34">
        <v>0</v>
      </c>
      <c r="F270" s="11" t="str">
        <f t="shared" si="69"/>
        <v>N/A</v>
      </c>
      <c r="G270" s="34">
        <v>0</v>
      </c>
      <c r="H270" s="11" t="str">
        <f t="shared" si="70"/>
        <v>N/A</v>
      </c>
      <c r="I270" s="12" t="s">
        <v>1745</v>
      </c>
      <c r="J270" s="12" t="s">
        <v>1745</v>
      </c>
      <c r="K270" s="41" t="s">
        <v>736</v>
      </c>
      <c r="L270" s="9" t="str">
        <f t="shared" si="67"/>
        <v>N/A</v>
      </c>
    </row>
    <row r="271" spans="1:12" x14ac:dyDescent="0.25">
      <c r="A271" s="2" t="s">
        <v>1107</v>
      </c>
      <c r="B271" s="33" t="s">
        <v>213</v>
      </c>
      <c r="C271" s="34">
        <v>0</v>
      </c>
      <c r="D271" s="11" t="str">
        <f t="shared" si="68"/>
        <v>N/A</v>
      </c>
      <c r="E271" s="34">
        <v>0</v>
      </c>
      <c r="F271" s="11" t="str">
        <f t="shared" si="69"/>
        <v>N/A</v>
      </c>
      <c r="G271" s="34">
        <v>0</v>
      </c>
      <c r="H271" s="11" t="str">
        <f t="shared" si="70"/>
        <v>N/A</v>
      </c>
      <c r="I271" s="12" t="s">
        <v>1745</v>
      </c>
      <c r="J271" s="12" t="s">
        <v>1745</v>
      </c>
      <c r="K271" s="41" t="s">
        <v>736</v>
      </c>
      <c r="L271" s="9" t="str">
        <f t="shared" si="67"/>
        <v>N/A</v>
      </c>
    </row>
    <row r="272" spans="1:12" x14ac:dyDescent="0.25">
      <c r="A272" s="2" t="s">
        <v>1108</v>
      </c>
      <c r="B272" s="33" t="s">
        <v>213</v>
      </c>
      <c r="C272" s="34">
        <v>0</v>
      </c>
      <c r="D272" s="11" t="str">
        <f t="shared" si="68"/>
        <v>N/A</v>
      </c>
      <c r="E272" s="34">
        <v>0</v>
      </c>
      <c r="F272" s="11" t="str">
        <f t="shared" si="69"/>
        <v>N/A</v>
      </c>
      <c r="G272" s="34">
        <v>0</v>
      </c>
      <c r="H272" s="11" t="str">
        <f t="shared" si="70"/>
        <v>N/A</v>
      </c>
      <c r="I272" s="12" t="s">
        <v>1745</v>
      </c>
      <c r="J272" s="12" t="s">
        <v>1745</v>
      </c>
      <c r="K272" s="41" t="s">
        <v>736</v>
      </c>
      <c r="L272" s="9" t="str">
        <f t="shared" si="67"/>
        <v>N/A</v>
      </c>
    </row>
    <row r="273" spans="1:12" x14ac:dyDescent="0.25">
      <c r="A273" s="2" t="s">
        <v>1109</v>
      </c>
      <c r="B273" s="33" t="s">
        <v>213</v>
      </c>
      <c r="C273" s="34">
        <v>0</v>
      </c>
      <c r="D273" s="11" t="str">
        <f t="shared" si="68"/>
        <v>N/A</v>
      </c>
      <c r="E273" s="34">
        <v>0</v>
      </c>
      <c r="F273" s="11" t="str">
        <f t="shared" si="69"/>
        <v>N/A</v>
      </c>
      <c r="G273" s="34">
        <v>0</v>
      </c>
      <c r="H273" s="11" t="str">
        <f t="shared" si="70"/>
        <v>N/A</v>
      </c>
      <c r="I273" s="12" t="s">
        <v>1745</v>
      </c>
      <c r="J273" s="12" t="s">
        <v>1745</v>
      </c>
      <c r="K273" s="41" t="s">
        <v>736</v>
      </c>
      <c r="L273" s="9" t="str">
        <f t="shared" si="67"/>
        <v>N/A</v>
      </c>
    </row>
    <row r="274" spans="1:12" x14ac:dyDescent="0.25">
      <c r="A274" s="64" t="s">
        <v>153</v>
      </c>
      <c r="B274" s="33" t="s">
        <v>213</v>
      </c>
      <c r="C274" s="34">
        <v>0</v>
      </c>
      <c r="D274" s="11" t="str">
        <f t="shared" si="68"/>
        <v>N/A</v>
      </c>
      <c r="E274" s="34">
        <v>0</v>
      </c>
      <c r="F274" s="11" t="str">
        <f t="shared" si="69"/>
        <v>N/A</v>
      </c>
      <c r="G274" s="34">
        <v>0</v>
      </c>
      <c r="H274" s="11" t="str">
        <f t="shared" si="70"/>
        <v>N/A</v>
      </c>
      <c r="I274" s="12" t="s">
        <v>1745</v>
      </c>
      <c r="J274" s="12" t="s">
        <v>1745</v>
      </c>
      <c r="K274" s="41" t="s">
        <v>736</v>
      </c>
      <c r="L274" s="9" t="str">
        <f t="shared" si="67"/>
        <v>N/A</v>
      </c>
    </row>
    <row r="275" spans="1:12" x14ac:dyDescent="0.25">
      <c r="A275" s="2" t="s">
        <v>154</v>
      </c>
      <c r="B275" s="41" t="s">
        <v>217</v>
      </c>
      <c r="C275" s="1">
        <v>0</v>
      </c>
      <c r="D275" s="11" t="str">
        <f t="shared" ref="D275:D276" si="71">IF($B275="N/A","N/A",IF(C275&gt;0,"No",IF(C275&lt;0,"No","Yes")))</f>
        <v>Yes</v>
      </c>
      <c r="E275" s="1">
        <v>0</v>
      </c>
      <c r="F275" s="11" t="str">
        <f t="shared" ref="F275:F276" si="72">IF($B275="N/A","N/A",IF(E275&gt;0,"No",IF(E275&lt;0,"No","Yes")))</f>
        <v>Yes</v>
      </c>
      <c r="G275" s="1">
        <v>1</v>
      </c>
      <c r="H275" s="11" t="str">
        <f t="shared" ref="H275:H276" si="73">IF($B275="N/A","N/A",IF(G275&gt;0,"No",IF(G275&lt;0,"No","Yes")))</f>
        <v>No</v>
      </c>
      <c r="I275" s="12" t="s">
        <v>1745</v>
      </c>
      <c r="J275" s="12" t="s">
        <v>1745</v>
      </c>
      <c r="K275" s="41" t="s">
        <v>736</v>
      </c>
      <c r="L275" s="9" t="str">
        <f t="shared" si="67"/>
        <v>N/A</v>
      </c>
    </row>
    <row r="276" spans="1:12" x14ac:dyDescent="0.25">
      <c r="A276" s="2" t="s">
        <v>155</v>
      </c>
      <c r="B276" s="41" t="s">
        <v>217</v>
      </c>
      <c r="C276" s="1">
        <v>0</v>
      </c>
      <c r="D276" s="11" t="str">
        <f t="shared" si="71"/>
        <v>Yes</v>
      </c>
      <c r="E276" s="1">
        <v>0</v>
      </c>
      <c r="F276" s="11" t="str">
        <f t="shared" si="72"/>
        <v>Yes</v>
      </c>
      <c r="G276" s="1">
        <v>0</v>
      </c>
      <c r="H276" s="11" t="str">
        <f t="shared" si="73"/>
        <v>Yes</v>
      </c>
      <c r="I276" s="12" t="s">
        <v>1745</v>
      </c>
      <c r="J276" s="12" t="s">
        <v>1745</v>
      </c>
      <c r="K276" s="41" t="s">
        <v>736</v>
      </c>
      <c r="L276" s="9" t="str">
        <f t="shared" si="67"/>
        <v>N/A</v>
      </c>
    </row>
    <row r="277" spans="1:12" x14ac:dyDescent="0.25">
      <c r="A277" s="18" t="s">
        <v>690</v>
      </c>
      <c r="B277" s="1" t="s">
        <v>213</v>
      </c>
      <c r="C277" s="1">
        <v>590151</v>
      </c>
      <c r="D277" s="11" t="str">
        <f t="shared" ref="D277:D284" si="74">IF($B277="N/A","N/A",IF(C277&gt;10,"No",IF(C277&lt;-10,"No","Yes")))</f>
        <v>N/A</v>
      </c>
      <c r="E277" s="1">
        <v>616943</v>
      </c>
      <c r="F277" s="11" t="str">
        <f t="shared" ref="F277:F278" si="75">IF($B277="N/A","N/A",IF(E277&gt;10,"No",IF(E277&lt;-10,"No","Yes")))</f>
        <v>N/A</v>
      </c>
      <c r="G277" s="1">
        <v>615054</v>
      </c>
      <c r="H277" s="11" t="str">
        <f t="shared" ref="H277:H278" si="76">IF($B277="N/A","N/A",IF(G277&gt;10,"No",IF(G277&lt;-10,"No","Yes")))</f>
        <v>N/A</v>
      </c>
      <c r="I277" s="12">
        <v>4.54</v>
      </c>
      <c r="J277" s="12">
        <v>-0.30599999999999999</v>
      </c>
      <c r="K277" s="1" t="s">
        <v>213</v>
      </c>
      <c r="L277" s="9" t="str">
        <f t="shared" ref="L277:L278" si="77">IF(J277="Div by 0", "N/A", IF(K277="N/A","N/A", IF(J277&gt;VALUE(MID(K277,1,2)), "No", IF(J277&lt;-1*VALUE(MID(K277,1,2)), "No", "Yes"))))</f>
        <v>N/A</v>
      </c>
    </row>
    <row r="278" spans="1:12" x14ac:dyDescent="0.25">
      <c r="A278" s="18" t="s">
        <v>691</v>
      </c>
      <c r="B278" s="1" t="s">
        <v>213</v>
      </c>
      <c r="C278" s="1">
        <v>464728.33332999999</v>
      </c>
      <c r="D278" s="11" t="str">
        <f t="shared" si="74"/>
        <v>N/A</v>
      </c>
      <c r="E278" s="1">
        <v>487069.41667000001</v>
      </c>
      <c r="F278" s="11" t="str">
        <f t="shared" si="75"/>
        <v>N/A</v>
      </c>
      <c r="G278" s="1">
        <v>494246.58332999999</v>
      </c>
      <c r="H278" s="11" t="str">
        <f t="shared" si="76"/>
        <v>N/A</v>
      </c>
      <c r="I278" s="12">
        <v>4.8070000000000004</v>
      </c>
      <c r="J278" s="12">
        <v>1.474</v>
      </c>
      <c r="K278" s="1" t="s">
        <v>213</v>
      </c>
      <c r="L278" s="9" t="str">
        <f t="shared" si="77"/>
        <v>N/A</v>
      </c>
    </row>
    <row r="279" spans="1:12" x14ac:dyDescent="0.25">
      <c r="A279" s="18" t="s">
        <v>692</v>
      </c>
      <c r="B279" s="1" t="s">
        <v>213</v>
      </c>
      <c r="C279" s="1">
        <v>33187</v>
      </c>
      <c r="D279" s="11" t="str">
        <f t="shared" si="74"/>
        <v>N/A</v>
      </c>
      <c r="E279" s="1">
        <v>32738</v>
      </c>
      <c r="F279" s="11" t="str">
        <f t="shared" ref="F279:F284" si="78">IF($B279="N/A","N/A",IF(E279&gt;10,"No",IF(E279&lt;-10,"No","Yes")))</f>
        <v>N/A</v>
      </c>
      <c r="G279" s="1">
        <v>29785</v>
      </c>
      <c r="H279" s="11" t="str">
        <f t="shared" ref="H279:H284" si="79">IF($B279="N/A","N/A",IF(G279&gt;10,"No",IF(G279&lt;-10,"No","Yes")))</f>
        <v>N/A</v>
      </c>
      <c r="I279" s="12">
        <v>-1.35</v>
      </c>
      <c r="J279" s="12">
        <v>-9.02</v>
      </c>
      <c r="K279" s="1" t="s">
        <v>213</v>
      </c>
      <c r="L279" s="9" t="str">
        <f t="shared" ref="L279:L285" si="80">IF(J279="Div by 0", "N/A", IF(K279="N/A","N/A", IF(J279&gt;VALUE(MID(K279,1,2)), "No", IF(J279&lt;-1*VALUE(MID(K279,1,2)), "No", "Yes"))))</f>
        <v>N/A</v>
      </c>
    </row>
    <row r="280" spans="1:12" x14ac:dyDescent="0.25">
      <c r="A280" s="18" t="s">
        <v>693</v>
      </c>
      <c r="B280" s="1" t="s">
        <v>213</v>
      </c>
      <c r="C280" s="1">
        <v>34228</v>
      </c>
      <c r="D280" s="11" t="str">
        <f t="shared" si="74"/>
        <v>N/A</v>
      </c>
      <c r="E280" s="1">
        <v>33725</v>
      </c>
      <c r="F280" s="11" t="str">
        <f t="shared" si="78"/>
        <v>N/A</v>
      </c>
      <c r="G280" s="1">
        <v>30760</v>
      </c>
      <c r="H280" s="11" t="str">
        <f t="shared" si="79"/>
        <v>N/A</v>
      </c>
      <c r="I280" s="12">
        <v>-1.47</v>
      </c>
      <c r="J280" s="12">
        <v>-8.7899999999999991</v>
      </c>
      <c r="K280" s="1" t="s">
        <v>213</v>
      </c>
      <c r="L280" s="9" t="str">
        <f t="shared" si="80"/>
        <v>N/A</v>
      </c>
    </row>
    <row r="281" spans="1:12" x14ac:dyDescent="0.25">
      <c r="A281" s="18" t="s">
        <v>694</v>
      </c>
      <c r="B281" s="1" t="s">
        <v>213</v>
      </c>
      <c r="C281" s="1">
        <v>25486.833332999999</v>
      </c>
      <c r="D281" s="11" t="str">
        <f t="shared" si="74"/>
        <v>N/A</v>
      </c>
      <c r="E281" s="1">
        <v>25529</v>
      </c>
      <c r="F281" s="11" t="str">
        <f t="shared" si="78"/>
        <v>N/A</v>
      </c>
      <c r="G281" s="1">
        <v>23625</v>
      </c>
      <c r="H281" s="11" t="str">
        <f t="shared" si="79"/>
        <v>N/A</v>
      </c>
      <c r="I281" s="12">
        <v>0.16539999999999999</v>
      </c>
      <c r="J281" s="12">
        <v>-7.46</v>
      </c>
      <c r="K281" s="1" t="s">
        <v>213</v>
      </c>
      <c r="L281" s="9" t="str">
        <f t="shared" si="80"/>
        <v>N/A</v>
      </c>
    </row>
    <row r="282" spans="1:12" x14ac:dyDescent="0.25">
      <c r="A282" s="18" t="s">
        <v>695</v>
      </c>
      <c r="B282" s="1" t="s">
        <v>213</v>
      </c>
      <c r="C282" s="1">
        <v>38449</v>
      </c>
      <c r="D282" s="11" t="str">
        <f t="shared" si="74"/>
        <v>N/A</v>
      </c>
      <c r="E282" s="1">
        <v>42826</v>
      </c>
      <c r="F282" s="11" t="str">
        <f t="shared" si="78"/>
        <v>N/A</v>
      </c>
      <c r="G282" s="1">
        <v>46331</v>
      </c>
      <c r="H282" s="11" t="str">
        <f t="shared" si="79"/>
        <v>N/A</v>
      </c>
      <c r="I282" s="12">
        <v>11.38</v>
      </c>
      <c r="J282" s="12">
        <v>8.1839999999999993</v>
      </c>
      <c r="K282" s="1" t="s">
        <v>213</v>
      </c>
      <c r="L282" s="9" t="str">
        <f t="shared" si="80"/>
        <v>N/A</v>
      </c>
    </row>
    <row r="283" spans="1:12" x14ac:dyDescent="0.25">
      <c r="A283" s="18" t="s">
        <v>696</v>
      </c>
      <c r="B283" s="1" t="s">
        <v>213</v>
      </c>
      <c r="C283" s="1">
        <v>43013</v>
      </c>
      <c r="D283" s="11" t="str">
        <f t="shared" si="74"/>
        <v>N/A</v>
      </c>
      <c r="E283" s="1">
        <v>47533</v>
      </c>
      <c r="F283" s="11" t="str">
        <f t="shared" si="78"/>
        <v>N/A</v>
      </c>
      <c r="G283" s="1">
        <v>51197</v>
      </c>
      <c r="H283" s="11" t="str">
        <f t="shared" si="79"/>
        <v>N/A</v>
      </c>
      <c r="I283" s="12">
        <v>10.51</v>
      </c>
      <c r="J283" s="12">
        <v>7.7080000000000002</v>
      </c>
      <c r="K283" s="1" t="s">
        <v>213</v>
      </c>
      <c r="L283" s="9" t="str">
        <f t="shared" si="80"/>
        <v>N/A</v>
      </c>
    </row>
    <row r="284" spans="1:12" x14ac:dyDescent="0.25">
      <c r="A284" s="18" t="s">
        <v>697</v>
      </c>
      <c r="B284" s="1" t="s">
        <v>213</v>
      </c>
      <c r="C284" s="1">
        <v>35777.666666999998</v>
      </c>
      <c r="D284" s="11" t="str">
        <f t="shared" si="74"/>
        <v>N/A</v>
      </c>
      <c r="E284" s="1">
        <v>39809.333333000002</v>
      </c>
      <c r="F284" s="11" t="str">
        <f t="shared" si="78"/>
        <v>N/A</v>
      </c>
      <c r="G284" s="1">
        <v>43306</v>
      </c>
      <c r="H284" s="11" t="str">
        <f t="shared" si="79"/>
        <v>N/A</v>
      </c>
      <c r="I284" s="12">
        <v>11.27</v>
      </c>
      <c r="J284" s="12">
        <v>8.7840000000000007</v>
      </c>
      <c r="K284" s="1" t="s">
        <v>213</v>
      </c>
      <c r="L284" s="9" t="str">
        <f t="shared" si="80"/>
        <v>N/A</v>
      </c>
    </row>
    <row r="285" spans="1:12" x14ac:dyDescent="0.25">
      <c r="A285" s="18" t="s">
        <v>402</v>
      </c>
      <c r="B285" s="33" t="s">
        <v>290</v>
      </c>
      <c r="C285" s="8">
        <v>34.225260591000001</v>
      </c>
      <c r="D285" s="11" t="str">
        <f>IF($B285="N/A","N/A",IF(C285&lt;=40,"Yes","No"))</f>
        <v>Yes</v>
      </c>
      <c r="E285" s="8">
        <v>36.068556028000003</v>
      </c>
      <c r="F285" s="11" t="str">
        <f>IF($B285="N/A","N/A",IF(E285&lt;=40,"Yes","No"))</f>
        <v>Yes</v>
      </c>
      <c r="G285" s="8">
        <v>37.392960621999997</v>
      </c>
      <c r="H285" s="11" t="str">
        <f>IF($B285="N/A","N/A",IF(G285&lt;=40,"Yes","No"))</f>
        <v>Yes</v>
      </c>
      <c r="I285" s="12">
        <v>5.3860000000000001</v>
      </c>
      <c r="J285" s="12">
        <v>3.6720000000000002</v>
      </c>
      <c r="K285" s="41" t="s">
        <v>738</v>
      </c>
      <c r="L285" s="9" t="str">
        <f t="shared" si="80"/>
        <v>Yes</v>
      </c>
    </row>
    <row r="286" spans="1:12" x14ac:dyDescent="0.25">
      <c r="A286" s="18" t="s">
        <v>698</v>
      </c>
      <c r="B286" s="1" t="s">
        <v>213</v>
      </c>
      <c r="C286" s="1">
        <v>0</v>
      </c>
      <c r="D286" s="11" t="str">
        <f t="shared" ref="D286:D304" si="81">IF($B286="N/A","N/A",IF(C286&gt;10,"No",IF(C286&lt;-10,"No","Yes")))</f>
        <v>N/A</v>
      </c>
      <c r="E286" s="1">
        <v>0</v>
      </c>
      <c r="F286" s="11" t="str">
        <f t="shared" ref="F286:F287" si="82">IF($B286="N/A","N/A",IF(E286&gt;10,"No",IF(E286&lt;-10,"No","Yes")))</f>
        <v>N/A</v>
      </c>
      <c r="G286" s="1">
        <v>0</v>
      </c>
      <c r="H286" s="11" t="str">
        <f t="shared" ref="H286:H287" si="83">IF($B286="N/A","N/A",IF(G286&gt;10,"No",IF(G286&lt;-10,"No","Yes")))</f>
        <v>N/A</v>
      </c>
      <c r="I286" s="12" t="s">
        <v>1745</v>
      </c>
      <c r="J286" s="12" t="s">
        <v>1745</v>
      </c>
      <c r="K286" s="1" t="s">
        <v>213</v>
      </c>
      <c r="L286" s="9" t="str">
        <f t="shared" ref="L286:L287" si="84">IF(J286="Div by 0", "N/A", IF(K286="N/A","N/A", IF(J286&gt;VALUE(MID(K286,1,2)), "No", IF(J286&lt;-1*VALUE(MID(K286,1,2)), "No", "Yes"))))</f>
        <v>N/A</v>
      </c>
    </row>
    <row r="287" spans="1:12" x14ac:dyDescent="0.25">
      <c r="A287" s="18" t="s">
        <v>699</v>
      </c>
      <c r="B287" s="1" t="s">
        <v>213</v>
      </c>
      <c r="C287" s="1">
        <v>0</v>
      </c>
      <c r="D287" s="11" t="str">
        <f t="shared" si="81"/>
        <v>N/A</v>
      </c>
      <c r="E287" s="1">
        <v>0</v>
      </c>
      <c r="F287" s="11" t="str">
        <f t="shared" si="82"/>
        <v>N/A</v>
      </c>
      <c r="G287" s="1">
        <v>0</v>
      </c>
      <c r="H287" s="11" t="str">
        <f t="shared" si="83"/>
        <v>N/A</v>
      </c>
      <c r="I287" s="12" t="s">
        <v>1745</v>
      </c>
      <c r="J287" s="12" t="s">
        <v>1745</v>
      </c>
      <c r="K287" s="1" t="s">
        <v>213</v>
      </c>
      <c r="L287" s="9" t="str">
        <f t="shared" si="84"/>
        <v>N/A</v>
      </c>
    </row>
    <row r="288" spans="1:12" x14ac:dyDescent="0.25">
      <c r="A288" s="18" t="s">
        <v>700</v>
      </c>
      <c r="B288" s="1" t="s">
        <v>213</v>
      </c>
      <c r="C288" s="1">
        <v>103407</v>
      </c>
      <c r="D288" s="11" t="str">
        <f t="shared" si="81"/>
        <v>N/A</v>
      </c>
      <c r="E288" s="1">
        <v>93598</v>
      </c>
      <c r="F288" s="11" t="str">
        <f t="shared" ref="F288:F289" si="85">IF($B288="N/A","N/A",IF(E288&gt;10,"No",IF(E288&lt;-10,"No","Yes")))</f>
        <v>N/A</v>
      </c>
      <c r="G288" s="1">
        <v>84618</v>
      </c>
      <c r="H288" s="11" t="str">
        <f t="shared" ref="H288:H289" si="86">IF($B288="N/A","N/A",IF(G288&gt;10,"No",IF(G288&lt;-10,"No","Yes")))</f>
        <v>N/A</v>
      </c>
      <c r="I288" s="12">
        <v>-9.49</v>
      </c>
      <c r="J288" s="12">
        <v>-9.59</v>
      </c>
      <c r="K288" s="1" t="s">
        <v>213</v>
      </c>
      <c r="L288" s="9" t="str">
        <f t="shared" ref="L288:L289" si="87">IF(J288="Div by 0", "N/A", IF(K288="N/A","N/A", IF(J288&gt;VALUE(MID(K288,1,2)), "No", IF(J288&lt;-1*VALUE(MID(K288,1,2)), "No", "Yes"))))</f>
        <v>N/A</v>
      </c>
    </row>
    <row r="289" spans="1:12" x14ac:dyDescent="0.25">
      <c r="A289" s="18" t="s">
        <v>712</v>
      </c>
      <c r="B289" s="1" t="s">
        <v>213</v>
      </c>
      <c r="C289" s="1">
        <v>70168.5</v>
      </c>
      <c r="D289" s="11" t="str">
        <f t="shared" si="81"/>
        <v>N/A</v>
      </c>
      <c r="E289" s="1">
        <v>69219.666666999998</v>
      </c>
      <c r="F289" s="11" t="str">
        <f t="shared" si="85"/>
        <v>N/A</v>
      </c>
      <c r="G289" s="1">
        <v>63260.5</v>
      </c>
      <c r="H289" s="11" t="str">
        <f t="shared" si="86"/>
        <v>N/A</v>
      </c>
      <c r="I289" s="12">
        <v>-1.35</v>
      </c>
      <c r="J289" s="12">
        <v>-8.61</v>
      </c>
      <c r="K289" s="1" t="s">
        <v>213</v>
      </c>
      <c r="L289" s="9" t="str">
        <f t="shared" si="87"/>
        <v>N/A</v>
      </c>
    </row>
    <row r="290" spans="1:12" x14ac:dyDescent="0.25">
      <c r="A290" s="18" t="s">
        <v>701</v>
      </c>
      <c r="B290" s="1" t="s">
        <v>213</v>
      </c>
      <c r="C290" s="1">
        <v>0</v>
      </c>
      <c r="D290" s="11" t="str">
        <f t="shared" si="81"/>
        <v>N/A</v>
      </c>
      <c r="E290" s="1">
        <v>0</v>
      </c>
      <c r="F290" s="11" t="str">
        <f t="shared" ref="F290:F304" si="88">IF($B290="N/A","N/A",IF(E290&gt;10,"No",IF(E290&lt;-10,"No","Yes")))</f>
        <v>N/A</v>
      </c>
      <c r="G290" s="1">
        <v>0</v>
      </c>
      <c r="H290" s="11" t="str">
        <f t="shared" ref="H290:H304" si="89">IF($B290="N/A","N/A",IF(G290&gt;10,"No",IF(G290&lt;-10,"No","Yes")))</f>
        <v>N/A</v>
      </c>
      <c r="I290" s="12" t="s">
        <v>1745</v>
      </c>
      <c r="J290" s="12" t="s">
        <v>1745</v>
      </c>
      <c r="K290" s="1" t="s">
        <v>213</v>
      </c>
      <c r="L290" s="9" t="str">
        <f t="shared" ref="L290:L301" si="90">IF(J290="Div by 0", "N/A", IF(K290="N/A","N/A", IF(J290&gt;VALUE(MID(K290,1,2)), "No", IF(J290&lt;-1*VALUE(MID(K290,1,2)), "No", "Yes"))))</f>
        <v>N/A</v>
      </c>
    </row>
    <row r="291" spans="1:12" x14ac:dyDescent="0.25">
      <c r="A291" s="18" t="s">
        <v>702</v>
      </c>
      <c r="B291" s="1" t="s">
        <v>213</v>
      </c>
      <c r="C291" s="1">
        <v>0</v>
      </c>
      <c r="D291" s="11" t="str">
        <f t="shared" si="81"/>
        <v>N/A</v>
      </c>
      <c r="E291" s="1">
        <v>0</v>
      </c>
      <c r="F291" s="11" t="str">
        <f t="shared" si="88"/>
        <v>N/A</v>
      </c>
      <c r="G291" s="1">
        <v>0</v>
      </c>
      <c r="H291" s="11" t="str">
        <f t="shared" si="89"/>
        <v>N/A</v>
      </c>
      <c r="I291" s="12" t="s">
        <v>1745</v>
      </c>
      <c r="J291" s="12" t="s">
        <v>1745</v>
      </c>
      <c r="K291" s="1" t="s">
        <v>213</v>
      </c>
      <c r="L291" s="9" t="str">
        <f t="shared" si="90"/>
        <v>N/A</v>
      </c>
    </row>
    <row r="292" spans="1:12" x14ac:dyDescent="0.25">
      <c r="A292" s="18" t="s">
        <v>720</v>
      </c>
      <c r="B292" s="33" t="s">
        <v>213</v>
      </c>
      <c r="C292" s="13" t="s">
        <v>1745</v>
      </c>
      <c r="D292" s="11" t="str">
        <f t="shared" si="81"/>
        <v>N/A</v>
      </c>
      <c r="E292" s="13" t="s">
        <v>1745</v>
      </c>
      <c r="F292" s="11" t="str">
        <f t="shared" si="88"/>
        <v>N/A</v>
      </c>
      <c r="G292" s="13" t="s">
        <v>1745</v>
      </c>
      <c r="H292" s="11" t="str">
        <f t="shared" si="89"/>
        <v>N/A</v>
      </c>
      <c r="I292" s="12" t="s">
        <v>1745</v>
      </c>
      <c r="J292" s="12" t="s">
        <v>1745</v>
      </c>
      <c r="K292" s="33" t="s">
        <v>213</v>
      </c>
      <c r="L292" s="9" t="str">
        <f t="shared" si="90"/>
        <v>N/A</v>
      </c>
    </row>
    <row r="293" spans="1:12" x14ac:dyDescent="0.25">
      <c r="A293" s="18" t="s">
        <v>713</v>
      </c>
      <c r="B293" s="1" t="s">
        <v>213</v>
      </c>
      <c r="C293" s="1">
        <v>0</v>
      </c>
      <c r="D293" s="11" t="str">
        <f t="shared" si="81"/>
        <v>N/A</v>
      </c>
      <c r="E293" s="1">
        <v>0</v>
      </c>
      <c r="F293" s="11" t="str">
        <f t="shared" si="88"/>
        <v>N/A</v>
      </c>
      <c r="G293" s="1">
        <v>0</v>
      </c>
      <c r="H293" s="11" t="str">
        <f t="shared" si="89"/>
        <v>N/A</v>
      </c>
      <c r="I293" s="12" t="s">
        <v>1745</v>
      </c>
      <c r="J293" s="12" t="s">
        <v>1745</v>
      </c>
      <c r="K293" s="1" t="s">
        <v>213</v>
      </c>
      <c r="L293" s="9" t="str">
        <f t="shared" si="90"/>
        <v>N/A</v>
      </c>
    </row>
    <row r="294" spans="1:12" x14ac:dyDescent="0.25">
      <c r="A294" s="18" t="s">
        <v>703</v>
      </c>
      <c r="B294" s="1" t="s">
        <v>213</v>
      </c>
      <c r="C294" s="1">
        <v>0</v>
      </c>
      <c r="D294" s="11" t="str">
        <f t="shared" si="81"/>
        <v>N/A</v>
      </c>
      <c r="E294" s="1">
        <v>0</v>
      </c>
      <c r="F294" s="11" t="str">
        <f t="shared" si="88"/>
        <v>N/A</v>
      </c>
      <c r="G294" s="1">
        <v>0</v>
      </c>
      <c r="H294" s="11" t="str">
        <f t="shared" si="89"/>
        <v>N/A</v>
      </c>
      <c r="I294" s="12" t="s">
        <v>1745</v>
      </c>
      <c r="J294" s="12" t="s">
        <v>1745</v>
      </c>
      <c r="K294" s="1" t="s">
        <v>213</v>
      </c>
      <c r="L294" s="9" t="str">
        <f t="shared" si="90"/>
        <v>N/A</v>
      </c>
    </row>
    <row r="295" spans="1:12" x14ac:dyDescent="0.25">
      <c r="A295" s="18" t="s">
        <v>714</v>
      </c>
      <c r="B295" s="1" t="s">
        <v>213</v>
      </c>
      <c r="C295" s="1">
        <v>0</v>
      </c>
      <c r="D295" s="11" t="str">
        <f t="shared" si="81"/>
        <v>N/A</v>
      </c>
      <c r="E295" s="1">
        <v>0</v>
      </c>
      <c r="F295" s="11" t="str">
        <f t="shared" si="88"/>
        <v>N/A</v>
      </c>
      <c r="G295" s="1">
        <v>0</v>
      </c>
      <c r="H295" s="11" t="str">
        <f t="shared" si="89"/>
        <v>N/A</v>
      </c>
      <c r="I295" s="12" t="s">
        <v>1745</v>
      </c>
      <c r="J295" s="12" t="s">
        <v>1745</v>
      </c>
      <c r="K295" s="1" t="s">
        <v>213</v>
      </c>
      <c r="L295" s="9" t="str">
        <f t="shared" si="90"/>
        <v>N/A</v>
      </c>
    </row>
    <row r="296" spans="1:12" x14ac:dyDescent="0.25">
      <c r="A296" s="18" t="s">
        <v>704</v>
      </c>
      <c r="B296" s="1" t="s">
        <v>213</v>
      </c>
      <c r="C296" s="1">
        <v>108</v>
      </c>
      <c r="D296" s="11" t="str">
        <f t="shared" si="81"/>
        <v>N/A</v>
      </c>
      <c r="E296" s="1">
        <v>11</v>
      </c>
      <c r="F296" s="11" t="str">
        <f t="shared" si="88"/>
        <v>N/A</v>
      </c>
      <c r="G296" s="1">
        <v>0</v>
      </c>
      <c r="H296" s="11" t="str">
        <f t="shared" si="89"/>
        <v>N/A</v>
      </c>
      <c r="I296" s="12">
        <v>-98.1</v>
      </c>
      <c r="J296" s="12">
        <v>-100</v>
      </c>
      <c r="K296" s="1" t="s">
        <v>213</v>
      </c>
      <c r="L296" s="9" t="str">
        <f t="shared" si="90"/>
        <v>N/A</v>
      </c>
    </row>
    <row r="297" spans="1:12" x14ac:dyDescent="0.25">
      <c r="A297" s="18" t="s">
        <v>715</v>
      </c>
      <c r="B297" s="1" t="s">
        <v>213</v>
      </c>
      <c r="C297" s="1">
        <v>44.75</v>
      </c>
      <c r="D297" s="11" t="str">
        <f t="shared" si="81"/>
        <v>N/A</v>
      </c>
      <c r="E297" s="1">
        <v>0.5</v>
      </c>
      <c r="F297" s="11" t="str">
        <f t="shared" si="88"/>
        <v>N/A</v>
      </c>
      <c r="G297" s="1">
        <v>0</v>
      </c>
      <c r="H297" s="11" t="str">
        <f t="shared" si="89"/>
        <v>N/A</v>
      </c>
      <c r="I297" s="12">
        <v>-98.9</v>
      </c>
      <c r="J297" s="12">
        <v>-100</v>
      </c>
      <c r="K297" s="1" t="s">
        <v>213</v>
      </c>
      <c r="L297" s="9" t="str">
        <f t="shared" si="90"/>
        <v>N/A</v>
      </c>
    </row>
    <row r="298" spans="1:12" x14ac:dyDescent="0.25">
      <c r="A298" s="18" t="s">
        <v>705</v>
      </c>
      <c r="B298" s="1" t="s">
        <v>213</v>
      </c>
      <c r="C298" s="1">
        <v>0</v>
      </c>
      <c r="D298" s="11" t="str">
        <f t="shared" si="81"/>
        <v>N/A</v>
      </c>
      <c r="E298" s="1">
        <v>0</v>
      </c>
      <c r="F298" s="11" t="str">
        <f t="shared" si="88"/>
        <v>N/A</v>
      </c>
      <c r="G298" s="1">
        <v>0</v>
      </c>
      <c r="H298" s="11" t="str">
        <f t="shared" si="89"/>
        <v>N/A</v>
      </c>
      <c r="I298" s="12" t="s">
        <v>1745</v>
      </c>
      <c r="J298" s="12" t="s">
        <v>1745</v>
      </c>
      <c r="K298" s="1" t="s">
        <v>213</v>
      </c>
      <c r="L298" s="9" t="str">
        <f t="shared" si="90"/>
        <v>N/A</v>
      </c>
    </row>
    <row r="299" spans="1:12" x14ac:dyDescent="0.25">
      <c r="A299" s="18" t="s">
        <v>716</v>
      </c>
      <c r="B299" s="1" t="s">
        <v>213</v>
      </c>
      <c r="C299" s="1">
        <v>0</v>
      </c>
      <c r="D299" s="11" t="str">
        <f t="shared" si="81"/>
        <v>N/A</v>
      </c>
      <c r="E299" s="1">
        <v>0</v>
      </c>
      <c r="F299" s="11" t="str">
        <f t="shared" si="88"/>
        <v>N/A</v>
      </c>
      <c r="G299" s="1">
        <v>0</v>
      </c>
      <c r="H299" s="11" t="str">
        <f t="shared" si="89"/>
        <v>N/A</v>
      </c>
      <c r="I299" s="12" t="s">
        <v>1745</v>
      </c>
      <c r="J299" s="12" t="s">
        <v>1745</v>
      </c>
      <c r="K299" s="1" t="s">
        <v>213</v>
      </c>
      <c r="L299" s="9" t="str">
        <f t="shared" si="90"/>
        <v>N/A</v>
      </c>
    </row>
    <row r="300" spans="1:12" x14ac:dyDescent="0.25">
      <c r="A300" s="18" t="s">
        <v>403</v>
      </c>
      <c r="B300" s="1" t="s">
        <v>213</v>
      </c>
      <c r="C300" s="1">
        <v>0</v>
      </c>
      <c r="D300" s="11" t="str">
        <f t="shared" si="81"/>
        <v>N/A</v>
      </c>
      <c r="E300" s="1">
        <v>0</v>
      </c>
      <c r="F300" s="11" t="str">
        <f t="shared" si="88"/>
        <v>N/A</v>
      </c>
      <c r="G300" s="1">
        <v>0</v>
      </c>
      <c r="H300" s="11" t="str">
        <f t="shared" si="89"/>
        <v>N/A</v>
      </c>
      <c r="I300" s="12" t="s">
        <v>1745</v>
      </c>
      <c r="J300" s="12" t="s">
        <v>1745</v>
      </c>
      <c r="K300" s="1" t="s">
        <v>213</v>
      </c>
      <c r="L300" s="9" t="str">
        <f t="shared" si="90"/>
        <v>N/A</v>
      </c>
    </row>
    <row r="301" spans="1:12" x14ac:dyDescent="0.25">
      <c r="A301" s="18" t="s">
        <v>717</v>
      </c>
      <c r="B301" s="1" t="s">
        <v>213</v>
      </c>
      <c r="C301" s="1">
        <v>0</v>
      </c>
      <c r="D301" s="11" t="str">
        <f t="shared" si="81"/>
        <v>N/A</v>
      </c>
      <c r="E301" s="1">
        <v>0</v>
      </c>
      <c r="F301" s="11" t="str">
        <f t="shared" si="88"/>
        <v>N/A</v>
      </c>
      <c r="G301" s="1">
        <v>0</v>
      </c>
      <c r="H301" s="11" t="str">
        <f t="shared" si="89"/>
        <v>N/A</v>
      </c>
      <c r="I301" s="12" t="s">
        <v>1745</v>
      </c>
      <c r="J301" s="12" t="s">
        <v>1745</v>
      </c>
      <c r="K301" s="1" t="s">
        <v>213</v>
      </c>
      <c r="L301" s="9" t="str">
        <f t="shared" si="90"/>
        <v>N/A</v>
      </c>
    </row>
    <row r="302" spans="1:12" x14ac:dyDescent="0.25">
      <c r="A302" s="18" t="s">
        <v>706</v>
      </c>
      <c r="B302" s="1" t="s">
        <v>213</v>
      </c>
      <c r="C302" s="1">
        <v>0</v>
      </c>
      <c r="D302" s="11" t="str">
        <f t="shared" si="81"/>
        <v>N/A</v>
      </c>
      <c r="E302" s="1">
        <v>0</v>
      </c>
      <c r="F302" s="11" t="str">
        <f t="shared" si="88"/>
        <v>N/A</v>
      </c>
      <c r="G302" s="1">
        <v>0</v>
      </c>
      <c r="H302" s="11" t="str">
        <f t="shared" si="89"/>
        <v>N/A</v>
      </c>
      <c r="I302" s="12" t="s">
        <v>1745</v>
      </c>
      <c r="J302" s="12" t="s">
        <v>1745</v>
      </c>
      <c r="K302" s="1" t="s">
        <v>213</v>
      </c>
      <c r="L302" s="9" t="str">
        <f t="shared" ref="L302:L304" si="91">IF(J302="Div by 0", "N/A", IF(K302="N/A","N/A", IF(J302&gt;VALUE(MID(K302,1,2)), "No", IF(J302&lt;-1*VALUE(MID(K302,1,2)), "No", "Yes"))))</f>
        <v>N/A</v>
      </c>
    </row>
    <row r="303" spans="1:12" x14ac:dyDescent="0.25">
      <c r="A303" s="18" t="s">
        <v>707</v>
      </c>
      <c r="B303" s="1" t="s">
        <v>213</v>
      </c>
      <c r="C303" s="1">
        <v>0</v>
      </c>
      <c r="D303" s="11" t="str">
        <f t="shared" si="81"/>
        <v>N/A</v>
      </c>
      <c r="E303" s="1">
        <v>0</v>
      </c>
      <c r="F303" s="11" t="str">
        <f t="shared" si="88"/>
        <v>N/A</v>
      </c>
      <c r="G303" s="1">
        <v>0</v>
      </c>
      <c r="H303" s="11" t="str">
        <f t="shared" si="89"/>
        <v>N/A</v>
      </c>
      <c r="I303" s="12" t="s">
        <v>1745</v>
      </c>
      <c r="J303" s="12" t="s">
        <v>1745</v>
      </c>
      <c r="K303" s="1" t="s">
        <v>213</v>
      </c>
      <c r="L303" s="9" t="str">
        <f t="shared" si="91"/>
        <v>N/A</v>
      </c>
    </row>
    <row r="304" spans="1:12" x14ac:dyDescent="0.25">
      <c r="A304" s="18" t="s">
        <v>718</v>
      </c>
      <c r="B304" s="1" t="s">
        <v>213</v>
      </c>
      <c r="C304" s="1">
        <v>0</v>
      </c>
      <c r="D304" s="11" t="str">
        <f t="shared" si="81"/>
        <v>N/A</v>
      </c>
      <c r="E304" s="1">
        <v>0</v>
      </c>
      <c r="F304" s="11" t="str">
        <f t="shared" si="88"/>
        <v>N/A</v>
      </c>
      <c r="G304" s="1">
        <v>0</v>
      </c>
      <c r="H304" s="11" t="str">
        <f t="shared" si="89"/>
        <v>N/A</v>
      </c>
      <c r="I304" s="12" t="s">
        <v>1745</v>
      </c>
      <c r="J304" s="12" t="s">
        <v>1745</v>
      </c>
      <c r="K304" s="1" t="s">
        <v>213</v>
      </c>
      <c r="L304" s="9" t="str">
        <f t="shared" si="91"/>
        <v>N/A</v>
      </c>
    </row>
    <row r="305" spans="1:12" ht="25" x14ac:dyDescent="0.25">
      <c r="A305" s="48" t="s">
        <v>708</v>
      </c>
      <c r="B305" s="1" t="s">
        <v>213</v>
      </c>
      <c r="C305" s="1">
        <v>0</v>
      </c>
      <c r="D305" s="1" t="s">
        <v>213</v>
      </c>
      <c r="E305" s="1">
        <v>0</v>
      </c>
      <c r="F305" s="1" t="s">
        <v>213</v>
      </c>
      <c r="G305" s="1">
        <v>0</v>
      </c>
      <c r="H305" s="1" t="s">
        <v>213</v>
      </c>
      <c r="I305" s="12" t="s">
        <v>1745</v>
      </c>
      <c r="J305" s="12" t="s">
        <v>1745</v>
      </c>
      <c r="K305" s="1" t="s">
        <v>213</v>
      </c>
      <c r="L305" s="9" t="str">
        <f>IF(J305="Div by 0", "N/A", IF(K305="N/A","N/A", IF(J305&gt;VALUE(MID(K305,1,2)), "No", IF(J305&lt;-1*VALUE(MID(K305,1,2)), "No", "Yes"))))</f>
        <v>N/A</v>
      </c>
    </row>
    <row r="306" spans="1:12" x14ac:dyDescent="0.25">
      <c r="A306" s="48" t="s">
        <v>709</v>
      </c>
      <c r="B306" s="1" t="s">
        <v>213</v>
      </c>
      <c r="C306" s="1">
        <v>0</v>
      </c>
      <c r="D306" s="1" t="s">
        <v>213</v>
      </c>
      <c r="E306" s="1">
        <v>0</v>
      </c>
      <c r="F306" s="1" t="s">
        <v>213</v>
      </c>
      <c r="G306" s="1">
        <v>0</v>
      </c>
      <c r="H306" s="1" t="s">
        <v>213</v>
      </c>
      <c r="I306" s="12" t="s">
        <v>1745</v>
      </c>
      <c r="J306" s="12" t="s">
        <v>1745</v>
      </c>
      <c r="K306" s="1" t="s">
        <v>213</v>
      </c>
      <c r="L306" s="9" t="str">
        <f>IF(J306="Div by 0", "N/A", IF(K306="N/A","N/A", IF(J306&gt;VALUE(MID(K306,1,2)), "No", IF(J306&lt;-1*VALUE(MID(K306,1,2)), "No", "Yes"))))</f>
        <v>N/A</v>
      </c>
    </row>
    <row r="307" spans="1:12" x14ac:dyDescent="0.25">
      <c r="A307" s="48" t="s">
        <v>719</v>
      </c>
      <c r="B307" s="1" t="s">
        <v>213</v>
      </c>
      <c r="C307" s="1">
        <v>0</v>
      </c>
      <c r="D307" s="1" t="s">
        <v>213</v>
      </c>
      <c r="E307" s="1">
        <v>0</v>
      </c>
      <c r="F307" s="1" t="s">
        <v>213</v>
      </c>
      <c r="G307" s="1">
        <v>0</v>
      </c>
      <c r="H307" s="1" t="s">
        <v>213</v>
      </c>
      <c r="I307" s="12" t="s">
        <v>1745</v>
      </c>
      <c r="J307" s="12" t="s">
        <v>1745</v>
      </c>
      <c r="K307" s="1" t="s">
        <v>213</v>
      </c>
      <c r="L307" s="9" t="str">
        <f>IF(J307="Div by 0", "N/A", IF(K307="N/A","N/A", IF(J307&gt;VALUE(MID(K307,1,2)), "No", IF(J307&lt;-1*VALUE(MID(K307,1,2)), "No", "Yes"))))</f>
        <v>N/A</v>
      </c>
    </row>
    <row r="308" spans="1:12" x14ac:dyDescent="0.25">
      <c r="A308" s="48" t="s">
        <v>710</v>
      </c>
      <c r="B308" s="1" t="s">
        <v>213</v>
      </c>
      <c r="C308" s="1">
        <v>0</v>
      </c>
      <c r="D308" s="1" t="s">
        <v>213</v>
      </c>
      <c r="E308" s="1">
        <v>0</v>
      </c>
      <c r="F308" s="1" t="s">
        <v>213</v>
      </c>
      <c r="G308" s="1">
        <v>0</v>
      </c>
      <c r="H308" s="1" t="s">
        <v>213</v>
      </c>
      <c r="I308" s="12" t="s">
        <v>1745</v>
      </c>
      <c r="J308" s="12" t="s">
        <v>1745</v>
      </c>
      <c r="K308" s="1" t="s">
        <v>213</v>
      </c>
      <c r="L308" s="9" t="str">
        <f>IF(J308="Div by 0", "N/A", IF(K308="N/A","N/A", IF(J308&gt;VALUE(MID(K308,1,2)), "No", IF(J308&lt;-1*VALUE(MID(K308,1,2)), "No", "Yes"))))</f>
        <v>N/A</v>
      </c>
    </row>
    <row r="309" spans="1:12" x14ac:dyDescent="0.25">
      <c r="A309" s="48" t="s">
        <v>711</v>
      </c>
      <c r="B309" s="1" t="s">
        <v>213</v>
      </c>
      <c r="C309" s="1">
        <v>71810</v>
      </c>
      <c r="D309" s="1" t="s">
        <v>213</v>
      </c>
      <c r="E309" s="1">
        <v>75773</v>
      </c>
      <c r="F309" s="1" t="s">
        <v>213</v>
      </c>
      <c r="G309" s="1">
        <v>76287</v>
      </c>
      <c r="H309" s="1" t="s">
        <v>213</v>
      </c>
      <c r="I309" s="12">
        <v>5.5190000000000001</v>
      </c>
      <c r="J309" s="12">
        <v>0.67830000000000001</v>
      </c>
      <c r="K309" s="1" t="s">
        <v>213</v>
      </c>
      <c r="L309" s="9" t="str">
        <f>IF(J309="Div by 0", "N/A", IF(K309="N/A","N/A", IF(J309&gt;VALUE(MID(K309,1,2)), "No", IF(J309&lt;-1*VALUE(MID(K309,1,2)), "No", "Yes"))))</f>
        <v>N/A</v>
      </c>
    </row>
    <row r="310" spans="1:12" x14ac:dyDescent="0.25">
      <c r="A310" s="65" t="s">
        <v>73</v>
      </c>
      <c r="B310" s="33" t="s">
        <v>213</v>
      </c>
      <c r="C310" s="34">
        <v>595435</v>
      </c>
      <c r="D310" s="11" t="str">
        <f>IF($B310="N/A","N/A",IF(C310&gt;10,"No",IF(C310&lt;-10,"No","Yes")))</f>
        <v>N/A</v>
      </c>
      <c r="E310" s="34">
        <v>622975</v>
      </c>
      <c r="F310" s="11" t="str">
        <f>IF($B310="N/A","N/A",IF(E310&gt;10,"No",IF(E310&lt;-10,"No","Yes")))</f>
        <v>N/A</v>
      </c>
      <c r="G310" s="34">
        <v>626055</v>
      </c>
      <c r="H310" s="11" t="str">
        <f>IF($B310="N/A","N/A",IF(G310&gt;10,"No",IF(G310&lt;-10,"No","Yes")))</f>
        <v>N/A</v>
      </c>
      <c r="I310" s="12">
        <v>4.625</v>
      </c>
      <c r="J310" s="12">
        <v>0.49440000000000001</v>
      </c>
      <c r="K310" s="41" t="s">
        <v>738</v>
      </c>
      <c r="L310" s="9" t="str">
        <f t="shared" ref="L310:L339" si="92">IF(J310="Div by 0", "N/A", IF(K310="N/A","N/A", IF(J310&gt;VALUE(MID(K310,1,2)), "No", IF(J310&lt;-1*VALUE(MID(K310,1,2)), "No", "Yes"))))</f>
        <v>Yes</v>
      </c>
    </row>
    <row r="311" spans="1:12" x14ac:dyDescent="0.25">
      <c r="A311" s="48" t="s">
        <v>182</v>
      </c>
      <c r="B311" s="33" t="s">
        <v>213</v>
      </c>
      <c r="C311" s="34">
        <v>52191</v>
      </c>
      <c r="D311" s="11" t="str">
        <f t="shared" ref="D311:D314" si="93">IF($B311="N/A","N/A",IF(C311&gt;10,"No",IF(C311&lt;-10,"No","Yes")))</f>
        <v>N/A</v>
      </c>
      <c r="E311" s="34">
        <v>55758</v>
      </c>
      <c r="F311" s="11" t="str">
        <f t="shared" ref="F311:F314" si="94">IF($B311="N/A","N/A",IF(E311&gt;10,"No",IF(E311&lt;-10,"No","Yes")))</f>
        <v>N/A</v>
      </c>
      <c r="G311" s="34">
        <v>58415</v>
      </c>
      <c r="H311" s="11" t="str">
        <f t="shared" ref="H311:H314" si="95">IF($B311="N/A","N/A",IF(G311&gt;10,"No",IF(G311&lt;-10,"No","Yes")))</f>
        <v>N/A</v>
      </c>
      <c r="I311" s="12">
        <v>6.835</v>
      </c>
      <c r="J311" s="12">
        <v>4.7649999999999997</v>
      </c>
      <c r="K311" s="41" t="s">
        <v>738</v>
      </c>
      <c r="L311" s="9" t="str">
        <f>IF(J311="Div by 0", "N/A", IF(OR(J311="N/A",K311="N/A"),"N/A", IF(J311&gt;VALUE(MID(K311,1,2)), "No", IF(J311&lt;-1*VALUE(MID(K311,1,2)), "No", "Yes"))))</f>
        <v>Yes</v>
      </c>
    </row>
    <row r="312" spans="1:12" x14ac:dyDescent="0.25">
      <c r="A312" s="48" t="s">
        <v>183</v>
      </c>
      <c r="B312" s="33" t="s">
        <v>213</v>
      </c>
      <c r="C312" s="34">
        <v>96015</v>
      </c>
      <c r="D312" s="11" t="str">
        <f t="shared" si="93"/>
        <v>N/A</v>
      </c>
      <c r="E312" s="34">
        <v>100941</v>
      </c>
      <c r="F312" s="11" t="str">
        <f t="shared" si="94"/>
        <v>N/A</v>
      </c>
      <c r="G312" s="34">
        <v>105928</v>
      </c>
      <c r="H312" s="11" t="str">
        <f t="shared" si="95"/>
        <v>N/A</v>
      </c>
      <c r="I312" s="12">
        <v>5.13</v>
      </c>
      <c r="J312" s="12">
        <v>4.9409999999999998</v>
      </c>
      <c r="K312" s="41" t="s">
        <v>738</v>
      </c>
      <c r="L312" s="9" t="str">
        <f t="shared" ref="L312:L314" si="96">IF(J312="Div by 0", "N/A", IF(OR(J312="N/A",K312="N/A"),"N/A", IF(J312&gt;VALUE(MID(K312,1,2)), "No", IF(J312&lt;-1*VALUE(MID(K312,1,2)), "No", "Yes"))))</f>
        <v>Yes</v>
      </c>
    </row>
    <row r="313" spans="1:12" x14ac:dyDescent="0.25">
      <c r="A313" s="48" t="s">
        <v>184</v>
      </c>
      <c r="B313" s="33" t="s">
        <v>213</v>
      </c>
      <c r="C313" s="34">
        <v>285276</v>
      </c>
      <c r="D313" s="11" t="str">
        <f t="shared" si="93"/>
        <v>N/A</v>
      </c>
      <c r="E313" s="34">
        <v>297454</v>
      </c>
      <c r="F313" s="11" t="str">
        <f t="shared" si="94"/>
        <v>N/A</v>
      </c>
      <c r="G313" s="34">
        <v>297572</v>
      </c>
      <c r="H313" s="11" t="str">
        <f t="shared" si="95"/>
        <v>N/A</v>
      </c>
      <c r="I313" s="12">
        <v>4.2690000000000001</v>
      </c>
      <c r="J313" s="12">
        <v>3.9699999999999999E-2</v>
      </c>
      <c r="K313" s="41" t="s">
        <v>738</v>
      </c>
      <c r="L313" s="9" t="str">
        <f t="shared" si="96"/>
        <v>Yes</v>
      </c>
    </row>
    <row r="314" spans="1:12" x14ac:dyDescent="0.25">
      <c r="A314" s="7" t="s">
        <v>185</v>
      </c>
      <c r="B314" s="33" t="s">
        <v>213</v>
      </c>
      <c r="C314" s="34">
        <v>161953</v>
      </c>
      <c r="D314" s="11" t="str">
        <f t="shared" si="93"/>
        <v>N/A</v>
      </c>
      <c r="E314" s="34">
        <v>168822</v>
      </c>
      <c r="F314" s="11" t="str">
        <f t="shared" si="94"/>
        <v>N/A</v>
      </c>
      <c r="G314" s="34">
        <v>164140</v>
      </c>
      <c r="H314" s="11" t="str">
        <f t="shared" si="95"/>
        <v>N/A</v>
      </c>
      <c r="I314" s="12">
        <v>4.2409999999999997</v>
      </c>
      <c r="J314" s="12">
        <v>-2.77</v>
      </c>
      <c r="K314" s="41" t="s">
        <v>738</v>
      </c>
      <c r="L314" s="9" t="str">
        <f t="shared" si="96"/>
        <v>Yes</v>
      </c>
    </row>
    <row r="315" spans="1:12" x14ac:dyDescent="0.25">
      <c r="A315" s="48" t="s">
        <v>1110</v>
      </c>
      <c r="B315" s="13" t="s">
        <v>213</v>
      </c>
      <c r="C315" s="34">
        <v>288043</v>
      </c>
      <c r="D315" s="9" t="str">
        <f t="shared" ref="D315:F318" si="97">IF($B315="N/A","N/A",IF(C315&lt;0,"No","Yes"))</f>
        <v>N/A</v>
      </c>
      <c r="E315" s="34">
        <v>299797</v>
      </c>
      <c r="F315" s="9" t="str">
        <f t="shared" si="97"/>
        <v>N/A</v>
      </c>
      <c r="G315" s="34">
        <v>299969</v>
      </c>
      <c r="H315" s="9" t="str">
        <f t="shared" ref="H315:H318" si="98">IF($B315="N/A","N/A",IF(G315&lt;0,"No","Yes"))</f>
        <v>N/A</v>
      </c>
      <c r="I315" s="12">
        <v>4.0810000000000004</v>
      </c>
      <c r="J315" s="12">
        <v>5.74E-2</v>
      </c>
      <c r="K315" s="1" t="s">
        <v>737</v>
      </c>
      <c r="L315" s="9" t="str">
        <f>IF(J315="Div by 0", "N/A", IF(OR(J315="N/A",K315="N/A"),"N/A", IF(J315&gt;VALUE(MID(K315,1,2)), "No", IF(J315&lt;-1*VALUE(MID(K315,1,2)), "No", "Yes"))))</f>
        <v>Yes</v>
      </c>
    </row>
    <row r="316" spans="1:12" x14ac:dyDescent="0.25">
      <c r="A316" s="48" t="s">
        <v>431</v>
      </c>
      <c r="B316" s="13" t="s">
        <v>213</v>
      </c>
      <c r="C316" s="34">
        <v>17611</v>
      </c>
      <c r="D316" s="9" t="str">
        <f t="shared" si="97"/>
        <v>N/A</v>
      </c>
      <c r="E316" s="34">
        <v>18919</v>
      </c>
      <c r="F316" s="9" t="str">
        <f t="shared" si="97"/>
        <v>N/A</v>
      </c>
      <c r="G316" s="34">
        <v>18610</v>
      </c>
      <c r="H316" s="9" t="str">
        <f t="shared" si="98"/>
        <v>N/A</v>
      </c>
      <c r="I316" s="12">
        <v>7.4269999999999996</v>
      </c>
      <c r="J316" s="12">
        <v>-1.63</v>
      </c>
      <c r="K316" s="1" t="s">
        <v>737</v>
      </c>
      <c r="L316" s="9" t="str">
        <f t="shared" ref="L316:L318" si="99">IF(J316="Div by 0", "N/A", IF(OR(J316="N/A",K316="N/A"),"N/A", IF(J316&gt;VALUE(MID(K316,1,2)), "No", IF(J316&lt;-1*VALUE(MID(K316,1,2)), "No", "Yes"))))</f>
        <v>Yes</v>
      </c>
    </row>
    <row r="317" spans="1:12" x14ac:dyDescent="0.25">
      <c r="A317" s="48" t="s">
        <v>432</v>
      </c>
      <c r="B317" s="13" t="s">
        <v>213</v>
      </c>
      <c r="C317" s="34">
        <v>231135</v>
      </c>
      <c r="D317" s="9" t="str">
        <f t="shared" si="97"/>
        <v>N/A</v>
      </c>
      <c r="E317" s="34">
        <v>241867</v>
      </c>
      <c r="F317" s="9" t="str">
        <f t="shared" si="97"/>
        <v>N/A</v>
      </c>
      <c r="G317" s="34">
        <v>242577</v>
      </c>
      <c r="H317" s="9" t="str">
        <f t="shared" si="98"/>
        <v>N/A</v>
      </c>
      <c r="I317" s="12">
        <v>4.6429999999999998</v>
      </c>
      <c r="J317" s="12">
        <v>0.29349999999999998</v>
      </c>
      <c r="K317" s="1" t="s">
        <v>737</v>
      </c>
      <c r="L317" s="9" t="str">
        <f t="shared" si="99"/>
        <v>Yes</v>
      </c>
    </row>
    <row r="318" spans="1:12" x14ac:dyDescent="0.25">
      <c r="A318" s="48" t="s">
        <v>1111</v>
      </c>
      <c r="B318" s="13" t="s">
        <v>213</v>
      </c>
      <c r="C318" s="34">
        <v>49088</v>
      </c>
      <c r="D318" s="9" t="str">
        <f t="shared" si="97"/>
        <v>N/A</v>
      </c>
      <c r="E318" s="34">
        <v>52708</v>
      </c>
      <c r="F318" s="9" t="str">
        <f t="shared" si="97"/>
        <v>N/A</v>
      </c>
      <c r="G318" s="34">
        <v>55549</v>
      </c>
      <c r="H318" s="9" t="str">
        <f t="shared" si="98"/>
        <v>N/A</v>
      </c>
      <c r="I318" s="12">
        <v>7.375</v>
      </c>
      <c r="J318" s="12">
        <v>5.39</v>
      </c>
      <c r="K318" s="1" t="s">
        <v>737</v>
      </c>
      <c r="L318" s="9" t="str">
        <f t="shared" si="99"/>
        <v>Yes</v>
      </c>
    </row>
    <row r="319" spans="1:12" x14ac:dyDescent="0.25">
      <c r="A319" s="48" t="s">
        <v>98</v>
      </c>
      <c r="B319" s="33" t="s">
        <v>291</v>
      </c>
      <c r="C319" s="8">
        <v>77.780110339000004</v>
      </c>
      <c r="D319" s="11" t="str">
        <f>IF($B319="N/A","N/A",IF(C319&gt;80,"Yes","No"))</f>
        <v>No</v>
      </c>
      <c r="E319" s="8">
        <v>78.117420441999997</v>
      </c>
      <c r="F319" s="11" t="str">
        <f>IF($B319="N/A","N/A",IF(E319&gt;80,"Yes","No"))</f>
        <v>No</v>
      </c>
      <c r="G319" s="8">
        <v>79.084425490000001</v>
      </c>
      <c r="H319" s="11" t="str">
        <f>IF($B319="N/A","N/A",IF(G319&gt;80,"Yes","No"))</f>
        <v>No</v>
      </c>
      <c r="I319" s="12">
        <v>0.43369999999999997</v>
      </c>
      <c r="J319" s="12">
        <v>1.238</v>
      </c>
      <c r="K319" s="41" t="s">
        <v>738</v>
      </c>
      <c r="L319" s="9" t="str">
        <f t="shared" si="92"/>
        <v>Yes</v>
      </c>
    </row>
    <row r="320" spans="1:12" x14ac:dyDescent="0.25">
      <c r="A320" s="48" t="s">
        <v>332</v>
      </c>
      <c r="B320" s="33" t="s">
        <v>278</v>
      </c>
      <c r="C320" s="8">
        <v>4.3254091547</v>
      </c>
      <c r="D320" s="11" t="str">
        <f>IF($B320="N/A","N/A",IF(C320&gt;=5,"No",IF(C320&lt;0,"No","Yes")))</f>
        <v>Yes</v>
      </c>
      <c r="E320" s="8">
        <v>4.1325895903000003</v>
      </c>
      <c r="F320" s="11" t="str">
        <f>IF($B320="N/A","N/A",IF(E320&gt;=5,"No",IF(E320&lt;0,"No","Yes")))</f>
        <v>Yes</v>
      </c>
      <c r="G320" s="8">
        <v>3.8373625320000002</v>
      </c>
      <c r="H320" s="11" t="str">
        <f>IF($B320="N/A","N/A",IF(G320&gt;=5,"No",IF(G320&lt;0,"No","Yes")))</f>
        <v>Yes</v>
      </c>
      <c r="I320" s="12">
        <v>-4.46</v>
      </c>
      <c r="J320" s="12">
        <v>-7.14</v>
      </c>
      <c r="K320" s="41" t="s">
        <v>738</v>
      </c>
      <c r="L320" s="9" t="str">
        <f t="shared" si="92"/>
        <v>Yes</v>
      </c>
    </row>
    <row r="321" spans="1:12" x14ac:dyDescent="0.25">
      <c r="A321" s="48" t="s">
        <v>340</v>
      </c>
      <c r="B321" s="41" t="s">
        <v>278</v>
      </c>
      <c r="C321" s="8">
        <v>5.9727762055999998</v>
      </c>
      <c r="D321" s="11" t="str">
        <f>IF($B321="N/A","N/A",IF(C321&gt;=5,"No",IF(C321&lt;0,"No","Yes")))</f>
        <v>No</v>
      </c>
      <c r="E321" s="8">
        <v>6.3816365023000001</v>
      </c>
      <c r="F321" s="11" t="str">
        <f>IF($B321="N/A","N/A",IF(E321&gt;=5,"No",IF(E321&lt;0,"No","Yes")))</f>
        <v>No</v>
      </c>
      <c r="G321" s="8">
        <v>6.8977965194999999</v>
      </c>
      <c r="H321" s="11" t="str">
        <f>IF($B321="N/A","N/A",IF(G321&gt;=5,"No",IF(G321&lt;0,"No","Yes")))</f>
        <v>No</v>
      </c>
      <c r="I321" s="12">
        <v>6.8449999999999998</v>
      </c>
      <c r="J321" s="12">
        <v>8.0879999999999992</v>
      </c>
      <c r="K321" s="41" t="s">
        <v>738</v>
      </c>
      <c r="L321" s="9" t="str">
        <f t="shared" si="92"/>
        <v>Yes</v>
      </c>
    </row>
    <row r="322" spans="1:12" x14ac:dyDescent="0.25">
      <c r="A322" s="48" t="s">
        <v>333</v>
      </c>
      <c r="B322" s="41" t="s">
        <v>278</v>
      </c>
      <c r="C322" s="8">
        <v>0</v>
      </c>
      <c r="D322" s="11" t="str">
        <f>IF($B322="N/A","N/A",IF(C322&gt;=5,"No",IF(C322&lt;0,"No","Yes")))</f>
        <v>Yes</v>
      </c>
      <c r="E322" s="8">
        <v>0</v>
      </c>
      <c r="F322" s="11" t="str">
        <f>IF($B322="N/A","N/A",IF(E322&gt;=5,"No",IF(E322&lt;0,"No","Yes")))</f>
        <v>Yes</v>
      </c>
      <c r="G322" s="8">
        <v>0</v>
      </c>
      <c r="H322" s="11" t="str">
        <f>IF($B322="N/A","N/A",IF(G322&gt;=5,"No",IF(G322&lt;0,"No","Yes")))</f>
        <v>Yes</v>
      </c>
      <c r="I322" s="12" t="s">
        <v>1745</v>
      </c>
      <c r="J322" s="12" t="s">
        <v>1745</v>
      </c>
      <c r="K322" s="41" t="s">
        <v>738</v>
      </c>
      <c r="L322" s="9" t="str">
        <f t="shared" si="92"/>
        <v>N/A</v>
      </c>
    </row>
    <row r="323" spans="1:12" x14ac:dyDescent="0.25">
      <c r="A323" s="48" t="s">
        <v>334</v>
      </c>
      <c r="B323" s="41" t="s">
        <v>292</v>
      </c>
      <c r="C323" s="8">
        <v>11.914482689</v>
      </c>
      <c r="D323" s="11" t="str">
        <f>IF($B323="N/A","N/A",IF(C323&gt;0,"No",IF(C323&lt;0,"No","Yes")))</f>
        <v>No</v>
      </c>
      <c r="E323" s="8">
        <v>11.368353465</v>
      </c>
      <c r="F323" s="11" t="str">
        <f>IF($B323="N/A","N/A",IF(E323&gt;0,"No",IF(E323&lt;0,"No","Yes")))</f>
        <v>No</v>
      </c>
      <c r="G323" s="8">
        <v>10.180415459000001</v>
      </c>
      <c r="H323" s="11" t="str">
        <f>IF($B323="N/A","N/A",IF(G323&gt;0,"No",IF(G323&lt;0,"No","Yes")))</f>
        <v>No</v>
      </c>
      <c r="I323" s="12">
        <v>-4.58</v>
      </c>
      <c r="J323" s="12">
        <v>-10.4</v>
      </c>
      <c r="K323" s="41" t="s">
        <v>738</v>
      </c>
      <c r="L323" s="9" t="str">
        <f t="shared" si="92"/>
        <v>Yes</v>
      </c>
    </row>
    <row r="324" spans="1:12" x14ac:dyDescent="0.25">
      <c r="A324" s="48" t="s">
        <v>335</v>
      </c>
      <c r="B324" s="41" t="s">
        <v>278</v>
      </c>
      <c r="C324" s="8">
        <v>0</v>
      </c>
      <c r="D324" s="11" t="str">
        <f>IF($B324="N/A","N/A",IF(C324&gt;=5,"No",IF(C324&lt;0,"No","Yes")))</f>
        <v>Yes</v>
      </c>
      <c r="E324" s="8">
        <v>0</v>
      </c>
      <c r="F324" s="11" t="str">
        <f>IF($B324="N/A","N/A",IF(E324&gt;=5,"No",IF(E324&lt;0,"No","Yes")))</f>
        <v>Yes</v>
      </c>
      <c r="G324" s="8">
        <v>0</v>
      </c>
      <c r="H324" s="11" t="str">
        <f>IF($B324="N/A","N/A",IF(G324&gt;=5,"No",IF(G324&lt;0,"No","Yes")))</f>
        <v>Yes</v>
      </c>
      <c r="I324" s="12" t="s">
        <v>1745</v>
      </c>
      <c r="J324" s="12" t="s">
        <v>1745</v>
      </c>
      <c r="K324" s="41" t="s">
        <v>738</v>
      </c>
      <c r="L324" s="9" t="str">
        <f t="shared" si="92"/>
        <v>N/A</v>
      </c>
    </row>
    <row r="325" spans="1:12" x14ac:dyDescent="0.25">
      <c r="A325" s="48" t="s">
        <v>336</v>
      </c>
      <c r="B325" s="41" t="s">
        <v>292</v>
      </c>
      <c r="C325" s="8">
        <v>0</v>
      </c>
      <c r="D325" s="11" t="str">
        <f t="shared" ref="D325:D326" si="100">IF($B325="N/A","N/A",IF(C325&gt;0,"No",IF(C325&lt;0,"No","Yes")))</f>
        <v>Yes</v>
      </c>
      <c r="E325" s="8">
        <v>0</v>
      </c>
      <c r="F325" s="11" t="str">
        <f t="shared" ref="F325:F326" si="101">IF($B325="N/A","N/A",IF(E325&gt;0,"No",IF(E325&lt;0,"No","Yes")))</f>
        <v>Yes</v>
      </c>
      <c r="G325" s="8">
        <v>0</v>
      </c>
      <c r="H325" s="11" t="str">
        <f t="shared" ref="H325:H326" si="102">IF($B325="N/A","N/A",IF(G325&gt;0,"No",IF(G325&lt;0,"No","Yes")))</f>
        <v>Yes</v>
      </c>
      <c r="I325" s="12" t="s">
        <v>1745</v>
      </c>
      <c r="J325" s="12" t="s">
        <v>1745</v>
      </c>
      <c r="K325" s="41" t="s">
        <v>738</v>
      </c>
      <c r="L325" s="9" t="str">
        <f t="shared" si="92"/>
        <v>N/A</v>
      </c>
    </row>
    <row r="326" spans="1:12" x14ac:dyDescent="0.25">
      <c r="A326" s="48" t="s">
        <v>337</v>
      </c>
      <c r="B326" s="41" t="s">
        <v>292</v>
      </c>
      <c r="C326" s="8">
        <v>7.2216110999999998E-3</v>
      </c>
      <c r="D326" s="11" t="str">
        <f t="shared" si="100"/>
        <v>No</v>
      </c>
      <c r="E326" s="8">
        <v>0</v>
      </c>
      <c r="F326" s="11" t="str">
        <f t="shared" si="101"/>
        <v>Yes</v>
      </c>
      <c r="G326" s="8">
        <v>0</v>
      </c>
      <c r="H326" s="11" t="str">
        <f t="shared" si="102"/>
        <v>Yes</v>
      </c>
      <c r="I326" s="12">
        <v>-100</v>
      </c>
      <c r="J326" s="12" t="s">
        <v>1745</v>
      </c>
      <c r="K326" s="41" t="s">
        <v>738</v>
      </c>
      <c r="L326" s="9" t="str">
        <f t="shared" si="92"/>
        <v>N/A</v>
      </c>
    </row>
    <row r="327" spans="1:12" x14ac:dyDescent="0.25">
      <c r="A327" s="48" t="s">
        <v>99</v>
      </c>
      <c r="B327" s="41" t="s">
        <v>292</v>
      </c>
      <c r="C327" s="8">
        <v>0</v>
      </c>
      <c r="D327" s="11" t="str">
        <f>IF($B327="N/A","N/A",IF(C327&gt;0,"No",IF(C327&lt;0,"No","Yes")))</f>
        <v>Yes</v>
      </c>
      <c r="E327" s="8">
        <v>0</v>
      </c>
      <c r="F327" s="11" t="str">
        <f>IF($B327="N/A","N/A",IF(E327&gt;0,"No",IF(E327&lt;0,"No","Yes")))</f>
        <v>Yes</v>
      </c>
      <c r="G327" s="8">
        <v>0</v>
      </c>
      <c r="H327" s="11" t="str">
        <f>IF($B327="N/A","N/A",IF(G327&gt;0,"No",IF(G327&lt;0,"No","Yes")))</f>
        <v>Yes</v>
      </c>
      <c r="I327" s="12" t="s">
        <v>1745</v>
      </c>
      <c r="J327" s="12" t="s">
        <v>1745</v>
      </c>
      <c r="K327" s="41" t="s">
        <v>738</v>
      </c>
      <c r="L327" s="9" t="str">
        <f t="shared" si="92"/>
        <v>N/A</v>
      </c>
    </row>
    <row r="328" spans="1:12" x14ac:dyDescent="0.25">
      <c r="A328" s="48" t="s">
        <v>338</v>
      </c>
      <c r="B328" s="41" t="s">
        <v>292</v>
      </c>
      <c r="C328" s="8">
        <v>0</v>
      </c>
      <c r="D328" s="11" t="str">
        <f>IF($B328="N/A","N/A",IF(C328&gt;0,"No",IF(C328&lt;0,"No","Yes")))</f>
        <v>Yes</v>
      </c>
      <c r="E328" s="8">
        <v>0</v>
      </c>
      <c r="F328" s="11" t="str">
        <f>IF($B328="N/A","N/A",IF(E328&gt;0,"No",IF(E328&lt;0,"No","Yes")))</f>
        <v>Yes</v>
      </c>
      <c r="G328" s="8">
        <v>0</v>
      </c>
      <c r="H328" s="11" t="str">
        <f>IF($B328="N/A","N/A",IF(G328&gt;0,"No",IF(G328&lt;0,"No","Yes")))</f>
        <v>Yes</v>
      </c>
      <c r="I328" s="12" t="s">
        <v>1745</v>
      </c>
      <c r="J328" s="12" t="s">
        <v>1745</v>
      </c>
      <c r="K328" s="41" t="s">
        <v>738</v>
      </c>
      <c r="L328" s="9" t="str">
        <f t="shared" si="92"/>
        <v>N/A</v>
      </c>
    </row>
    <row r="329" spans="1:12" x14ac:dyDescent="0.25">
      <c r="A329" s="48" t="s">
        <v>339</v>
      </c>
      <c r="B329" s="41" t="s">
        <v>292</v>
      </c>
      <c r="C329" s="8">
        <v>0</v>
      </c>
      <c r="D329" s="11" t="str">
        <f>IF($B329="N/A","N/A",IF(C329&gt;0,"No",IF(C329&lt;0,"No","Yes")))</f>
        <v>Yes</v>
      </c>
      <c r="E329" s="8">
        <v>0</v>
      </c>
      <c r="F329" s="11" t="str">
        <f>IF($B329="N/A","N/A",IF(E329&gt;0,"No",IF(E329&lt;0,"No","Yes")))</f>
        <v>Yes</v>
      </c>
      <c r="G329" s="8">
        <v>0</v>
      </c>
      <c r="H329" s="11" t="str">
        <f>IF($B329="N/A","N/A",IF(G329&gt;0,"No",IF(G329&lt;0,"No","Yes")))</f>
        <v>Yes</v>
      </c>
      <c r="I329" s="12" t="s">
        <v>1745</v>
      </c>
      <c r="J329" s="12" t="s">
        <v>1745</v>
      </c>
      <c r="K329" s="41" t="s">
        <v>738</v>
      </c>
      <c r="L329" s="9" t="str">
        <f t="shared" si="92"/>
        <v>N/A</v>
      </c>
    </row>
    <row r="330" spans="1:12" x14ac:dyDescent="0.25">
      <c r="A330" s="48" t="s">
        <v>1112</v>
      </c>
      <c r="B330" s="33" t="s">
        <v>213</v>
      </c>
      <c r="C330" s="8">
        <v>0</v>
      </c>
      <c r="D330" s="11" t="str">
        <f>IF($B330="N/A","N/A",IF(C330&gt;10,"No",IF(C330&lt;-10,"No","Yes")))</f>
        <v>N/A</v>
      </c>
      <c r="E330" s="8">
        <v>0</v>
      </c>
      <c r="F330" s="11" t="str">
        <f>IF($B330="N/A","N/A",IF(E330&gt;10,"No",IF(E330&lt;-10,"No","Yes")))</f>
        <v>N/A</v>
      </c>
      <c r="G330" s="8">
        <v>0</v>
      </c>
      <c r="H330" s="11" t="str">
        <f>IF($B330="N/A","N/A",IF(G330&gt;10,"No",IF(G330&lt;-10,"No","Yes")))</f>
        <v>N/A</v>
      </c>
      <c r="I330" s="12" t="s">
        <v>1745</v>
      </c>
      <c r="J330" s="12" t="s">
        <v>1745</v>
      </c>
      <c r="K330" s="41" t="s">
        <v>738</v>
      </c>
      <c r="L330" s="9" t="str">
        <f t="shared" si="92"/>
        <v>N/A</v>
      </c>
    </row>
    <row r="331" spans="1:12" x14ac:dyDescent="0.25">
      <c r="A331" s="48" t="s">
        <v>1113</v>
      </c>
      <c r="B331" s="33" t="s">
        <v>213</v>
      </c>
      <c r="C331" s="8">
        <v>0</v>
      </c>
      <c r="D331" s="11" t="str">
        <f>IF($B331="N/A","N/A",IF(C331&gt;10,"No",IF(C331&lt;-10,"No","Yes")))</f>
        <v>N/A</v>
      </c>
      <c r="E331" s="8">
        <v>0</v>
      </c>
      <c r="F331" s="11" t="str">
        <f>IF($B331="N/A","N/A",IF(E331&gt;10,"No",IF(E331&lt;-10,"No","Yes")))</f>
        <v>N/A</v>
      </c>
      <c r="G331" s="8">
        <v>0</v>
      </c>
      <c r="H331" s="11" t="str">
        <f>IF($B331="N/A","N/A",IF(G331&gt;10,"No",IF(G331&lt;-10,"No","Yes")))</f>
        <v>N/A</v>
      </c>
      <c r="I331" s="12" t="s">
        <v>1745</v>
      </c>
      <c r="J331" s="12" t="s">
        <v>1745</v>
      </c>
      <c r="K331" s="41" t="s">
        <v>738</v>
      </c>
      <c r="L331" s="9" t="str">
        <f t="shared" si="92"/>
        <v>N/A</v>
      </c>
    </row>
    <row r="332" spans="1:12" x14ac:dyDescent="0.25">
      <c r="A332" s="48" t="s">
        <v>1114</v>
      </c>
      <c r="B332" s="33" t="s">
        <v>213</v>
      </c>
      <c r="C332" s="8">
        <v>0</v>
      </c>
      <c r="D332" s="11" t="str">
        <f>IF($B332="N/A","N/A",IF(C332&gt;10,"No",IF(C332&lt;-10,"No","Yes")))</f>
        <v>N/A</v>
      </c>
      <c r="E332" s="8">
        <v>0</v>
      </c>
      <c r="F332" s="11" t="str">
        <f>IF($B332="N/A","N/A",IF(E332&gt;10,"No",IF(E332&lt;-10,"No","Yes")))</f>
        <v>N/A</v>
      </c>
      <c r="G332" s="8">
        <v>0</v>
      </c>
      <c r="H332" s="11" t="str">
        <f>IF($B332="N/A","N/A",IF(G332&gt;10,"No",IF(G332&lt;-10,"No","Yes")))</f>
        <v>N/A</v>
      </c>
      <c r="I332" s="12" t="s">
        <v>1745</v>
      </c>
      <c r="J332" s="12" t="s">
        <v>1745</v>
      </c>
      <c r="K332" s="41" t="s">
        <v>738</v>
      </c>
      <c r="L332" s="9" t="str">
        <f t="shared" si="92"/>
        <v>N/A</v>
      </c>
    </row>
    <row r="333" spans="1:12" x14ac:dyDescent="0.25">
      <c r="A333" s="48" t="s">
        <v>1115</v>
      </c>
      <c r="B333" s="33" t="s">
        <v>213</v>
      </c>
      <c r="C333" s="8">
        <v>0</v>
      </c>
      <c r="D333" s="11" t="str">
        <f>IF($B333="N/A","N/A",IF(C333&gt;10,"No",IF(C333&lt;-10,"No","Yes")))</f>
        <v>N/A</v>
      </c>
      <c r="E333" s="8">
        <v>0</v>
      </c>
      <c r="F333" s="11" t="str">
        <f>IF($B333="N/A","N/A",IF(E333&gt;10,"No",IF(E333&lt;-10,"No","Yes")))</f>
        <v>N/A</v>
      </c>
      <c r="G333" s="8">
        <v>0</v>
      </c>
      <c r="H333" s="11" t="str">
        <f>IF($B333="N/A","N/A",IF(G333&gt;10,"No",IF(G333&lt;-10,"No","Yes")))</f>
        <v>N/A</v>
      </c>
      <c r="I333" s="12" t="s">
        <v>1745</v>
      </c>
      <c r="J333" s="12" t="s">
        <v>1745</v>
      </c>
      <c r="K333" s="41" t="s">
        <v>738</v>
      </c>
      <c r="L333" s="9" t="str">
        <f t="shared" si="92"/>
        <v>N/A</v>
      </c>
    </row>
    <row r="334" spans="1:12" x14ac:dyDescent="0.25">
      <c r="A334" s="48" t="s">
        <v>1116</v>
      </c>
      <c r="B334" s="33" t="s">
        <v>293</v>
      </c>
      <c r="C334" s="8">
        <v>5.2868910963999998</v>
      </c>
      <c r="D334" s="11" t="str">
        <f>IF($B334="N/A","N/A",IF(C334&gt;15,"No",IF(C334&lt;2,"No","Yes")))</f>
        <v>Yes</v>
      </c>
      <c r="E334" s="8">
        <v>5.1759701432999998</v>
      </c>
      <c r="F334" s="11" t="str">
        <f>IF($B334="N/A","N/A",IF(E334&gt;15,"No",IF(E334&lt;2,"No","Yes")))</f>
        <v>Yes</v>
      </c>
      <c r="G334" s="8">
        <v>5.1746252326000004</v>
      </c>
      <c r="H334" s="11" t="str">
        <f>IF($B334="N/A","N/A",IF(G334&gt;15,"No",IF(G334&lt;2,"No","Yes")))</f>
        <v>Yes</v>
      </c>
      <c r="I334" s="12">
        <v>-2.1</v>
      </c>
      <c r="J334" s="12">
        <v>-2.5999999999999999E-2</v>
      </c>
      <c r="K334" s="41" t="s">
        <v>738</v>
      </c>
      <c r="L334" s="9" t="str">
        <f t="shared" si="92"/>
        <v>Yes</v>
      </c>
    </row>
    <row r="335" spans="1:12" x14ac:dyDescent="0.25">
      <c r="A335" s="48" t="s">
        <v>1117</v>
      </c>
      <c r="B335" s="33" t="s">
        <v>213</v>
      </c>
      <c r="C335" s="34">
        <v>74388</v>
      </c>
      <c r="D335" s="11" t="str">
        <f>IF($B335="N/A","N/A",IF(C335&gt;10,"No",IF(C335&lt;-10,"No","Yes")))</f>
        <v>N/A</v>
      </c>
      <c r="E335" s="34">
        <v>75355</v>
      </c>
      <c r="F335" s="11" t="str">
        <f>IF($B335="N/A","N/A",IF(E335&gt;10,"No",IF(E335&lt;-10,"No","Yes")))</f>
        <v>N/A</v>
      </c>
      <c r="G335" s="34">
        <v>67346</v>
      </c>
      <c r="H335" s="11" t="str">
        <f>IF($B335="N/A","N/A",IF(G335&gt;10,"No",IF(G335&lt;-10,"No","Yes")))</f>
        <v>N/A</v>
      </c>
      <c r="I335" s="12">
        <v>1.3</v>
      </c>
      <c r="J335" s="12">
        <v>-10.6</v>
      </c>
      <c r="K335" s="41" t="s">
        <v>738</v>
      </c>
      <c r="L335" s="9" t="str">
        <f t="shared" si="92"/>
        <v>Yes</v>
      </c>
    </row>
    <row r="336" spans="1:12" x14ac:dyDescent="0.25">
      <c r="A336" s="48" t="s">
        <v>1672</v>
      </c>
      <c r="B336" s="33" t="s">
        <v>213</v>
      </c>
      <c r="C336" s="34">
        <v>0</v>
      </c>
      <c r="D336" s="11" t="str">
        <f>IF($B336="N/A","N/A",IF(C336&gt;10,"No",IF(C336&lt;-10,"No","Yes")))</f>
        <v>N/A</v>
      </c>
      <c r="E336" s="34">
        <v>0</v>
      </c>
      <c r="F336" s="11" t="str">
        <f>IF($B336="N/A","N/A",IF(E336&gt;10,"No",IF(E336&lt;-10,"No","Yes")))</f>
        <v>N/A</v>
      </c>
      <c r="G336" s="34">
        <v>0</v>
      </c>
      <c r="H336" s="11" t="str">
        <f>IF($B336="N/A","N/A",IF(G336&gt;10,"No",IF(G336&lt;-10,"No","Yes")))</f>
        <v>N/A</v>
      </c>
      <c r="I336" s="12" t="s">
        <v>1745</v>
      </c>
      <c r="J336" s="12" t="s">
        <v>1745</v>
      </c>
      <c r="K336" s="41" t="s">
        <v>738</v>
      </c>
      <c r="L336" s="9" t="str">
        <f t="shared" si="92"/>
        <v>N/A</v>
      </c>
    </row>
    <row r="337" spans="1:12" x14ac:dyDescent="0.25">
      <c r="A337" s="48" t="s">
        <v>1673</v>
      </c>
      <c r="B337" s="33" t="s">
        <v>213</v>
      </c>
      <c r="C337" s="34">
        <v>0</v>
      </c>
      <c r="D337" s="11" t="str">
        <f>IF($B337="N/A","N/A",IF(C337&gt;10,"No",IF(C337&lt;-10,"No","Yes")))</f>
        <v>N/A</v>
      </c>
      <c r="E337" s="34">
        <v>0</v>
      </c>
      <c r="F337" s="11" t="str">
        <f>IF($B337="N/A","N/A",IF(E337&gt;10,"No",IF(E337&lt;-10,"No","Yes")))</f>
        <v>N/A</v>
      </c>
      <c r="G337" s="34">
        <v>0</v>
      </c>
      <c r="H337" s="11" t="str">
        <f>IF($B337="N/A","N/A",IF(G337&gt;10,"No",IF(G337&lt;-10,"No","Yes")))</f>
        <v>N/A</v>
      </c>
      <c r="I337" s="12" t="s">
        <v>1745</v>
      </c>
      <c r="J337" s="12" t="s">
        <v>1745</v>
      </c>
      <c r="K337" s="41" t="s">
        <v>738</v>
      </c>
      <c r="L337" s="9" t="str">
        <f t="shared" si="92"/>
        <v>N/A</v>
      </c>
    </row>
    <row r="338" spans="1:12" x14ac:dyDescent="0.25">
      <c r="A338" s="48" t="s">
        <v>1674</v>
      </c>
      <c r="B338" s="33" t="s">
        <v>213</v>
      </c>
      <c r="C338" s="34">
        <v>18638</v>
      </c>
      <c r="D338" s="11" t="str">
        <f>IF($B338="N/A","N/A",IF(C338&gt;10,"No",IF(C338&lt;-10,"No","Yes")))</f>
        <v>N/A</v>
      </c>
      <c r="E338" s="34">
        <v>19692</v>
      </c>
      <c r="F338" s="11" t="str">
        <f>IF($B338="N/A","N/A",IF(E338&gt;10,"No",IF(E338&lt;-10,"No","Yes")))</f>
        <v>N/A</v>
      </c>
      <c r="G338" s="34">
        <v>17695</v>
      </c>
      <c r="H338" s="11" t="str">
        <f>IF($B338="N/A","N/A",IF(G338&gt;10,"No",IF(G338&lt;-10,"No","Yes")))</f>
        <v>N/A</v>
      </c>
      <c r="I338" s="12">
        <v>5.6550000000000002</v>
      </c>
      <c r="J338" s="12">
        <v>-10.1</v>
      </c>
      <c r="K338" s="41" t="s">
        <v>738</v>
      </c>
      <c r="L338" s="9" t="str">
        <f t="shared" si="92"/>
        <v>Yes</v>
      </c>
    </row>
    <row r="339" spans="1:12" x14ac:dyDescent="0.25">
      <c r="A339" s="48" t="s">
        <v>1675</v>
      </c>
      <c r="B339" s="33" t="s">
        <v>213</v>
      </c>
      <c r="C339" s="34">
        <v>1757</v>
      </c>
      <c r="D339" s="11" t="str">
        <f>IF($B339="N/A","N/A",IF(C339&gt;10,"No",IF(C339&lt;-10,"No","Yes")))</f>
        <v>N/A</v>
      </c>
      <c r="E339" s="34">
        <v>1883</v>
      </c>
      <c r="F339" s="11" t="str">
        <f>IF($B339="N/A","N/A",IF(E339&gt;10,"No",IF(E339&lt;-10,"No","Yes")))</f>
        <v>N/A</v>
      </c>
      <c r="G339" s="34">
        <v>1721</v>
      </c>
      <c r="H339" s="11" t="str">
        <f>IF($B339="N/A","N/A",IF(G339&gt;10,"No",IF(G339&lt;-10,"No","Yes")))</f>
        <v>N/A</v>
      </c>
      <c r="I339" s="12">
        <v>7.1710000000000003</v>
      </c>
      <c r="J339" s="12">
        <v>-8.6</v>
      </c>
      <c r="K339" s="41" t="s">
        <v>738</v>
      </c>
      <c r="L339" s="9" t="str">
        <f t="shared" si="92"/>
        <v>Yes</v>
      </c>
    </row>
    <row r="340" spans="1:12" s="20" customFormat="1" ht="12" customHeight="1" x14ac:dyDescent="0.25">
      <c r="A340" s="136" t="s">
        <v>1632</v>
      </c>
      <c r="B340" s="137"/>
      <c r="C340" s="137"/>
      <c r="D340" s="137"/>
      <c r="E340" s="137"/>
      <c r="F340" s="137"/>
      <c r="G340" s="137"/>
      <c r="H340" s="137"/>
      <c r="I340" s="137"/>
      <c r="J340" s="137"/>
      <c r="K340" s="137"/>
      <c r="L340" s="138"/>
    </row>
    <row r="341" spans="1:12" s="20" customFormat="1" ht="12.75" customHeight="1" x14ac:dyDescent="0.25">
      <c r="A341" s="128" t="s">
        <v>1630</v>
      </c>
      <c r="B341" s="129"/>
      <c r="C341" s="129"/>
      <c r="D341" s="129"/>
      <c r="E341" s="129"/>
      <c r="F341" s="129"/>
      <c r="G341" s="129"/>
      <c r="H341" s="129"/>
      <c r="I341" s="129"/>
      <c r="J341" s="129"/>
      <c r="K341" s="129"/>
      <c r="L341" s="130"/>
    </row>
    <row r="342" spans="1:12" s="20" customFormat="1" x14ac:dyDescent="0.25">
      <c r="A342" s="131" t="s">
        <v>1731</v>
      </c>
      <c r="B342" s="131"/>
      <c r="C342" s="131"/>
      <c r="D342" s="131"/>
      <c r="E342" s="131"/>
      <c r="F342" s="131"/>
      <c r="G342" s="131"/>
      <c r="H342" s="131"/>
      <c r="I342" s="131"/>
      <c r="J342" s="131"/>
      <c r="K342" s="131"/>
      <c r="L342" s="132"/>
    </row>
    <row r="344" spans="1:12" x14ac:dyDescent="0.25">
      <c r="A344" s="2"/>
    </row>
    <row r="345" spans="1:12" x14ac:dyDescent="0.25">
      <c r="A345" s="2"/>
    </row>
    <row r="347" spans="1:12" x14ac:dyDescent="0.25">
      <c r="A347" s="47"/>
    </row>
    <row r="348" spans="1:12" x14ac:dyDescent="0.25">
      <c r="A348" s="47"/>
    </row>
    <row r="349" spans="1:12" x14ac:dyDescent="0.25">
      <c r="A349" s="47"/>
    </row>
    <row r="350" spans="1:12" x14ac:dyDescent="0.25">
      <c r="A350" s="47"/>
    </row>
    <row r="351" spans="1:12" x14ac:dyDescent="0.25">
      <c r="A351" s="47"/>
    </row>
    <row r="352" spans="1:12" x14ac:dyDescent="0.25">
      <c r="A352" s="47"/>
    </row>
    <row r="353" spans="1:1" x14ac:dyDescent="0.25">
      <c r="A353" s="47"/>
    </row>
    <row r="354" spans="1:1" x14ac:dyDescent="0.25">
      <c r="A354" s="47"/>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topLeftCell="A55" zoomScaleNormal="100" workbookViewId="0">
      <selection activeCell="A11" sqref="A11"/>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7" customFormat="1" x14ac:dyDescent="0.25">
      <c r="A1" s="97" t="s">
        <v>742</v>
      </c>
    </row>
    <row r="2" spans="1:1" s="97" customFormat="1" x14ac:dyDescent="0.25">
      <c r="A2" s="108" t="s">
        <v>1631</v>
      </c>
    </row>
    <row r="3" spans="1:1" s="97" customFormat="1" x14ac:dyDescent="0.25">
      <c r="A3" s="98" t="s">
        <v>1628</v>
      </c>
    </row>
    <row r="4" spans="1:1" s="97" customFormat="1" x14ac:dyDescent="0.25">
      <c r="A4" s="97" t="s">
        <v>1671</v>
      </c>
    </row>
    <row r="5" spans="1:1" s="97" customFormat="1" x14ac:dyDescent="0.25">
      <c r="A5" s="97" t="s">
        <v>1629</v>
      </c>
    </row>
    <row r="6" spans="1:1" s="97" customFormat="1" x14ac:dyDescent="0.25">
      <c r="A6" s="97" t="s">
        <v>743</v>
      </c>
    </row>
    <row r="7" spans="1:1" x14ac:dyDescent="0.25">
      <c r="A7" s="97" t="s">
        <v>744</v>
      </c>
    </row>
    <row r="8" spans="1:1" x14ac:dyDescent="0.25">
      <c r="A8" s="108" t="s">
        <v>1631</v>
      </c>
    </row>
    <row r="9" spans="1:1" x14ac:dyDescent="0.25">
      <c r="A9" s="96" t="s">
        <v>745</v>
      </c>
    </row>
    <row r="10" spans="1:1" x14ac:dyDescent="0.25">
      <c r="A10" s="15" t="s">
        <v>746</v>
      </c>
    </row>
    <row r="11" spans="1:1" x14ac:dyDescent="0.25">
      <c r="A11" s="15" t="s">
        <v>747</v>
      </c>
    </row>
    <row r="12" spans="1:1" x14ac:dyDescent="0.25">
      <c r="A12" s="15" t="s">
        <v>748</v>
      </c>
    </row>
    <row r="13" spans="1:1" x14ac:dyDescent="0.25">
      <c r="A13" s="15" t="s">
        <v>749</v>
      </c>
    </row>
    <row r="14" spans="1:1" x14ac:dyDescent="0.25">
      <c r="A14" s="15" t="s">
        <v>750</v>
      </c>
    </row>
    <row r="15" spans="1:1" x14ac:dyDescent="0.25">
      <c r="A15" s="15" t="s">
        <v>751</v>
      </c>
    </row>
    <row r="16" spans="1:1" x14ac:dyDescent="0.25">
      <c r="A16" s="15" t="s">
        <v>752</v>
      </c>
    </row>
    <row r="17" spans="1:1" x14ac:dyDescent="0.25">
      <c r="A17" s="15" t="s">
        <v>753</v>
      </c>
    </row>
    <row r="18" spans="1:1" x14ac:dyDescent="0.25">
      <c r="A18" s="15" t="s">
        <v>754</v>
      </c>
    </row>
    <row r="19" spans="1:1" x14ac:dyDescent="0.25">
      <c r="A19" s="15" t="s">
        <v>755</v>
      </c>
    </row>
    <row r="20" spans="1:1" x14ac:dyDescent="0.25">
      <c r="A20" s="15" t="s">
        <v>756</v>
      </c>
    </row>
    <row r="21" spans="1:1" x14ac:dyDescent="0.25">
      <c r="A21" s="15" t="s">
        <v>757</v>
      </c>
    </row>
    <row r="22" spans="1:1" x14ac:dyDescent="0.25">
      <c r="A22" s="15" t="s">
        <v>758</v>
      </c>
    </row>
    <row r="23" spans="1:1" x14ac:dyDescent="0.25">
      <c r="A23" s="15" t="s">
        <v>759</v>
      </c>
    </row>
    <row r="24" spans="1:1" x14ac:dyDescent="0.25">
      <c r="A24" s="15" t="s">
        <v>760</v>
      </c>
    </row>
    <row r="25" spans="1:1" x14ac:dyDescent="0.25">
      <c r="A25" s="15" t="s">
        <v>761</v>
      </c>
    </row>
    <row r="26" spans="1:1" x14ac:dyDescent="0.25">
      <c r="A26" s="15" t="s">
        <v>762</v>
      </c>
    </row>
    <row r="27" spans="1:1" x14ac:dyDescent="0.25">
      <c r="A27" s="15" t="s">
        <v>763</v>
      </c>
    </row>
    <row r="28" spans="1:1" x14ac:dyDescent="0.25">
      <c r="A28" s="15" t="s">
        <v>764</v>
      </c>
    </row>
    <row r="29" spans="1:1" x14ac:dyDescent="0.25">
      <c r="A29" s="15" t="s">
        <v>765</v>
      </c>
    </row>
    <row r="30" spans="1:1" x14ac:dyDescent="0.25">
      <c r="A30" s="15" t="s">
        <v>766</v>
      </c>
    </row>
    <row r="31" spans="1:1" x14ac:dyDescent="0.25">
      <c r="A31" s="15" t="s">
        <v>767</v>
      </c>
    </row>
    <row r="32" spans="1:1" x14ac:dyDescent="0.25">
      <c r="A32" s="15" t="s">
        <v>768</v>
      </c>
    </row>
    <row r="33" spans="1:1" x14ac:dyDescent="0.25">
      <c r="A33" s="15" t="s">
        <v>769</v>
      </c>
    </row>
    <row r="34" spans="1:1" x14ac:dyDescent="0.25">
      <c r="A34" s="15" t="s">
        <v>770</v>
      </c>
    </row>
    <row r="35" spans="1:1" x14ac:dyDescent="0.25">
      <c r="A35" s="15" t="s">
        <v>771</v>
      </c>
    </row>
    <row r="36" spans="1:1" x14ac:dyDescent="0.25">
      <c r="A36" s="15" t="s">
        <v>772</v>
      </c>
    </row>
    <row r="37" spans="1:1" x14ac:dyDescent="0.25">
      <c r="A37" s="15" t="s">
        <v>773</v>
      </c>
    </row>
    <row r="38" spans="1:1" x14ac:dyDescent="0.25">
      <c r="A38" s="15" t="s">
        <v>774</v>
      </c>
    </row>
    <row r="39" spans="1:1" x14ac:dyDescent="0.25">
      <c r="A39" s="15" t="s">
        <v>775</v>
      </c>
    </row>
    <row r="40" spans="1:1" x14ac:dyDescent="0.25">
      <c r="A40" s="15" t="s">
        <v>776</v>
      </c>
    </row>
    <row r="41" spans="1:1" x14ac:dyDescent="0.25">
      <c r="A41" s="15" t="s">
        <v>777</v>
      </c>
    </row>
    <row r="42" spans="1:1" x14ac:dyDescent="0.25">
      <c r="A42" s="15" t="s">
        <v>778</v>
      </c>
    </row>
    <row r="43" spans="1:1" x14ac:dyDescent="0.25">
      <c r="A43" s="15" t="s">
        <v>779</v>
      </c>
    </row>
    <row r="44" spans="1:1" x14ac:dyDescent="0.25">
      <c r="A44" s="15" t="s">
        <v>780</v>
      </c>
    </row>
    <row r="45" spans="1:1" x14ac:dyDescent="0.25">
      <c r="A45" s="15" t="s">
        <v>781</v>
      </c>
    </row>
    <row r="46" spans="1:1" x14ac:dyDescent="0.25">
      <c r="A46" s="15" t="s">
        <v>782</v>
      </c>
    </row>
    <row r="47" spans="1:1" x14ac:dyDescent="0.25">
      <c r="A47" s="15" t="s">
        <v>783</v>
      </c>
    </row>
    <row r="48" spans="1:1" x14ac:dyDescent="0.25">
      <c r="A48" s="15" t="s">
        <v>784</v>
      </c>
    </row>
    <row r="49" spans="1:1" x14ac:dyDescent="0.25">
      <c r="A49" s="15" t="s">
        <v>785</v>
      </c>
    </row>
    <row r="50" spans="1:1" x14ac:dyDescent="0.25">
      <c r="A50" s="15" t="s">
        <v>786</v>
      </c>
    </row>
    <row r="51" spans="1:1" x14ac:dyDescent="0.25">
      <c r="A51" s="15" t="s">
        <v>787</v>
      </c>
    </row>
    <row r="52" spans="1:1" x14ac:dyDescent="0.25">
      <c r="A52" s="15" t="s">
        <v>788</v>
      </c>
    </row>
    <row r="53" spans="1:1" x14ac:dyDescent="0.25">
      <c r="A53" s="15" t="s">
        <v>789</v>
      </c>
    </row>
    <row r="54" spans="1:1" x14ac:dyDescent="0.25">
      <c r="A54" s="15" t="s">
        <v>790</v>
      </c>
    </row>
    <row r="55" spans="1:1" x14ac:dyDescent="0.25">
      <c r="A55" s="15" t="s">
        <v>791</v>
      </c>
    </row>
    <row r="56" spans="1:1" x14ac:dyDescent="0.25">
      <c r="A56" s="15" t="s">
        <v>792</v>
      </c>
    </row>
    <row r="57" spans="1:1" x14ac:dyDescent="0.25">
      <c r="A57" s="15" t="s">
        <v>793</v>
      </c>
    </row>
    <row r="58" spans="1:1" x14ac:dyDescent="0.25">
      <c r="A58" s="15" t="s">
        <v>794</v>
      </c>
    </row>
    <row r="59" spans="1:1" x14ac:dyDescent="0.25">
      <c r="A59" s="15" t="s">
        <v>795</v>
      </c>
    </row>
    <row r="60" spans="1:1" x14ac:dyDescent="0.25">
      <c r="A60" s="15" t="s">
        <v>796</v>
      </c>
    </row>
    <row r="61" spans="1:1" x14ac:dyDescent="0.25">
      <c r="A61" s="15" t="s">
        <v>1692</v>
      </c>
    </row>
    <row r="62" spans="1:1" x14ac:dyDescent="0.25">
      <c r="A62" s="15" t="s">
        <v>797</v>
      </c>
    </row>
    <row r="63" spans="1:1" x14ac:dyDescent="0.25">
      <c r="A63" s="15" t="s">
        <v>798</v>
      </c>
    </row>
    <row r="64" spans="1:1" x14ac:dyDescent="0.25">
      <c r="A64" s="15" t="s">
        <v>799</v>
      </c>
    </row>
    <row r="65" spans="1:1" x14ac:dyDescent="0.25">
      <c r="A65" s="15" t="s">
        <v>800</v>
      </c>
    </row>
    <row r="66" spans="1:1" x14ac:dyDescent="0.25">
      <c r="A66" s="15" t="s">
        <v>801</v>
      </c>
    </row>
    <row r="67" spans="1:1" x14ac:dyDescent="0.25">
      <c r="A67" s="15" t="s">
        <v>802</v>
      </c>
    </row>
    <row r="68" spans="1:1" x14ac:dyDescent="0.25">
      <c r="A68" s="15" t="s">
        <v>803</v>
      </c>
    </row>
    <row r="69" spans="1:1" x14ac:dyDescent="0.25">
      <c r="A69" s="15" t="s">
        <v>804</v>
      </c>
    </row>
    <row r="70" spans="1:1" x14ac:dyDescent="0.25">
      <c r="A70" s="15" t="s">
        <v>805</v>
      </c>
    </row>
    <row r="71" spans="1:1" x14ac:dyDescent="0.25">
      <c r="A71" s="15" t="s">
        <v>806</v>
      </c>
    </row>
    <row r="72" spans="1:1" x14ac:dyDescent="0.25">
      <c r="A72" s="15" t="s">
        <v>807</v>
      </c>
    </row>
    <row r="73" spans="1:1" x14ac:dyDescent="0.25">
      <c r="A73" s="15" t="s">
        <v>808</v>
      </c>
    </row>
    <row r="74" spans="1:1" x14ac:dyDescent="0.25">
      <c r="A74" s="15" t="s">
        <v>809</v>
      </c>
    </row>
    <row r="75" spans="1:1" x14ac:dyDescent="0.25">
      <c r="A75" s="15" t="s">
        <v>810</v>
      </c>
    </row>
    <row r="76" spans="1:1" x14ac:dyDescent="0.25">
      <c r="A76" s="15" t="s">
        <v>811</v>
      </c>
    </row>
    <row r="77" spans="1:1" x14ac:dyDescent="0.25">
      <c r="A77" s="15" t="s">
        <v>812</v>
      </c>
    </row>
    <row r="78" spans="1:1" x14ac:dyDescent="0.25">
      <c r="A78" s="15" t="s">
        <v>813</v>
      </c>
    </row>
    <row r="79" spans="1:1" x14ac:dyDescent="0.25">
      <c r="A79" s="108" t="s">
        <v>1731</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129" activePane="bottomRight" state="frozen"/>
      <selection activeCell="A3" sqref="A3:K3"/>
      <selection pane="topRight" activeCell="A3" sqref="A3:K3"/>
      <selection pane="bottomLeft" activeCell="A3" sqref="A3:K3"/>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19" t="s">
        <v>1725</v>
      </c>
      <c r="B1" s="120"/>
      <c r="C1" s="120"/>
      <c r="D1" s="120"/>
      <c r="E1" s="120"/>
      <c r="F1" s="120"/>
      <c r="G1" s="120"/>
      <c r="H1" s="120"/>
      <c r="I1" s="120"/>
      <c r="J1" s="120"/>
      <c r="K1" s="120"/>
      <c r="L1" s="121"/>
    </row>
    <row r="2" spans="1:12" ht="24.75" customHeight="1" x14ac:dyDescent="0.3">
      <c r="A2" s="142" t="s">
        <v>1591</v>
      </c>
      <c r="B2" s="143"/>
      <c r="C2" s="143"/>
      <c r="D2" s="143"/>
      <c r="E2" s="143"/>
      <c r="F2" s="143"/>
      <c r="G2" s="143"/>
      <c r="H2" s="143"/>
      <c r="I2" s="143"/>
      <c r="J2" s="143"/>
      <c r="K2" s="143"/>
      <c r="L2" s="144"/>
    </row>
    <row r="3" spans="1:12" s="20" customFormat="1" ht="13" x14ac:dyDescent="0.3">
      <c r="A3" s="125" t="s">
        <v>1744</v>
      </c>
      <c r="B3" s="126"/>
      <c r="C3" s="126"/>
      <c r="D3" s="126"/>
      <c r="E3" s="126"/>
      <c r="F3" s="126"/>
      <c r="G3" s="126"/>
      <c r="H3" s="126"/>
      <c r="I3" s="126"/>
      <c r="J3" s="126"/>
      <c r="K3" s="126"/>
      <c r="L3" s="127"/>
    </row>
    <row r="4" spans="1:12" s="20" customFormat="1" ht="13" x14ac:dyDescent="0.3">
      <c r="A4" s="139" t="s">
        <v>648</v>
      </c>
      <c r="B4" s="140"/>
      <c r="C4" s="140"/>
      <c r="D4" s="140"/>
      <c r="E4" s="140"/>
      <c r="F4" s="140"/>
      <c r="G4" s="140"/>
      <c r="H4" s="140"/>
      <c r="I4" s="140"/>
      <c r="J4" s="140"/>
      <c r="K4" s="140"/>
      <c r="L4" s="141"/>
    </row>
    <row r="5" spans="1:12" ht="52" x14ac:dyDescent="0.3">
      <c r="A5" s="37" t="s">
        <v>11</v>
      </c>
      <c r="B5" s="22" t="s">
        <v>212</v>
      </c>
      <c r="C5" s="22" t="s">
        <v>649</v>
      </c>
      <c r="D5" s="22" t="s">
        <v>1723</v>
      </c>
      <c r="E5" s="22" t="s">
        <v>1693</v>
      </c>
      <c r="F5" s="22" t="s">
        <v>1720</v>
      </c>
      <c r="G5" s="22" t="s">
        <v>1717</v>
      </c>
      <c r="H5" s="22" t="s">
        <v>1718</v>
      </c>
      <c r="I5" s="38" t="s">
        <v>1724</v>
      </c>
      <c r="J5" s="38" t="s">
        <v>1721</v>
      </c>
      <c r="K5" s="39" t="s">
        <v>741</v>
      </c>
      <c r="L5" s="40" t="s">
        <v>740</v>
      </c>
    </row>
    <row r="6" spans="1:12" x14ac:dyDescent="0.25">
      <c r="A6" s="4" t="s">
        <v>58</v>
      </c>
      <c r="B6" s="41" t="s">
        <v>213</v>
      </c>
      <c r="C6" s="14">
        <v>3619864734</v>
      </c>
      <c r="D6" s="11" t="str">
        <f t="shared" ref="D6:D12" si="0">IF($B6="N/A","N/A",IF(C6&gt;10,"No",IF(C6&lt;-10,"No","Yes")))</f>
        <v>N/A</v>
      </c>
      <c r="E6" s="14">
        <v>3735602854</v>
      </c>
      <c r="F6" s="11" t="str">
        <f t="shared" ref="F6:F12" si="1">IF($B6="N/A","N/A",IF(E6&gt;10,"No",IF(E6&lt;-10,"No","Yes")))</f>
        <v>N/A</v>
      </c>
      <c r="G6" s="14">
        <v>3966315093</v>
      </c>
      <c r="H6" s="11" t="str">
        <f t="shared" ref="H6:H12" si="2">IF($B6="N/A","N/A",IF(G6&gt;10,"No",IF(G6&lt;-10,"No","Yes")))</f>
        <v>N/A</v>
      </c>
      <c r="I6" s="12">
        <v>3.1970000000000001</v>
      </c>
      <c r="J6" s="12">
        <v>6.1760000000000002</v>
      </c>
      <c r="K6" s="41" t="s">
        <v>736</v>
      </c>
      <c r="L6" s="9" t="str">
        <f t="shared" ref="L6:L13" si="3">IF(J6="Div by 0", "N/A", IF(K6="N/A","N/A", IF(J6&gt;VALUE(MID(K6,1,2)), "No", IF(J6&lt;-1*VALUE(MID(K6,1,2)), "No", "Yes"))))</f>
        <v>Yes</v>
      </c>
    </row>
    <row r="7" spans="1:12" x14ac:dyDescent="0.25">
      <c r="A7" s="4" t="s">
        <v>1118</v>
      </c>
      <c r="B7" s="41" t="s">
        <v>213</v>
      </c>
      <c r="C7" s="14">
        <v>4903.5770818000001</v>
      </c>
      <c r="D7" s="11" t="str">
        <f t="shared" si="0"/>
        <v>N/A</v>
      </c>
      <c r="E7" s="14">
        <v>4925.8575068</v>
      </c>
      <c r="F7" s="11" t="str">
        <f t="shared" si="1"/>
        <v>N/A</v>
      </c>
      <c r="G7" s="14">
        <v>5278.4473773999998</v>
      </c>
      <c r="H7" s="11" t="str">
        <f t="shared" si="2"/>
        <v>N/A</v>
      </c>
      <c r="I7" s="12">
        <v>0.45440000000000003</v>
      </c>
      <c r="J7" s="12">
        <v>7.1580000000000004</v>
      </c>
      <c r="K7" s="41" t="s">
        <v>736</v>
      </c>
      <c r="L7" s="9" t="str">
        <f t="shared" si="3"/>
        <v>Yes</v>
      </c>
    </row>
    <row r="8" spans="1:12" x14ac:dyDescent="0.25">
      <c r="A8" s="4" t="s">
        <v>721</v>
      </c>
      <c r="B8" s="41" t="s">
        <v>213</v>
      </c>
      <c r="C8" s="14">
        <v>1121</v>
      </c>
      <c r="D8" s="11" t="str">
        <f t="shared" si="0"/>
        <v>N/A</v>
      </c>
      <c r="E8" s="14">
        <v>969</v>
      </c>
      <c r="F8" s="11" t="str">
        <f t="shared" si="1"/>
        <v>N/A</v>
      </c>
      <c r="G8" s="14">
        <v>1080</v>
      </c>
      <c r="H8" s="11" t="str">
        <f t="shared" si="2"/>
        <v>N/A</v>
      </c>
      <c r="I8" s="12">
        <v>-13.6</v>
      </c>
      <c r="J8" s="12">
        <v>11.46</v>
      </c>
      <c r="K8" s="41" t="s">
        <v>736</v>
      </c>
      <c r="L8" s="9" t="str">
        <f t="shared" si="3"/>
        <v>Yes</v>
      </c>
    </row>
    <row r="9" spans="1:12" x14ac:dyDescent="0.25">
      <c r="A9" s="4" t="s">
        <v>722</v>
      </c>
      <c r="B9" s="41" t="s">
        <v>213</v>
      </c>
      <c r="C9" s="14">
        <v>1747</v>
      </c>
      <c r="D9" s="11" t="str">
        <f t="shared" si="0"/>
        <v>N/A</v>
      </c>
      <c r="E9" s="14">
        <v>1790</v>
      </c>
      <c r="F9" s="11" t="str">
        <f t="shared" si="1"/>
        <v>N/A</v>
      </c>
      <c r="G9" s="14">
        <v>1881</v>
      </c>
      <c r="H9" s="11" t="str">
        <f t="shared" si="2"/>
        <v>N/A</v>
      </c>
      <c r="I9" s="12">
        <v>2.4609999999999999</v>
      </c>
      <c r="J9" s="12">
        <v>5.0839999999999996</v>
      </c>
      <c r="K9" s="41" t="s">
        <v>736</v>
      </c>
      <c r="L9" s="9" t="str">
        <f t="shared" si="3"/>
        <v>Yes</v>
      </c>
    </row>
    <row r="10" spans="1:12" x14ac:dyDescent="0.25">
      <c r="A10" s="4" t="s">
        <v>723</v>
      </c>
      <c r="B10" s="41" t="s">
        <v>213</v>
      </c>
      <c r="C10" s="14">
        <v>5129</v>
      </c>
      <c r="D10" s="11" t="str">
        <f t="shared" si="0"/>
        <v>N/A</v>
      </c>
      <c r="E10" s="14">
        <v>5039</v>
      </c>
      <c r="F10" s="11" t="str">
        <f t="shared" si="1"/>
        <v>N/A</v>
      </c>
      <c r="G10" s="14">
        <v>5308</v>
      </c>
      <c r="H10" s="11" t="str">
        <f t="shared" si="2"/>
        <v>N/A</v>
      </c>
      <c r="I10" s="12">
        <v>-1.75</v>
      </c>
      <c r="J10" s="12">
        <v>5.3380000000000001</v>
      </c>
      <c r="K10" s="41" t="s">
        <v>736</v>
      </c>
      <c r="L10" s="9" t="str">
        <f t="shared" si="3"/>
        <v>Yes</v>
      </c>
    </row>
    <row r="11" spans="1:12" x14ac:dyDescent="0.25">
      <c r="A11" s="4" t="s">
        <v>724</v>
      </c>
      <c r="B11" s="41" t="s">
        <v>213</v>
      </c>
      <c r="C11" s="14">
        <v>16720</v>
      </c>
      <c r="D11" s="11" t="str">
        <f t="shared" si="0"/>
        <v>N/A</v>
      </c>
      <c r="E11" s="14">
        <v>16797</v>
      </c>
      <c r="F11" s="11" t="str">
        <f t="shared" si="1"/>
        <v>N/A</v>
      </c>
      <c r="G11" s="14">
        <v>17758</v>
      </c>
      <c r="H11" s="11" t="str">
        <f t="shared" si="2"/>
        <v>N/A</v>
      </c>
      <c r="I11" s="12">
        <v>0.46050000000000002</v>
      </c>
      <c r="J11" s="12">
        <v>5.7210000000000001</v>
      </c>
      <c r="K11" s="41" t="s">
        <v>736</v>
      </c>
      <c r="L11" s="9" t="str">
        <f t="shared" si="3"/>
        <v>Yes</v>
      </c>
    </row>
    <row r="12" spans="1:12" x14ac:dyDescent="0.25">
      <c r="A12" s="4" t="s">
        <v>725</v>
      </c>
      <c r="B12" s="41" t="s">
        <v>213</v>
      </c>
      <c r="C12" s="14">
        <v>52048</v>
      </c>
      <c r="D12" s="11" t="str">
        <f t="shared" si="0"/>
        <v>N/A</v>
      </c>
      <c r="E12" s="14">
        <v>52187</v>
      </c>
      <c r="F12" s="11" t="str">
        <f t="shared" si="1"/>
        <v>N/A</v>
      </c>
      <c r="G12" s="14">
        <v>54876</v>
      </c>
      <c r="H12" s="11" t="str">
        <f t="shared" si="2"/>
        <v>N/A</v>
      </c>
      <c r="I12" s="12">
        <v>0.2671</v>
      </c>
      <c r="J12" s="12">
        <v>5.1529999999999996</v>
      </c>
      <c r="K12" s="41" t="s">
        <v>736</v>
      </c>
      <c r="L12" s="9" t="str">
        <f t="shared" si="3"/>
        <v>Yes</v>
      </c>
    </row>
    <row r="13" spans="1:12" x14ac:dyDescent="0.25">
      <c r="A13" s="4" t="s">
        <v>74</v>
      </c>
      <c r="B13" s="41" t="s">
        <v>213</v>
      </c>
      <c r="C13" s="14">
        <v>1032907</v>
      </c>
      <c r="D13" s="11" t="str">
        <f>IF($B13="N/A","N/A",IF(C13&gt;10,"No",IF(C13&lt;-10,"No","Yes")))</f>
        <v>N/A</v>
      </c>
      <c r="E13" s="14">
        <v>1181866</v>
      </c>
      <c r="F13" s="11" t="str">
        <f>IF($B13="N/A","N/A",IF(E13&gt;10,"No",IF(E13&lt;-10,"No","Yes")))</f>
        <v>N/A</v>
      </c>
      <c r="G13" s="14">
        <v>788223</v>
      </c>
      <c r="H13" s="11" t="str">
        <f>IF($B13="N/A","N/A",IF(G13&gt;10,"No",IF(G13&lt;-10,"No","Yes")))</f>
        <v>N/A</v>
      </c>
      <c r="I13" s="12">
        <v>14.42</v>
      </c>
      <c r="J13" s="12">
        <v>-33.299999999999997</v>
      </c>
      <c r="K13" s="41" t="s">
        <v>736</v>
      </c>
      <c r="L13" s="9" t="str">
        <f t="shared" si="3"/>
        <v>No</v>
      </c>
    </row>
    <row r="14" spans="1:12" x14ac:dyDescent="0.25">
      <c r="A14" s="51" t="s">
        <v>157</v>
      </c>
      <c r="B14" s="33" t="s">
        <v>213</v>
      </c>
      <c r="C14" s="8">
        <v>7.8010427940999998</v>
      </c>
      <c r="D14" s="11" t="str">
        <f t="shared" ref="D14:D18" si="4">IF($B14="N/A","N/A",IF(C14&gt;10,"No",IF(C14&lt;-10,"No","Yes")))</f>
        <v>N/A</v>
      </c>
      <c r="E14" s="8">
        <v>7.7954444159999996</v>
      </c>
      <c r="F14" s="11" t="str">
        <f t="shared" ref="F14:F18" si="5">IF($B14="N/A","N/A",IF(E14&gt;10,"No",IF(E14&lt;-10,"No","Yes")))</f>
        <v>N/A</v>
      </c>
      <c r="G14" s="8">
        <v>8.0461315089000003</v>
      </c>
      <c r="H14" s="11" t="str">
        <f t="shared" ref="H14:H18" si="6">IF($B14="N/A","N/A",IF(G14&gt;10,"No",IF(G14&lt;-10,"No","Yes")))</f>
        <v>N/A</v>
      </c>
      <c r="I14" s="12">
        <v>-7.1999999999999995E-2</v>
      </c>
      <c r="J14" s="12">
        <v>3.2160000000000002</v>
      </c>
      <c r="K14" s="41" t="s">
        <v>736</v>
      </c>
      <c r="L14" s="9" t="str">
        <f t="shared" ref="L14:L18" si="7">IF(J14="Div by 0", "N/A", IF(K14="N/A","N/A", IF(J14&gt;VALUE(MID(K14,1,2)), "No", IF(J14&lt;-1*VALUE(MID(K14,1,2)), "No", "Yes"))))</f>
        <v>Yes</v>
      </c>
    </row>
    <row r="15" spans="1:12" x14ac:dyDescent="0.25">
      <c r="A15" s="4" t="s">
        <v>417</v>
      </c>
      <c r="B15" s="33" t="s">
        <v>213</v>
      </c>
      <c r="C15" s="8">
        <v>24.621322223</v>
      </c>
      <c r="D15" s="11" t="str">
        <f t="shared" si="4"/>
        <v>N/A</v>
      </c>
      <c r="E15" s="8">
        <v>25.45893646</v>
      </c>
      <c r="F15" s="11" t="str">
        <f t="shared" si="5"/>
        <v>N/A</v>
      </c>
      <c r="G15" s="8">
        <v>25.6136357</v>
      </c>
      <c r="H15" s="11" t="str">
        <f t="shared" si="6"/>
        <v>N/A</v>
      </c>
      <c r="I15" s="12">
        <v>3.4020000000000001</v>
      </c>
      <c r="J15" s="12">
        <v>0.60760000000000003</v>
      </c>
      <c r="K15" s="41" t="s">
        <v>736</v>
      </c>
      <c r="L15" s="9" t="str">
        <f t="shared" si="7"/>
        <v>Yes</v>
      </c>
    </row>
    <row r="16" spans="1:12" x14ac:dyDescent="0.25">
      <c r="A16" s="4" t="s">
        <v>418</v>
      </c>
      <c r="B16" s="33" t="s">
        <v>213</v>
      </c>
      <c r="C16" s="8">
        <v>10.025920166000001</v>
      </c>
      <c r="D16" s="11" t="str">
        <f t="shared" si="4"/>
        <v>N/A</v>
      </c>
      <c r="E16" s="8">
        <v>10.651560611000001</v>
      </c>
      <c r="F16" s="11" t="str">
        <f t="shared" si="5"/>
        <v>N/A</v>
      </c>
      <c r="G16" s="8">
        <v>11.197515678</v>
      </c>
      <c r="H16" s="11" t="str">
        <f t="shared" si="6"/>
        <v>N/A</v>
      </c>
      <c r="I16" s="12">
        <v>6.24</v>
      </c>
      <c r="J16" s="12">
        <v>5.1260000000000003</v>
      </c>
      <c r="K16" s="41" t="s">
        <v>736</v>
      </c>
      <c r="L16" s="9" t="str">
        <f t="shared" si="7"/>
        <v>Yes</v>
      </c>
    </row>
    <row r="17" spans="1:12" x14ac:dyDescent="0.25">
      <c r="A17" s="4" t="s">
        <v>419</v>
      </c>
      <c r="B17" s="33" t="s">
        <v>213</v>
      </c>
      <c r="C17" s="8">
        <v>2.8458802308000002</v>
      </c>
      <c r="D17" s="11" t="str">
        <f t="shared" si="4"/>
        <v>N/A</v>
      </c>
      <c r="E17" s="8">
        <v>2.4957802129000002</v>
      </c>
      <c r="F17" s="11" t="str">
        <f t="shared" si="5"/>
        <v>N/A</v>
      </c>
      <c r="G17" s="8">
        <v>2.5360938578000001</v>
      </c>
      <c r="H17" s="11" t="str">
        <f t="shared" si="6"/>
        <v>N/A</v>
      </c>
      <c r="I17" s="12">
        <v>-12.3</v>
      </c>
      <c r="J17" s="12">
        <v>1.615</v>
      </c>
      <c r="K17" s="41" t="s">
        <v>736</v>
      </c>
      <c r="L17" s="9" t="str">
        <f t="shared" si="7"/>
        <v>Yes</v>
      </c>
    </row>
    <row r="18" spans="1:12" x14ac:dyDescent="0.25">
      <c r="A18" s="4" t="s">
        <v>420</v>
      </c>
      <c r="B18" s="33" t="s">
        <v>213</v>
      </c>
      <c r="C18" s="8">
        <v>10.069071731999999</v>
      </c>
      <c r="D18" s="11" t="str">
        <f t="shared" si="4"/>
        <v>N/A</v>
      </c>
      <c r="E18" s="8">
        <v>10.043893864999999</v>
      </c>
      <c r="F18" s="11" t="str">
        <f t="shared" si="5"/>
        <v>N/A</v>
      </c>
      <c r="G18" s="8">
        <v>10.129554972999999</v>
      </c>
      <c r="H18" s="11" t="str">
        <f t="shared" si="6"/>
        <v>N/A</v>
      </c>
      <c r="I18" s="12">
        <v>-0.25</v>
      </c>
      <c r="J18" s="12">
        <v>0.85289999999999999</v>
      </c>
      <c r="K18" s="41" t="s">
        <v>736</v>
      </c>
      <c r="L18" s="9" t="str">
        <f t="shared" si="7"/>
        <v>Yes</v>
      </c>
    </row>
    <row r="19" spans="1:12" x14ac:dyDescent="0.25">
      <c r="A19" s="4" t="s">
        <v>75</v>
      </c>
      <c r="B19" s="41" t="s">
        <v>213</v>
      </c>
      <c r="C19" s="34">
        <v>11</v>
      </c>
      <c r="D19" s="11" t="str">
        <f t="shared" ref="D19:D50" si="8">IF($B19="N/A","N/A",IF(C19&gt;10,"No",IF(C19&lt;-10,"No","Yes")))</f>
        <v>N/A</v>
      </c>
      <c r="E19" s="34">
        <v>11</v>
      </c>
      <c r="F19" s="11" t="str">
        <f t="shared" ref="F19:F50" si="9">IF($B19="N/A","N/A",IF(E19&gt;10,"No",IF(E19&lt;-10,"No","Yes")))</f>
        <v>N/A</v>
      </c>
      <c r="G19" s="34">
        <v>0</v>
      </c>
      <c r="H19" s="11" t="str">
        <f t="shared" ref="H19:H50" si="10">IF($B19="N/A","N/A",IF(G19&gt;10,"No",IF(G19&lt;-10,"No","Yes")))</f>
        <v>N/A</v>
      </c>
      <c r="I19" s="12">
        <v>0</v>
      </c>
      <c r="J19" s="12">
        <v>-100</v>
      </c>
      <c r="K19" s="41" t="s">
        <v>213</v>
      </c>
      <c r="L19" s="9" t="str">
        <f t="shared" ref="L19:L25" si="11">IF(J19="Div by 0", "N/A", IF(K19="N/A","N/A", IF(J19&gt;VALUE(MID(K19,1,2)), "No", IF(J19&lt;-1*VALUE(MID(K19,1,2)), "No", "Yes"))))</f>
        <v>N/A</v>
      </c>
    </row>
    <row r="20" spans="1:12" x14ac:dyDescent="0.25">
      <c r="A20" s="4" t="s">
        <v>76</v>
      </c>
      <c r="B20" s="41" t="s">
        <v>213</v>
      </c>
      <c r="C20" s="34">
        <v>11</v>
      </c>
      <c r="D20" s="11" t="str">
        <f t="shared" si="8"/>
        <v>N/A</v>
      </c>
      <c r="E20" s="34">
        <v>11</v>
      </c>
      <c r="F20" s="11" t="str">
        <f t="shared" si="9"/>
        <v>N/A</v>
      </c>
      <c r="G20" s="34">
        <v>11</v>
      </c>
      <c r="H20" s="11" t="str">
        <f t="shared" si="10"/>
        <v>N/A</v>
      </c>
      <c r="I20" s="12">
        <v>-20</v>
      </c>
      <c r="J20" s="12">
        <v>-50</v>
      </c>
      <c r="K20" s="41" t="s">
        <v>213</v>
      </c>
      <c r="L20" s="9" t="str">
        <f t="shared" si="11"/>
        <v>N/A</v>
      </c>
    </row>
    <row r="21" spans="1:12" x14ac:dyDescent="0.25">
      <c r="A21" s="51" t="s">
        <v>1118</v>
      </c>
      <c r="B21" s="41" t="s">
        <v>213</v>
      </c>
      <c r="C21" s="14">
        <v>4903.5770818000001</v>
      </c>
      <c r="D21" s="11" t="str">
        <f t="shared" si="8"/>
        <v>N/A</v>
      </c>
      <c r="E21" s="14">
        <v>4925.8575068</v>
      </c>
      <c r="F21" s="11" t="str">
        <f t="shared" si="9"/>
        <v>N/A</v>
      </c>
      <c r="G21" s="14">
        <v>5278.4473773999998</v>
      </c>
      <c r="H21" s="11" t="str">
        <f t="shared" si="10"/>
        <v>N/A</v>
      </c>
      <c r="I21" s="12">
        <v>0.45440000000000003</v>
      </c>
      <c r="J21" s="12">
        <v>7.1580000000000004</v>
      </c>
      <c r="K21" s="41" t="s">
        <v>736</v>
      </c>
      <c r="L21" s="9" t="str">
        <f t="shared" si="11"/>
        <v>Yes</v>
      </c>
    </row>
    <row r="22" spans="1:12" x14ac:dyDescent="0.25">
      <c r="A22" s="4" t="s">
        <v>1702</v>
      </c>
      <c r="B22" s="41" t="s">
        <v>213</v>
      </c>
      <c r="C22" s="14">
        <v>10067.033056</v>
      </c>
      <c r="D22" s="11" t="str">
        <f t="shared" si="8"/>
        <v>N/A</v>
      </c>
      <c r="E22" s="14">
        <v>9534.5631811000003</v>
      </c>
      <c r="F22" s="11" t="str">
        <f t="shared" si="9"/>
        <v>N/A</v>
      </c>
      <c r="G22" s="14">
        <v>10233.400197999999</v>
      </c>
      <c r="H22" s="11" t="str">
        <f t="shared" si="10"/>
        <v>N/A</v>
      </c>
      <c r="I22" s="12">
        <v>-5.29</v>
      </c>
      <c r="J22" s="12">
        <v>7.33</v>
      </c>
      <c r="K22" s="41" t="s">
        <v>736</v>
      </c>
      <c r="L22" s="9" t="str">
        <f t="shared" si="11"/>
        <v>Yes</v>
      </c>
    </row>
    <row r="23" spans="1:12" x14ac:dyDescent="0.25">
      <c r="A23" s="4" t="s">
        <v>1119</v>
      </c>
      <c r="B23" s="41" t="s">
        <v>213</v>
      </c>
      <c r="C23" s="14">
        <v>12152.134719</v>
      </c>
      <c r="D23" s="11" t="str">
        <f t="shared" si="8"/>
        <v>N/A</v>
      </c>
      <c r="E23" s="14">
        <v>12054.582858</v>
      </c>
      <c r="F23" s="11" t="str">
        <f t="shared" si="9"/>
        <v>N/A</v>
      </c>
      <c r="G23" s="14">
        <v>12747.029162000001</v>
      </c>
      <c r="H23" s="11" t="str">
        <f t="shared" si="10"/>
        <v>N/A</v>
      </c>
      <c r="I23" s="12">
        <v>-0.80300000000000005</v>
      </c>
      <c r="J23" s="12">
        <v>5.7439999999999998</v>
      </c>
      <c r="K23" s="41" t="s">
        <v>736</v>
      </c>
      <c r="L23" s="9" t="str">
        <f t="shared" si="11"/>
        <v>Yes</v>
      </c>
    </row>
    <row r="24" spans="1:12" x14ac:dyDescent="0.25">
      <c r="A24" s="4" t="s">
        <v>1120</v>
      </c>
      <c r="B24" s="41" t="s">
        <v>213</v>
      </c>
      <c r="C24" s="14">
        <v>1966.8379935999999</v>
      </c>
      <c r="D24" s="11" t="str">
        <f t="shared" si="8"/>
        <v>N/A</v>
      </c>
      <c r="E24" s="14">
        <v>1977.8830264000001</v>
      </c>
      <c r="F24" s="11" t="str">
        <f t="shared" si="9"/>
        <v>N/A</v>
      </c>
      <c r="G24" s="14">
        <v>2098.0844057999998</v>
      </c>
      <c r="H24" s="11" t="str">
        <f t="shared" si="10"/>
        <v>N/A</v>
      </c>
      <c r="I24" s="12">
        <v>0.56159999999999999</v>
      </c>
      <c r="J24" s="12">
        <v>6.077</v>
      </c>
      <c r="K24" s="41" t="s">
        <v>736</v>
      </c>
      <c r="L24" s="9" t="str">
        <f t="shared" si="11"/>
        <v>Yes</v>
      </c>
    </row>
    <row r="25" spans="1:12" x14ac:dyDescent="0.25">
      <c r="A25" s="4" t="s">
        <v>1121</v>
      </c>
      <c r="B25" s="41" t="s">
        <v>213</v>
      </c>
      <c r="C25" s="14">
        <v>4700.3307369000004</v>
      </c>
      <c r="D25" s="11" t="str">
        <f t="shared" si="8"/>
        <v>N/A</v>
      </c>
      <c r="E25" s="14">
        <v>4873.5106022</v>
      </c>
      <c r="F25" s="11" t="str">
        <f t="shared" si="9"/>
        <v>N/A</v>
      </c>
      <c r="G25" s="14">
        <v>5006.0699146999996</v>
      </c>
      <c r="H25" s="11" t="str">
        <f t="shared" si="10"/>
        <v>N/A</v>
      </c>
      <c r="I25" s="12">
        <v>3.6840000000000002</v>
      </c>
      <c r="J25" s="12">
        <v>2.72</v>
      </c>
      <c r="K25" s="41" t="s">
        <v>736</v>
      </c>
      <c r="L25" s="9" t="str">
        <f t="shared" si="11"/>
        <v>Yes</v>
      </c>
    </row>
    <row r="26" spans="1:12" x14ac:dyDescent="0.25">
      <c r="A26" s="2" t="s">
        <v>1122</v>
      </c>
      <c r="B26" s="41" t="s">
        <v>213</v>
      </c>
      <c r="C26" s="14">
        <v>5192.4296629</v>
      </c>
      <c r="D26" s="11" t="str">
        <f t="shared" si="8"/>
        <v>N/A</v>
      </c>
      <c r="E26" s="14">
        <v>5181.0005832999996</v>
      </c>
      <c r="F26" s="11" t="str">
        <f t="shared" si="9"/>
        <v>N/A</v>
      </c>
      <c r="G26" s="14">
        <v>5524.2909896000001</v>
      </c>
      <c r="H26" s="11" t="str">
        <f t="shared" si="10"/>
        <v>N/A</v>
      </c>
      <c r="I26" s="12">
        <v>-0.22</v>
      </c>
      <c r="J26" s="12">
        <v>6.6260000000000003</v>
      </c>
      <c r="K26" s="41" t="s">
        <v>736</v>
      </c>
      <c r="L26" s="9" t="str">
        <f>IF(J26="Div by 0", "N/A", IF(OR(J26="N/A",K26="N/A"),"N/A", IF(J26&gt;VALUE(MID(K26,1,2)), "No", IF(J26&lt;-1*VALUE(MID(K26,1,2)), "No", "Yes"))))</f>
        <v>Yes</v>
      </c>
    </row>
    <row r="27" spans="1:12" x14ac:dyDescent="0.25">
      <c r="A27" s="2" t="s">
        <v>1123</v>
      </c>
      <c r="B27" s="41" t="s">
        <v>213</v>
      </c>
      <c r="C27" s="14">
        <v>4533.3982278000003</v>
      </c>
      <c r="D27" s="11" t="str">
        <f t="shared" si="8"/>
        <v>N/A</v>
      </c>
      <c r="E27" s="14">
        <v>4597.3077653999999</v>
      </c>
      <c r="F27" s="11" t="str">
        <f t="shared" si="9"/>
        <v>N/A</v>
      </c>
      <c r="G27" s="14">
        <v>4959.8711882999996</v>
      </c>
      <c r="H27" s="11" t="str">
        <f t="shared" si="10"/>
        <v>N/A</v>
      </c>
      <c r="I27" s="12">
        <v>1.41</v>
      </c>
      <c r="J27" s="12">
        <v>7.8860000000000001</v>
      </c>
      <c r="K27" s="41" t="s">
        <v>736</v>
      </c>
      <c r="L27" s="9" t="str">
        <f>IF(J27="Div by 0", "N/A", IF(OR(J27="N/A",K27="N/A"),"N/A", IF(J27&gt;VALUE(MID(K27,1,2)), "No", IF(J27&lt;-1*VALUE(MID(K27,1,2)), "No", "Yes"))))</f>
        <v>Yes</v>
      </c>
    </row>
    <row r="28" spans="1:12" x14ac:dyDescent="0.25">
      <c r="A28" s="51" t="s">
        <v>1124</v>
      </c>
      <c r="B28" s="41" t="s">
        <v>213</v>
      </c>
      <c r="C28" s="14">
        <v>8582.1707747</v>
      </c>
      <c r="D28" s="11" t="str">
        <f t="shared" si="8"/>
        <v>N/A</v>
      </c>
      <c r="E28" s="14">
        <v>8090.6953973</v>
      </c>
      <c r="F28" s="11" t="str">
        <f t="shared" si="9"/>
        <v>N/A</v>
      </c>
      <c r="G28" s="14">
        <v>8544.3569162999993</v>
      </c>
      <c r="H28" s="11" t="str">
        <f t="shared" si="10"/>
        <v>N/A</v>
      </c>
      <c r="I28" s="12">
        <v>-5.73</v>
      </c>
      <c r="J28" s="12">
        <v>5.6070000000000002</v>
      </c>
      <c r="K28" s="41" t="s">
        <v>736</v>
      </c>
      <c r="L28" s="9" t="str">
        <f>IF(J28="Div by 0", "N/A", IF(K28="N/A","N/A", IF(J28&gt;VALUE(MID(K28,1,2)), "No", IF(J28&lt;-1*VALUE(MID(K28,1,2)), "No", "Yes"))))</f>
        <v>Yes</v>
      </c>
    </row>
    <row r="29" spans="1:12" x14ac:dyDescent="0.25">
      <c r="A29" s="2" t="s">
        <v>1125</v>
      </c>
      <c r="B29" s="41" t="s">
        <v>213</v>
      </c>
      <c r="C29" s="14">
        <v>10022.20248</v>
      </c>
      <c r="D29" s="11" t="str">
        <f t="shared" si="8"/>
        <v>N/A</v>
      </c>
      <c r="E29" s="14">
        <v>9450.2397753000005</v>
      </c>
      <c r="F29" s="11" t="str">
        <f t="shared" si="9"/>
        <v>N/A</v>
      </c>
      <c r="G29" s="14">
        <v>10094.345837999999</v>
      </c>
      <c r="H29" s="11" t="str">
        <f t="shared" si="10"/>
        <v>N/A</v>
      </c>
      <c r="I29" s="12">
        <v>-5.71</v>
      </c>
      <c r="J29" s="12">
        <v>6.8159999999999998</v>
      </c>
      <c r="K29" s="41" t="s">
        <v>736</v>
      </c>
      <c r="L29" s="9" t="str">
        <f>IF(J29="Div by 0", "N/A", IF(K29="N/A","N/A", IF(J29&gt;VALUE(MID(K29,1,2)), "No", IF(J29&lt;-1*VALUE(MID(K29,1,2)), "No", "Yes"))))</f>
        <v>Yes</v>
      </c>
    </row>
    <row r="30" spans="1:12" x14ac:dyDescent="0.25">
      <c r="A30" s="2" t="s">
        <v>1126</v>
      </c>
      <c r="B30" s="41" t="s">
        <v>213</v>
      </c>
      <c r="C30" s="14">
        <v>6926.7393699000004</v>
      </c>
      <c r="D30" s="11" t="str">
        <f t="shared" si="8"/>
        <v>N/A</v>
      </c>
      <c r="E30" s="14">
        <v>6521.7434071999996</v>
      </c>
      <c r="F30" s="11" t="str">
        <f t="shared" si="9"/>
        <v>N/A</v>
      </c>
      <c r="G30" s="14">
        <v>6742.6164823999998</v>
      </c>
      <c r="H30" s="11" t="str">
        <f t="shared" si="10"/>
        <v>N/A</v>
      </c>
      <c r="I30" s="12">
        <v>-5.85</v>
      </c>
      <c r="J30" s="12">
        <v>3.387</v>
      </c>
      <c r="K30" s="41" t="s">
        <v>736</v>
      </c>
      <c r="L30" s="9" t="str">
        <f>IF(J30="Div by 0", "N/A", IF(K30="N/A","N/A", IF(J30&gt;VALUE(MID(K30,1,2)), "No", IF(J30&lt;-1*VALUE(MID(K30,1,2)), "No", "Yes"))))</f>
        <v>Yes</v>
      </c>
    </row>
    <row r="31" spans="1:12" x14ac:dyDescent="0.25">
      <c r="A31" s="2" t="s">
        <v>1127</v>
      </c>
      <c r="B31" s="41" t="s">
        <v>213</v>
      </c>
      <c r="C31" s="14">
        <v>9021.6981835000006</v>
      </c>
      <c r="D31" s="11" t="str">
        <f t="shared" si="8"/>
        <v>N/A</v>
      </c>
      <c r="E31" s="14">
        <v>8481.9842494000004</v>
      </c>
      <c r="F31" s="11" t="str">
        <f t="shared" si="9"/>
        <v>N/A</v>
      </c>
      <c r="G31" s="14">
        <v>8957.0295198000003</v>
      </c>
      <c r="H31" s="11" t="str">
        <f t="shared" si="10"/>
        <v>N/A</v>
      </c>
      <c r="I31" s="12">
        <v>-5.98</v>
      </c>
      <c r="J31" s="12">
        <v>5.601</v>
      </c>
      <c r="K31" s="41" t="s">
        <v>736</v>
      </c>
      <c r="L31" s="9" t="str">
        <f>IF(J31="Div by 0", "N/A", IF(OR(J31="N/A",K31="N/A"),"N/A", IF(J31&gt;VALUE(MID(K31,1,2)), "No", IF(J31&lt;-1*VALUE(MID(K31,1,2)), "No", "Yes"))))</f>
        <v>Yes</v>
      </c>
    </row>
    <row r="32" spans="1:12" x14ac:dyDescent="0.25">
      <c r="A32" s="2" t="s">
        <v>1128</v>
      </c>
      <c r="B32" s="41" t="s">
        <v>213</v>
      </c>
      <c r="C32" s="14">
        <v>7943.2221081999996</v>
      </c>
      <c r="D32" s="11" t="str">
        <f t="shared" si="8"/>
        <v>N/A</v>
      </c>
      <c r="E32" s="14">
        <v>7530.5849527999999</v>
      </c>
      <c r="F32" s="11" t="str">
        <f t="shared" si="9"/>
        <v>N/A</v>
      </c>
      <c r="G32" s="14">
        <v>7959.1494731000003</v>
      </c>
      <c r="H32" s="11" t="str">
        <f t="shared" si="10"/>
        <v>N/A</v>
      </c>
      <c r="I32" s="12">
        <v>-5.19</v>
      </c>
      <c r="J32" s="12">
        <v>5.6909999999999998</v>
      </c>
      <c r="K32" s="41" t="s">
        <v>736</v>
      </c>
      <c r="L32" s="9" t="str">
        <f>IF(J32="Div by 0", "N/A", IF(OR(J32="N/A",K32="N/A"),"N/A", IF(J32&gt;VALUE(MID(K32,1,2)), "No", IF(J32&lt;-1*VALUE(MID(K32,1,2)), "No", "Yes"))))</f>
        <v>Yes</v>
      </c>
    </row>
    <row r="33" spans="1:12" x14ac:dyDescent="0.25">
      <c r="A33" s="2" t="s">
        <v>1705</v>
      </c>
      <c r="B33" s="41" t="s">
        <v>213</v>
      </c>
      <c r="C33" s="14">
        <v>9883.8988095000004</v>
      </c>
      <c r="D33" s="11" t="str">
        <f t="shared" si="8"/>
        <v>N/A</v>
      </c>
      <c r="E33" s="14">
        <v>9489.3059054999994</v>
      </c>
      <c r="F33" s="11" t="str">
        <f t="shared" si="9"/>
        <v>N/A</v>
      </c>
      <c r="G33" s="14">
        <v>10181.692831</v>
      </c>
      <c r="H33" s="11" t="str">
        <f t="shared" si="10"/>
        <v>N/A</v>
      </c>
      <c r="I33" s="12">
        <v>-3.99</v>
      </c>
      <c r="J33" s="12">
        <v>7.2960000000000003</v>
      </c>
      <c r="K33" s="41" t="s">
        <v>736</v>
      </c>
      <c r="L33" s="9" t="str">
        <f t="shared" ref="L33:L45" si="12">IF(J33="Div by 0", "N/A", IF(K33="N/A","N/A", IF(J33&gt;VALUE(MID(K33,1,2)), "No", IF(J33&lt;-1*VALUE(MID(K33,1,2)), "No", "Yes"))))</f>
        <v>Yes</v>
      </c>
    </row>
    <row r="34" spans="1:12" x14ac:dyDescent="0.25">
      <c r="A34" s="2" t="s">
        <v>1706</v>
      </c>
      <c r="B34" s="41" t="s">
        <v>213</v>
      </c>
      <c r="C34" s="14">
        <v>859.20091934000004</v>
      </c>
      <c r="D34" s="11" t="str">
        <f t="shared" si="8"/>
        <v>N/A</v>
      </c>
      <c r="E34" s="14">
        <v>744.54174050999995</v>
      </c>
      <c r="F34" s="11" t="str">
        <f t="shared" si="9"/>
        <v>N/A</v>
      </c>
      <c r="G34" s="14">
        <v>807.93347416999995</v>
      </c>
      <c r="H34" s="11" t="str">
        <f t="shared" si="10"/>
        <v>N/A</v>
      </c>
      <c r="I34" s="12">
        <v>-13.3</v>
      </c>
      <c r="J34" s="12">
        <v>8.5139999999999993</v>
      </c>
      <c r="K34" s="41" t="s">
        <v>736</v>
      </c>
      <c r="L34" s="9" t="str">
        <f t="shared" si="12"/>
        <v>Yes</v>
      </c>
    </row>
    <row r="35" spans="1:12" x14ac:dyDescent="0.25">
      <c r="A35" s="2" t="s">
        <v>1707</v>
      </c>
      <c r="B35" s="41" t="s">
        <v>213</v>
      </c>
      <c r="C35" s="14">
        <v>10221.365227</v>
      </c>
      <c r="D35" s="11" t="str">
        <f t="shared" si="8"/>
        <v>N/A</v>
      </c>
      <c r="E35" s="14">
        <v>9765.2193157999991</v>
      </c>
      <c r="F35" s="11" t="str">
        <f t="shared" si="9"/>
        <v>N/A</v>
      </c>
      <c r="G35" s="14">
        <v>10382.848744999999</v>
      </c>
      <c r="H35" s="11" t="str">
        <f t="shared" si="10"/>
        <v>N/A</v>
      </c>
      <c r="I35" s="12">
        <v>-4.46</v>
      </c>
      <c r="J35" s="12">
        <v>6.3250000000000002</v>
      </c>
      <c r="K35" s="41" t="s">
        <v>736</v>
      </c>
      <c r="L35" s="9" t="str">
        <f t="shared" si="12"/>
        <v>Yes</v>
      </c>
    </row>
    <row r="36" spans="1:12" x14ac:dyDescent="0.25">
      <c r="A36" s="2" t="s">
        <v>1708</v>
      </c>
      <c r="B36" s="41" t="s">
        <v>213</v>
      </c>
      <c r="C36" s="14">
        <v>189.62293413</v>
      </c>
      <c r="D36" s="11" t="str">
        <f t="shared" si="8"/>
        <v>N/A</v>
      </c>
      <c r="E36" s="14">
        <v>185.24370766000001</v>
      </c>
      <c r="F36" s="11" t="str">
        <f t="shared" si="9"/>
        <v>N/A</v>
      </c>
      <c r="G36" s="14">
        <v>207.51489164</v>
      </c>
      <c r="H36" s="11" t="str">
        <f t="shared" si="10"/>
        <v>N/A</v>
      </c>
      <c r="I36" s="12">
        <v>-2.31</v>
      </c>
      <c r="J36" s="12">
        <v>12.02</v>
      </c>
      <c r="K36" s="41" t="s">
        <v>736</v>
      </c>
      <c r="L36" s="9" t="str">
        <f t="shared" si="12"/>
        <v>Yes</v>
      </c>
    </row>
    <row r="37" spans="1:12" x14ac:dyDescent="0.25">
      <c r="A37" s="2" t="s">
        <v>1709</v>
      </c>
      <c r="B37" s="41" t="s">
        <v>213</v>
      </c>
      <c r="C37" s="14">
        <v>19033.646868</v>
      </c>
      <c r="D37" s="11" t="str">
        <f t="shared" si="8"/>
        <v>N/A</v>
      </c>
      <c r="E37" s="14">
        <v>18718.091849</v>
      </c>
      <c r="F37" s="11" t="str">
        <f t="shared" si="9"/>
        <v>N/A</v>
      </c>
      <c r="G37" s="14">
        <v>20365.051602</v>
      </c>
      <c r="H37" s="11" t="str">
        <f t="shared" si="10"/>
        <v>N/A</v>
      </c>
      <c r="I37" s="12">
        <v>-1.66</v>
      </c>
      <c r="J37" s="12">
        <v>8.7989999999999995</v>
      </c>
      <c r="K37" s="41" t="s">
        <v>736</v>
      </c>
      <c r="L37" s="9" t="str">
        <f t="shared" si="12"/>
        <v>Yes</v>
      </c>
    </row>
    <row r="38" spans="1:12" x14ac:dyDescent="0.25">
      <c r="A38" s="2" t="s">
        <v>1710</v>
      </c>
      <c r="B38" s="41" t="s">
        <v>213</v>
      </c>
      <c r="C38" s="14" t="s">
        <v>1745</v>
      </c>
      <c r="D38" s="11" t="str">
        <f t="shared" si="8"/>
        <v>N/A</v>
      </c>
      <c r="E38" s="14" t="s">
        <v>1745</v>
      </c>
      <c r="F38" s="11" t="str">
        <f t="shared" si="9"/>
        <v>N/A</v>
      </c>
      <c r="G38" s="14" t="s">
        <v>1745</v>
      </c>
      <c r="H38" s="11" t="str">
        <f t="shared" si="10"/>
        <v>N/A</v>
      </c>
      <c r="I38" s="12" t="s">
        <v>1745</v>
      </c>
      <c r="J38" s="12" t="s">
        <v>1745</v>
      </c>
      <c r="K38" s="41" t="s">
        <v>736</v>
      </c>
      <c r="L38" s="9" t="str">
        <f t="shared" si="12"/>
        <v>N/A</v>
      </c>
    </row>
    <row r="39" spans="1:12" x14ac:dyDescent="0.25">
      <c r="A39" s="2" t="s">
        <v>1711</v>
      </c>
      <c r="B39" s="41" t="s">
        <v>213</v>
      </c>
      <c r="C39" s="14">
        <v>141.92256903000001</v>
      </c>
      <c r="D39" s="11" t="str">
        <f t="shared" si="8"/>
        <v>N/A</v>
      </c>
      <c r="E39" s="14">
        <v>116.61812365</v>
      </c>
      <c r="F39" s="11" t="str">
        <f t="shared" si="9"/>
        <v>N/A</v>
      </c>
      <c r="G39" s="14">
        <v>154.69472949999999</v>
      </c>
      <c r="H39" s="11" t="str">
        <f t="shared" si="10"/>
        <v>N/A</v>
      </c>
      <c r="I39" s="12">
        <v>-17.8</v>
      </c>
      <c r="J39" s="12">
        <v>32.65</v>
      </c>
      <c r="K39" s="41" t="s">
        <v>736</v>
      </c>
      <c r="L39" s="9" t="str">
        <f t="shared" si="12"/>
        <v>No</v>
      </c>
    </row>
    <row r="40" spans="1:12" x14ac:dyDescent="0.25">
      <c r="A40" s="2" t="s">
        <v>1712</v>
      </c>
      <c r="B40" s="41" t="s">
        <v>213</v>
      </c>
      <c r="C40" s="14" t="s">
        <v>1745</v>
      </c>
      <c r="D40" s="11" t="str">
        <f t="shared" si="8"/>
        <v>N/A</v>
      </c>
      <c r="E40" s="14" t="s">
        <v>1745</v>
      </c>
      <c r="F40" s="11" t="str">
        <f t="shared" si="9"/>
        <v>N/A</v>
      </c>
      <c r="G40" s="14" t="s">
        <v>1745</v>
      </c>
      <c r="H40" s="11" t="str">
        <f t="shared" si="10"/>
        <v>N/A</v>
      </c>
      <c r="I40" s="12" t="s">
        <v>1745</v>
      </c>
      <c r="J40" s="12" t="s">
        <v>1745</v>
      </c>
      <c r="K40" s="41" t="s">
        <v>736</v>
      </c>
      <c r="L40" s="9" t="str">
        <f t="shared" si="12"/>
        <v>N/A</v>
      </c>
    </row>
    <row r="41" spans="1:12" x14ac:dyDescent="0.25">
      <c r="A41" s="2" t="s">
        <v>1713</v>
      </c>
      <c r="B41" s="41" t="s">
        <v>213</v>
      </c>
      <c r="C41" s="14">
        <v>19242.539119000001</v>
      </c>
      <c r="D41" s="11" t="str">
        <f t="shared" si="8"/>
        <v>N/A</v>
      </c>
      <c r="E41" s="14">
        <v>19238.383619</v>
      </c>
      <c r="F41" s="11" t="str">
        <f t="shared" si="9"/>
        <v>N/A</v>
      </c>
      <c r="G41" s="14">
        <v>21337.656513000002</v>
      </c>
      <c r="H41" s="11" t="str">
        <f t="shared" si="10"/>
        <v>N/A</v>
      </c>
      <c r="I41" s="12">
        <v>-2.1999999999999999E-2</v>
      </c>
      <c r="J41" s="12">
        <v>10.91</v>
      </c>
      <c r="K41" s="41" t="s">
        <v>736</v>
      </c>
      <c r="L41" s="9" t="str">
        <f t="shared" si="12"/>
        <v>Yes</v>
      </c>
    </row>
    <row r="42" spans="1:12" x14ac:dyDescent="0.25">
      <c r="A42" s="2" t="s">
        <v>1714</v>
      </c>
      <c r="B42" s="41" t="s">
        <v>213</v>
      </c>
      <c r="C42" s="14" t="s">
        <v>1745</v>
      </c>
      <c r="D42" s="11" t="str">
        <f t="shared" si="8"/>
        <v>N/A</v>
      </c>
      <c r="E42" s="14" t="s">
        <v>1745</v>
      </c>
      <c r="F42" s="11" t="str">
        <f t="shared" si="9"/>
        <v>N/A</v>
      </c>
      <c r="G42" s="14" t="s">
        <v>1745</v>
      </c>
      <c r="H42" s="11" t="str">
        <f t="shared" si="10"/>
        <v>N/A</v>
      </c>
      <c r="I42" s="12" t="s">
        <v>1745</v>
      </c>
      <c r="J42" s="12" t="s">
        <v>1745</v>
      </c>
      <c r="K42" s="41" t="s">
        <v>736</v>
      </c>
      <c r="L42" s="9" t="str">
        <f t="shared" si="12"/>
        <v>N/A</v>
      </c>
    </row>
    <row r="43" spans="1:12" x14ac:dyDescent="0.25">
      <c r="A43" s="2" t="s">
        <v>1715</v>
      </c>
      <c r="B43" s="41" t="s">
        <v>213</v>
      </c>
      <c r="C43" s="14" t="s">
        <v>1745</v>
      </c>
      <c r="D43" s="11" t="str">
        <f t="shared" si="8"/>
        <v>N/A</v>
      </c>
      <c r="E43" s="14" t="s">
        <v>1745</v>
      </c>
      <c r="F43" s="11" t="str">
        <f t="shared" si="9"/>
        <v>N/A</v>
      </c>
      <c r="G43" s="14" t="s">
        <v>1745</v>
      </c>
      <c r="H43" s="11" t="str">
        <f t="shared" si="10"/>
        <v>N/A</v>
      </c>
      <c r="I43" s="12" t="s">
        <v>1745</v>
      </c>
      <c r="J43" s="12" t="s">
        <v>1745</v>
      </c>
      <c r="K43" s="41" t="s">
        <v>736</v>
      </c>
      <c r="L43" s="9" t="str">
        <f t="shared" si="12"/>
        <v>N/A</v>
      </c>
    </row>
    <row r="44" spans="1:12" x14ac:dyDescent="0.25">
      <c r="A44" s="2" t="s">
        <v>1129</v>
      </c>
      <c r="B44" s="41" t="s">
        <v>213</v>
      </c>
      <c r="C44" s="14">
        <v>13281.461767000001</v>
      </c>
      <c r="D44" s="11" t="str">
        <f t="shared" si="8"/>
        <v>N/A</v>
      </c>
      <c r="E44" s="14">
        <v>12881.246864000001</v>
      </c>
      <c r="F44" s="11" t="str">
        <f t="shared" si="9"/>
        <v>N/A</v>
      </c>
      <c r="G44" s="14">
        <v>13851.787194</v>
      </c>
      <c r="H44" s="11" t="str">
        <f t="shared" si="10"/>
        <v>N/A</v>
      </c>
      <c r="I44" s="12">
        <v>-3.01</v>
      </c>
      <c r="J44" s="12">
        <v>7.5350000000000001</v>
      </c>
      <c r="K44" s="41" t="s">
        <v>736</v>
      </c>
      <c r="L44" s="9" t="str">
        <f t="shared" si="12"/>
        <v>Yes</v>
      </c>
    </row>
    <row r="45" spans="1:12" ht="25" x14ac:dyDescent="0.25">
      <c r="A45" s="2" t="s">
        <v>1130</v>
      </c>
      <c r="B45" s="41" t="s">
        <v>213</v>
      </c>
      <c r="C45" s="14">
        <v>507.79075225999998</v>
      </c>
      <c r="D45" s="11" t="str">
        <f t="shared" si="8"/>
        <v>N/A</v>
      </c>
      <c r="E45" s="14">
        <v>439.89582012</v>
      </c>
      <c r="F45" s="11" t="str">
        <f t="shared" si="9"/>
        <v>N/A</v>
      </c>
      <c r="G45" s="14">
        <v>491.23185697000002</v>
      </c>
      <c r="H45" s="11" t="str">
        <f t="shared" si="10"/>
        <v>N/A</v>
      </c>
      <c r="I45" s="12">
        <v>-13.4</v>
      </c>
      <c r="J45" s="12">
        <v>11.67</v>
      </c>
      <c r="K45" s="41" t="s">
        <v>736</v>
      </c>
      <c r="L45" s="9" t="str">
        <f t="shared" si="12"/>
        <v>Yes</v>
      </c>
    </row>
    <row r="46" spans="1:12" x14ac:dyDescent="0.25">
      <c r="A46" s="2" t="s">
        <v>1131</v>
      </c>
      <c r="B46" s="33" t="s">
        <v>213</v>
      </c>
      <c r="C46" s="43">
        <v>44081.973707999998</v>
      </c>
      <c r="D46" s="11" t="str">
        <f t="shared" si="8"/>
        <v>N/A</v>
      </c>
      <c r="E46" s="43">
        <v>43185.941744000003</v>
      </c>
      <c r="F46" s="11" t="str">
        <f t="shared" si="9"/>
        <v>N/A</v>
      </c>
      <c r="G46" s="43">
        <v>47278.183332000001</v>
      </c>
      <c r="H46" s="11" t="str">
        <f t="shared" si="10"/>
        <v>N/A</v>
      </c>
      <c r="I46" s="12">
        <v>-2.0299999999999998</v>
      </c>
      <c r="J46" s="12">
        <v>9.4760000000000009</v>
      </c>
      <c r="K46" s="41" t="s">
        <v>736</v>
      </c>
      <c r="L46" s="9" t="str">
        <f>IF(J46="Div by 0", "N/A", IF(K46="N/A","N/A", IF(J46&gt;VALUE(MID(K46,1,2)), "No", IF(J46&lt;-1*VALUE(MID(K46,1,2)), "No", "Yes"))))</f>
        <v>Yes</v>
      </c>
    </row>
    <row r="47" spans="1:12" x14ac:dyDescent="0.25">
      <c r="A47" s="52" t="s">
        <v>1132</v>
      </c>
      <c r="B47" s="33" t="s">
        <v>213</v>
      </c>
      <c r="C47" s="43">
        <v>22632.014225999999</v>
      </c>
      <c r="D47" s="11" t="str">
        <f t="shared" si="8"/>
        <v>N/A</v>
      </c>
      <c r="E47" s="43">
        <v>24381.119850999999</v>
      </c>
      <c r="F47" s="11" t="str">
        <f t="shared" si="9"/>
        <v>N/A</v>
      </c>
      <c r="G47" s="43">
        <v>23319.355109</v>
      </c>
      <c r="H47" s="11" t="str">
        <f t="shared" si="10"/>
        <v>N/A</v>
      </c>
      <c r="I47" s="12">
        <v>7.7279999999999998</v>
      </c>
      <c r="J47" s="12">
        <v>-4.3499999999999996</v>
      </c>
      <c r="K47" s="41" t="s">
        <v>736</v>
      </c>
      <c r="L47" s="9" t="str">
        <f>IF(J47="Div by 0", "N/A", IF(K47="N/A","N/A", IF(J47&gt;VALUE(MID(K47,1,2)), "No", IF(J47&lt;-1*VALUE(MID(K47,1,2)), "No", "Yes"))))</f>
        <v>Yes</v>
      </c>
    </row>
    <row r="48" spans="1:12" ht="25" x14ac:dyDescent="0.25">
      <c r="A48" s="2" t="s">
        <v>1133</v>
      </c>
      <c r="B48" s="33" t="s">
        <v>213</v>
      </c>
      <c r="C48" s="43">
        <v>32431.227360000001</v>
      </c>
      <c r="D48" s="11" t="str">
        <f t="shared" si="8"/>
        <v>N/A</v>
      </c>
      <c r="E48" s="43">
        <v>32743.558233</v>
      </c>
      <c r="F48" s="11" t="str">
        <f t="shared" si="9"/>
        <v>N/A</v>
      </c>
      <c r="G48" s="43">
        <v>36366.297866000001</v>
      </c>
      <c r="H48" s="11" t="str">
        <f t="shared" si="10"/>
        <v>N/A</v>
      </c>
      <c r="I48" s="12">
        <v>0.96309999999999996</v>
      </c>
      <c r="J48" s="12">
        <v>11.06</v>
      </c>
      <c r="K48" s="41" t="s">
        <v>736</v>
      </c>
      <c r="L48" s="9" t="str">
        <f>IF(J48="Div by 0", "N/A", IF(K48="N/A","N/A", IF(J48&gt;VALUE(MID(K48,1,2)), "No", IF(J48&lt;-1*VALUE(MID(K48,1,2)), "No", "Yes"))))</f>
        <v>Yes</v>
      </c>
    </row>
    <row r="49" spans="1:12" x14ac:dyDescent="0.25">
      <c r="A49" s="6" t="s">
        <v>1134</v>
      </c>
      <c r="B49" s="33" t="s">
        <v>213</v>
      </c>
      <c r="C49" s="43">
        <v>18728.788978</v>
      </c>
      <c r="D49" s="11" t="str">
        <f t="shared" si="8"/>
        <v>N/A</v>
      </c>
      <c r="E49" s="43">
        <v>18871.684859000001</v>
      </c>
      <c r="F49" s="11" t="str">
        <f t="shared" si="9"/>
        <v>N/A</v>
      </c>
      <c r="G49" s="43">
        <v>20088.067362000002</v>
      </c>
      <c r="H49" s="11" t="str">
        <f t="shared" si="10"/>
        <v>N/A</v>
      </c>
      <c r="I49" s="12">
        <v>0.76300000000000001</v>
      </c>
      <c r="J49" s="12">
        <v>6.4459999999999997</v>
      </c>
      <c r="K49" s="41" t="s">
        <v>736</v>
      </c>
      <c r="L49" s="9" t="str">
        <f t="shared" ref="L49:L59" si="13">IF(J49="Div by 0", "N/A", IF(K49="N/A","N/A", IF(J49&gt;VALUE(MID(K49,1,2)), "No", IF(J49&lt;-1*VALUE(MID(K49,1,2)), "No", "Yes"))))</f>
        <v>Yes</v>
      </c>
    </row>
    <row r="50" spans="1:12" ht="25" x14ac:dyDescent="0.25">
      <c r="A50" s="2" t="s">
        <v>1135</v>
      </c>
      <c r="B50" s="33" t="s">
        <v>213</v>
      </c>
      <c r="C50" s="43">
        <v>19516.864011999998</v>
      </c>
      <c r="D50" s="11" t="str">
        <f t="shared" si="8"/>
        <v>N/A</v>
      </c>
      <c r="E50" s="43">
        <v>19558.242306</v>
      </c>
      <c r="F50" s="11" t="str">
        <f t="shared" si="9"/>
        <v>N/A</v>
      </c>
      <c r="G50" s="43">
        <v>21082.569908000001</v>
      </c>
      <c r="H50" s="11" t="str">
        <f t="shared" si="10"/>
        <v>N/A</v>
      </c>
      <c r="I50" s="12">
        <v>0.21199999999999999</v>
      </c>
      <c r="J50" s="12">
        <v>7.7939999999999996</v>
      </c>
      <c r="K50" s="41" t="s">
        <v>736</v>
      </c>
      <c r="L50" s="9" t="str">
        <f t="shared" si="13"/>
        <v>Yes</v>
      </c>
    </row>
    <row r="51" spans="1:12" x14ac:dyDescent="0.25">
      <c r="A51" s="2" t="s">
        <v>1136</v>
      </c>
      <c r="B51" s="33" t="s">
        <v>213</v>
      </c>
      <c r="C51" s="43" t="s">
        <v>1745</v>
      </c>
      <c r="D51" s="11" t="str">
        <f t="shared" ref="D51:D82" si="14">IF($B51="N/A","N/A",IF(C51&gt;10,"No",IF(C51&lt;-10,"No","Yes")))</f>
        <v>N/A</v>
      </c>
      <c r="E51" s="43" t="s">
        <v>1745</v>
      </c>
      <c r="F51" s="11" t="str">
        <f t="shared" ref="F51:F82" si="15">IF($B51="N/A","N/A",IF(E51&gt;10,"No",IF(E51&lt;-10,"No","Yes")))</f>
        <v>N/A</v>
      </c>
      <c r="G51" s="43" t="s">
        <v>1745</v>
      </c>
      <c r="H51" s="11" t="str">
        <f t="shared" ref="H51:H82" si="16">IF($B51="N/A","N/A",IF(G51&gt;10,"No",IF(G51&lt;-10,"No","Yes")))</f>
        <v>N/A</v>
      </c>
      <c r="I51" s="12" t="s">
        <v>1745</v>
      </c>
      <c r="J51" s="12" t="s">
        <v>1745</v>
      </c>
      <c r="K51" s="41" t="s">
        <v>736</v>
      </c>
      <c r="L51" s="9" t="str">
        <f t="shared" si="13"/>
        <v>N/A</v>
      </c>
    </row>
    <row r="52" spans="1:12" ht="25" x14ac:dyDescent="0.25">
      <c r="A52" s="2" t="s">
        <v>1137</v>
      </c>
      <c r="B52" s="33" t="s">
        <v>213</v>
      </c>
      <c r="C52" s="43">
        <v>33185.870130000003</v>
      </c>
      <c r="D52" s="11" t="str">
        <f t="shared" si="14"/>
        <v>N/A</v>
      </c>
      <c r="E52" s="43">
        <v>31260.274389999999</v>
      </c>
      <c r="F52" s="11" t="str">
        <f t="shared" si="15"/>
        <v>N/A</v>
      </c>
      <c r="G52" s="43">
        <v>34168.994475</v>
      </c>
      <c r="H52" s="11" t="str">
        <f t="shared" si="16"/>
        <v>N/A</v>
      </c>
      <c r="I52" s="12">
        <v>-5.8</v>
      </c>
      <c r="J52" s="12">
        <v>9.3049999999999997</v>
      </c>
      <c r="K52" s="41" t="s">
        <v>736</v>
      </c>
      <c r="L52" s="9" t="str">
        <f t="shared" si="13"/>
        <v>Yes</v>
      </c>
    </row>
    <row r="53" spans="1:12" ht="25" x14ac:dyDescent="0.25">
      <c r="A53" s="2" t="s">
        <v>1138</v>
      </c>
      <c r="B53" s="33" t="s">
        <v>213</v>
      </c>
      <c r="C53" s="43" t="s">
        <v>1745</v>
      </c>
      <c r="D53" s="11" t="str">
        <f t="shared" si="14"/>
        <v>N/A</v>
      </c>
      <c r="E53" s="43" t="s">
        <v>1745</v>
      </c>
      <c r="F53" s="11" t="str">
        <f t="shared" si="15"/>
        <v>N/A</v>
      </c>
      <c r="G53" s="43" t="s">
        <v>1745</v>
      </c>
      <c r="H53" s="11" t="str">
        <f t="shared" si="16"/>
        <v>N/A</v>
      </c>
      <c r="I53" s="12" t="s">
        <v>1745</v>
      </c>
      <c r="J53" s="12" t="s">
        <v>1745</v>
      </c>
      <c r="K53" s="41" t="s">
        <v>736</v>
      </c>
      <c r="L53" s="9" t="str">
        <f t="shared" si="13"/>
        <v>N/A</v>
      </c>
    </row>
    <row r="54" spans="1:12" ht="25" x14ac:dyDescent="0.25">
      <c r="A54" s="2" t="s">
        <v>1139</v>
      </c>
      <c r="B54" s="33" t="s">
        <v>213</v>
      </c>
      <c r="C54" s="43" t="s">
        <v>1745</v>
      </c>
      <c r="D54" s="11" t="str">
        <f t="shared" si="14"/>
        <v>N/A</v>
      </c>
      <c r="E54" s="43" t="s">
        <v>1745</v>
      </c>
      <c r="F54" s="11" t="str">
        <f t="shared" si="15"/>
        <v>N/A</v>
      </c>
      <c r="G54" s="43" t="s">
        <v>1745</v>
      </c>
      <c r="H54" s="11" t="str">
        <f t="shared" si="16"/>
        <v>N/A</v>
      </c>
      <c r="I54" s="12" t="s">
        <v>1745</v>
      </c>
      <c r="J54" s="12" t="s">
        <v>1745</v>
      </c>
      <c r="K54" s="41" t="s">
        <v>736</v>
      </c>
      <c r="L54" s="9" t="str">
        <f t="shared" si="13"/>
        <v>N/A</v>
      </c>
    </row>
    <row r="55" spans="1:12" ht="25" x14ac:dyDescent="0.25">
      <c r="A55" s="2" t="s">
        <v>1140</v>
      </c>
      <c r="B55" s="33" t="s">
        <v>213</v>
      </c>
      <c r="C55" s="43">
        <v>16311.81422</v>
      </c>
      <c r="D55" s="11" t="str">
        <f t="shared" si="14"/>
        <v>N/A</v>
      </c>
      <c r="E55" s="43">
        <v>16791.773648999999</v>
      </c>
      <c r="F55" s="11" t="str">
        <f t="shared" si="15"/>
        <v>N/A</v>
      </c>
      <c r="G55" s="43">
        <v>17512.642908000002</v>
      </c>
      <c r="H55" s="11" t="str">
        <f t="shared" si="16"/>
        <v>N/A</v>
      </c>
      <c r="I55" s="12">
        <v>2.9420000000000002</v>
      </c>
      <c r="J55" s="12">
        <v>4.2930000000000001</v>
      </c>
      <c r="K55" s="41" t="s">
        <v>736</v>
      </c>
      <c r="L55" s="9" t="str">
        <f t="shared" si="13"/>
        <v>Yes</v>
      </c>
    </row>
    <row r="56" spans="1:12" ht="25" x14ac:dyDescent="0.25">
      <c r="A56" s="2" t="s">
        <v>1141</v>
      </c>
      <c r="B56" s="33" t="s">
        <v>213</v>
      </c>
      <c r="C56" s="43" t="s">
        <v>1745</v>
      </c>
      <c r="D56" s="11" t="str">
        <f t="shared" si="14"/>
        <v>N/A</v>
      </c>
      <c r="E56" s="43" t="s">
        <v>1745</v>
      </c>
      <c r="F56" s="11" t="str">
        <f t="shared" si="15"/>
        <v>N/A</v>
      </c>
      <c r="G56" s="43" t="s">
        <v>1745</v>
      </c>
      <c r="H56" s="11" t="str">
        <f t="shared" si="16"/>
        <v>N/A</v>
      </c>
      <c r="I56" s="12" t="s">
        <v>1745</v>
      </c>
      <c r="J56" s="12" t="s">
        <v>1745</v>
      </c>
      <c r="K56" s="41" t="s">
        <v>736</v>
      </c>
      <c r="L56" s="9" t="str">
        <f t="shared" si="13"/>
        <v>N/A</v>
      </c>
    </row>
    <row r="57" spans="1:12" ht="25" x14ac:dyDescent="0.25">
      <c r="A57" s="2" t="s">
        <v>1142</v>
      </c>
      <c r="B57" s="33" t="s">
        <v>213</v>
      </c>
      <c r="C57" s="43">
        <v>122587.90805</v>
      </c>
      <c r="D57" s="11" t="str">
        <f t="shared" si="14"/>
        <v>N/A</v>
      </c>
      <c r="E57" s="43">
        <v>115347.87209</v>
      </c>
      <c r="F57" s="11" t="str">
        <f t="shared" si="15"/>
        <v>N/A</v>
      </c>
      <c r="G57" s="43">
        <v>109006.77381</v>
      </c>
      <c r="H57" s="11" t="str">
        <f t="shared" si="16"/>
        <v>N/A</v>
      </c>
      <c r="I57" s="12">
        <v>-5.91</v>
      </c>
      <c r="J57" s="12">
        <v>-5.5</v>
      </c>
      <c r="K57" s="41" t="s">
        <v>736</v>
      </c>
      <c r="L57" s="9" t="str">
        <f t="shared" si="13"/>
        <v>Yes</v>
      </c>
    </row>
    <row r="58" spans="1:12" ht="25" x14ac:dyDescent="0.25">
      <c r="A58" s="2" t="s">
        <v>1143</v>
      </c>
      <c r="B58" s="33" t="s">
        <v>213</v>
      </c>
      <c r="C58" s="43" t="s">
        <v>1745</v>
      </c>
      <c r="D58" s="11" t="str">
        <f t="shared" si="14"/>
        <v>N/A</v>
      </c>
      <c r="E58" s="43" t="s">
        <v>1745</v>
      </c>
      <c r="F58" s="11" t="str">
        <f t="shared" si="15"/>
        <v>N/A</v>
      </c>
      <c r="G58" s="43" t="s">
        <v>1745</v>
      </c>
      <c r="H58" s="11" t="str">
        <f t="shared" si="16"/>
        <v>N/A</v>
      </c>
      <c r="I58" s="12" t="s">
        <v>1745</v>
      </c>
      <c r="J58" s="12" t="s">
        <v>1745</v>
      </c>
      <c r="K58" s="41" t="s">
        <v>736</v>
      </c>
      <c r="L58" s="9" t="str">
        <f t="shared" si="13"/>
        <v>N/A</v>
      </c>
    </row>
    <row r="59" spans="1:12" ht="25" x14ac:dyDescent="0.25">
      <c r="A59" s="2" t="s">
        <v>1144</v>
      </c>
      <c r="B59" s="33" t="s">
        <v>213</v>
      </c>
      <c r="C59" s="43" t="s">
        <v>1745</v>
      </c>
      <c r="D59" s="11" t="str">
        <f t="shared" si="14"/>
        <v>N/A</v>
      </c>
      <c r="E59" s="43" t="s">
        <v>1745</v>
      </c>
      <c r="F59" s="11" t="str">
        <f t="shared" si="15"/>
        <v>N/A</v>
      </c>
      <c r="G59" s="43" t="s">
        <v>1745</v>
      </c>
      <c r="H59" s="11" t="str">
        <f t="shared" si="16"/>
        <v>N/A</v>
      </c>
      <c r="I59" s="12" t="s">
        <v>1745</v>
      </c>
      <c r="J59" s="12" t="s">
        <v>1745</v>
      </c>
      <c r="K59" s="41" t="s">
        <v>736</v>
      </c>
      <c r="L59" s="9" t="str">
        <f t="shared" si="13"/>
        <v>N/A</v>
      </c>
    </row>
    <row r="60" spans="1:12" x14ac:dyDescent="0.25">
      <c r="A60" s="6" t="s">
        <v>356</v>
      </c>
      <c r="B60" s="33" t="s">
        <v>213</v>
      </c>
      <c r="C60" s="43">
        <v>493430521</v>
      </c>
      <c r="D60" s="11" t="str">
        <f t="shared" si="14"/>
        <v>N/A</v>
      </c>
      <c r="E60" s="43">
        <v>496922621</v>
      </c>
      <c r="F60" s="11" t="str">
        <f t="shared" si="15"/>
        <v>N/A</v>
      </c>
      <c r="G60" s="43">
        <v>408491905</v>
      </c>
      <c r="H60" s="11" t="str">
        <f t="shared" si="16"/>
        <v>N/A</v>
      </c>
      <c r="I60" s="12">
        <v>0.7077</v>
      </c>
      <c r="J60" s="12">
        <v>-17.8</v>
      </c>
      <c r="K60" s="41" t="s">
        <v>736</v>
      </c>
      <c r="L60" s="9" t="str">
        <f t="shared" ref="L60:L70" si="17">IF(J60="Div by 0", "N/A", IF(K60="N/A","N/A", IF(J60&gt;VALUE(MID(K60,1,2)), "No", IF(J60&lt;-1*VALUE(MID(K60,1,2)), "No", "Yes"))))</f>
        <v>Yes</v>
      </c>
    </row>
    <row r="61" spans="1:12" ht="25" x14ac:dyDescent="0.25">
      <c r="A61" s="2" t="s">
        <v>1145</v>
      </c>
      <c r="B61" s="33" t="s">
        <v>213</v>
      </c>
      <c r="C61" s="43">
        <v>367149086</v>
      </c>
      <c r="D61" s="11" t="str">
        <f t="shared" si="14"/>
        <v>N/A</v>
      </c>
      <c r="E61" s="43">
        <v>372610621</v>
      </c>
      <c r="F61" s="11" t="str">
        <f t="shared" si="15"/>
        <v>N/A</v>
      </c>
      <c r="G61" s="43">
        <v>407538584</v>
      </c>
      <c r="H61" s="11" t="str">
        <f t="shared" si="16"/>
        <v>N/A</v>
      </c>
      <c r="I61" s="12">
        <v>1.488</v>
      </c>
      <c r="J61" s="12">
        <v>9.3740000000000006</v>
      </c>
      <c r="K61" s="41" t="s">
        <v>736</v>
      </c>
      <c r="L61" s="9" t="str">
        <f t="shared" si="17"/>
        <v>Yes</v>
      </c>
    </row>
    <row r="62" spans="1:12" x14ac:dyDescent="0.25">
      <c r="A62" s="2" t="s">
        <v>1146</v>
      </c>
      <c r="B62" s="33" t="s">
        <v>213</v>
      </c>
      <c r="C62" s="43">
        <v>0</v>
      </c>
      <c r="D62" s="11" t="str">
        <f t="shared" si="14"/>
        <v>N/A</v>
      </c>
      <c r="E62" s="43">
        <v>0</v>
      </c>
      <c r="F62" s="11" t="str">
        <f t="shared" si="15"/>
        <v>N/A</v>
      </c>
      <c r="G62" s="43">
        <v>0</v>
      </c>
      <c r="H62" s="11" t="str">
        <f t="shared" si="16"/>
        <v>N/A</v>
      </c>
      <c r="I62" s="12" t="s">
        <v>1745</v>
      </c>
      <c r="J62" s="12" t="s">
        <v>1745</v>
      </c>
      <c r="K62" s="41" t="s">
        <v>736</v>
      </c>
      <c r="L62" s="9" t="str">
        <f t="shared" si="17"/>
        <v>N/A</v>
      </c>
    </row>
    <row r="63" spans="1:12" ht="25" x14ac:dyDescent="0.25">
      <c r="A63" s="2" t="s">
        <v>1147</v>
      </c>
      <c r="B63" s="33" t="s">
        <v>213</v>
      </c>
      <c r="C63" s="43">
        <v>321684</v>
      </c>
      <c r="D63" s="11" t="str">
        <f t="shared" si="14"/>
        <v>N/A</v>
      </c>
      <c r="E63" s="43">
        <v>380184</v>
      </c>
      <c r="F63" s="11" t="str">
        <f t="shared" si="15"/>
        <v>N/A</v>
      </c>
      <c r="G63" s="43">
        <v>90430</v>
      </c>
      <c r="H63" s="11" t="str">
        <f t="shared" si="16"/>
        <v>N/A</v>
      </c>
      <c r="I63" s="12">
        <v>18.190000000000001</v>
      </c>
      <c r="J63" s="12">
        <v>-76.2</v>
      </c>
      <c r="K63" s="41" t="s">
        <v>736</v>
      </c>
      <c r="L63" s="9" t="str">
        <f t="shared" si="17"/>
        <v>No</v>
      </c>
    </row>
    <row r="64" spans="1:12" ht="25" x14ac:dyDescent="0.25">
      <c r="A64" s="2" t="s">
        <v>1148</v>
      </c>
      <c r="B64" s="33" t="s">
        <v>213</v>
      </c>
      <c r="C64" s="43">
        <v>0</v>
      </c>
      <c r="D64" s="11" t="str">
        <f t="shared" si="14"/>
        <v>N/A</v>
      </c>
      <c r="E64" s="43">
        <v>0</v>
      </c>
      <c r="F64" s="11" t="str">
        <f t="shared" si="15"/>
        <v>N/A</v>
      </c>
      <c r="G64" s="43">
        <v>0</v>
      </c>
      <c r="H64" s="11" t="str">
        <f t="shared" si="16"/>
        <v>N/A</v>
      </c>
      <c r="I64" s="12" t="s">
        <v>1745</v>
      </c>
      <c r="J64" s="12" t="s">
        <v>1745</v>
      </c>
      <c r="K64" s="41" t="s">
        <v>736</v>
      </c>
      <c r="L64" s="9" t="str">
        <f t="shared" si="17"/>
        <v>N/A</v>
      </c>
    </row>
    <row r="65" spans="1:12" ht="25" x14ac:dyDescent="0.25">
      <c r="A65" s="2" t="s">
        <v>1149</v>
      </c>
      <c r="B65" s="33" t="s">
        <v>213</v>
      </c>
      <c r="C65" s="43">
        <v>0</v>
      </c>
      <c r="D65" s="11" t="str">
        <f t="shared" si="14"/>
        <v>N/A</v>
      </c>
      <c r="E65" s="43">
        <v>0</v>
      </c>
      <c r="F65" s="11" t="str">
        <f t="shared" si="15"/>
        <v>N/A</v>
      </c>
      <c r="G65" s="43">
        <v>0</v>
      </c>
      <c r="H65" s="11" t="str">
        <f t="shared" si="16"/>
        <v>N/A</v>
      </c>
      <c r="I65" s="12" t="s">
        <v>1745</v>
      </c>
      <c r="J65" s="12" t="s">
        <v>1745</v>
      </c>
      <c r="K65" s="41" t="s">
        <v>736</v>
      </c>
      <c r="L65" s="9" t="str">
        <f t="shared" si="17"/>
        <v>N/A</v>
      </c>
    </row>
    <row r="66" spans="1:12" ht="25" x14ac:dyDescent="0.25">
      <c r="A66" s="2" t="s">
        <v>1150</v>
      </c>
      <c r="B66" s="33" t="s">
        <v>213</v>
      </c>
      <c r="C66" s="43">
        <v>125858337</v>
      </c>
      <c r="D66" s="11" t="str">
        <f t="shared" si="14"/>
        <v>N/A</v>
      </c>
      <c r="E66" s="43">
        <v>123863362</v>
      </c>
      <c r="F66" s="11" t="str">
        <f t="shared" si="15"/>
        <v>N/A</v>
      </c>
      <c r="G66" s="43">
        <v>789459</v>
      </c>
      <c r="H66" s="11" t="str">
        <f t="shared" si="16"/>
        <v>N/A</v>
      </c>
      <c r="I66" s="12">
        <v>-1.59</v>
      </c>
      <c r="J66" s="12">
        <v>-99.4</v>
      </c>
      <c r="K66" s="41" t="s">
        <v>736</v>
      </c>
      <c r="L66" s="9" t="str">
        <f t="shared" si="17"/>
        <v>No</v>
      </c>
    </row>
    <row r="67" spans="1:12" ht="25" x14ac:dyDescent="0.25">
      <c r="A67" s="2" t="s">
        <v>1151</v>
      </c>
      <c r="B67" s="33" t="s">
        <v>213</v>
      </c>
      <c r="C67" s="43">
        <v>0</v>
      </c>
      <c r="D67" s="11" t="str">
        <f t="shared" si="14"/>
        <v>N/A</v>
      </c>
      <c r="E67" s="43">
        <v>0</v>
      </c>
      <c r="F67" s="11" t="str">
        <f t="shared" si="15"/>
        <v>N/A</v>
      </c>
      <c r="G67" s="43">
        <v>0</v>
      </c>
      <c r="H67" s="11" t="str">
        <f t="shared" si="16"/>
        <v>N/A</v>
      </c>
      <c r="I67" s="12" t="s">
        <v>1745</v>
      </c>
      <c r="J67" s="12" t="s">
        <v>1745</v>
      </c>
      <c r="K67" s="41" t="s">
        <v>736</v>
      </c>
      <c r="L67" s="9" t="str">
        <f t="shared" si="17"/>
        <v>N/A</v>
      </c>
    </row>
    <row r="68" spans="1:12" ht="25" x14ac:dyDescent="0.25">
      <c r="A68" s="2" t="s">
        <v>1152</v>
      </c>
      <c r="B68" s="33" t="s">
        <v>213</v>
      </c>
      <c r="C68" s="43">
        <v>101414</v>
      </c>
      <c r="D68" s="11" t="str">
        <f t="shared" si="14"/>
        <v>N/A</v>
      </c>
      <c r="E68" s="43">
        <v>68454</v>
      </c>
      <c r="F68" s="11" t="str">
        <f t="shared" si="15"/>
        <v>N/A</v>
      </c>
      <c r="G68" s="43">
        <v>73432</v>
      </c>
      <c r="H68" s="11" t="str">
        <f t="shared" si="16"/>
        <v>N/A</v>
      </c>
      <c r="I68" s="12">
        <v>-32.5</v>
      </c>
      <c r="J68" s="12">
        <v>7.2720000000000002</v>
      </c>
      <c r="K68" s="41" t="s">
        <v>736</v>
      </c>
      <c r="L68" s="9" t="str">
        <f t="shared" si="17"/>
        <v>Yes</v>
      </c>
    </row>
    <row r="69" spans="1:12" ht="25" x14ac:dyDescent="0.25">
      <c r="A69" s="2" t="s">
        <v>1153</v>
      </c>
      <c r="B69" s="33" t="s">
        <v>213</v>
      </c>
      <c r="C69" s="43">
        <v>0</v>
      </c>
      <c r="D69" s="11" t="str">
        <f t="shared" si="14"/>
        <v>N/A</v>
      </c>
      <c r="E69" s="43">
        <v>0</v>
      </c>
      <c r="F69" s="11" t="str">
        <f t="shared" si="15"/>
        <v>N/A</v>
      </c>
      <c r="G69" s="43">
        <v>0</v>
      </c>
      <c r="H69" s="11" t="str">
        <f t="shared" si="16"/>
        <v>N/A</v>
      </c>
      <c r="I69" s="12" t="s">
        <v>1745</v>
      </c>
      <c r="J69" s="12" t="s">
        <v>1745</v>
      </c>
      <c r="K69" s="41" t="s">
        <v>736</v>
      </c>
      <c r="L69" s="9" t="str">
        <f t="shared" si="17"/>
        <v>N/A</v>
      </c>
    </row>
    <row r="70" spans="1:12" ht="25" x14ac:dyDescent="0.25">
      <c r="A70" s="2" t="s">
        <v>1154</v>
      </c>
      <c r="B70" s="33" t="s">
        <v>213</v>
      </c>
      <c r="C70" s="43">
        <v>0</v>
      </c>
      <c r="D70" s="11" t="str">
        <f t="shared" si="14"/>
        <v>N/A</v>
      </c>
      <c r="E70" s="43">
        <v>0</v>
      </c>
      <c r="F70" s="11" t="str">
        <f t="shared" si="15"/>
        <v>N/A</v>
      </c>
      <c r="G70" s="43">
        <v>0</v>
      </c>
      <c r="H70" s="11" t="str">
        <f t="shared" si="16"/>
        <v>N/A</v>
      </c>
      <c r="I70" s="12" t="s">
        <v>1745</v>
      </c>
      <c r="J70" s="12" t="s">
        <v>1745</v>
      </c>
      <c r="K70" s="41" t="s">
        <v>736</v>
      </c>
      <c r="L70" s="9" t="str">
        <f t="shared" si="17"/>
        <v>N/A</v>
      </c>
    </row>
    <row r="71" spans="1:12" x14ac:dyDescent="0.25">
      <c r="A71" s="6" t="s">
        <v>1155</v>
      </c>
      <c r="B71" s="33" t="s">
        <v>213</v>
      </c>
      <c r="C71" s="43">
        <v>11240.899421</v>
      </c>
      <c r="D71" s="11" t="str">
        <f t="shared" si="14"/>
        <v>N/A</v>
      </c>
      <c r="E71" s="43">
        <v>11188.171136000001</v>
      </c>
      <c r="F71" s="11" t="str">
        <f t="shared" si="15"/>
        <v>N/A</v>
      </c>
      <c r="G71" s="43">
        <v>9039.6314368999992</v>
      </c>
      <c r="H71" s="11" t="str">
        <f t="shared" si="16"/>
        <v>N/A</v>
      </c>
      <c r="I71" s="12">
        <v>-0.46899999999999997</v>
      </c>
      <c r="J71" s="12">
        <v>-19.2</v>
      </c>
      <c r="K71" s="41" t="s">
        <v>736</v>
      </c>
      <c r="L71" s="9" t="str">
        <f t="shared" ref="L71:L81" si="18">IF(J71="Div by 0", "N/A", IF(K71="N/A","N/A", IF(J71&gt;VALUE(MID(K71,1,2)), "No", IF(J71&lt;-1*VALUE(MID(K71,1,2)), "No", "Yes"))))</f>
        <v>Yes</v>
      </c>
    </row>
    <row r="72" spans="1:12" ht="25" x14ac:dyDescent="0.25">
      <c r="A72" s="2" t="s">
        <v>1156</v>
      </c>
      <c r="B72" s="33" t="s">
        <v>213</v>
      </c>
      <c r="C72" s="43">
        <v>12485.091509</v>
      </c>
      <c r="D72" s="11" t="str">
        <f t="shared" si="14"/>
        <v>N/A</v>
      </c>
      <c r="E72" s="43">
        <v>12643.297513</v>
      </c>
      <c r="F72" s="11" t="str">
        <f t="shared" si="15"/>
        <v>N/A</v>
      </c>
      <c r="G72" s="43">
        <v>13766.800122000001</v>
      </c>
      <c r="H72" s="11" t="str">
        <f t="shared" si="16"/>
        <v>N/A</v>
      </c>
      <c r="I72" s="12">
        <v>1.2669999999999999</v>
      </c>
      <c r="J72" s="12">
        <v>8.8859999999999992</v>
      </c>
      <c r="K72" s="41" t="s">
        <v>736</v>
      </c>
      <c r="L72" s="9" t="str">
        <f t="shared" si="18"/>
        <v>Yes</v>
      </c>
    </row>
    <row r="73" spans="1:12" ht="25" x14ac:dyDescent="0.25">
      <c r="A73" s="2" t="s">
        <v>1157</v>
      </c>
      <c r="B73" s="33" t="s">
        <v>213</v>
      </c>
      <c r="C73" s="43" t="s">
        <v>1745</v>
      </c>
      <c r="D73" s="11" t="str">
        <f t="shared" si="14"/>
        <v>N/A</v>
      </c>
      <c r="E73" s="43" t="s">
        <v>1745</v>
      </c>
      <c r="F73" s="11" t="str">
        <f t="shared" si="15"/>
        <v>N/A</v>
      </c>
      <c r="G73" s="43" t="s">
        <v>1745</v>
      </c>
      <c r="H73" s="11" t="str">
        <f t="shared" si="16"/>
        <v>N/A</v>
      </c>
      <c r="I73" s="12" t="s">
        <v>1745</v>
      </c>
      <c r="J73" s="12" t="s">
        <v>1745</v>
      </c>
      <c r="K73" s="41" t="s">
        <v>736</v>
      </c>
      <c r="L73" s="9" t="str">
        <f t="shared" si="18"/>
        <v>N/A</v>
      </c>
    </row>
    <row r="74" spans="1:12" ht="25" x14ac:dyDescent="0.25">
      <c r="A74" s="2" t="s">
        <v>1158</v>
      </c>
      <c r="B74" s="33" t="s">
        <v>213</v>
      </c>
      <c r="C74" s="43">
        <v>2088.8571428999999</v>
      </c>
      <c r="D74" s="11" t="str">
        <f t="shared" si="14"/>
        <v>N/A</v>
      </c>
      <c r="E74" s="43">
        <v>2318.1951220000001</v>
      </c>
      <c r="F74" s="11" t="str">
        <f t="shared" si="15"/>
        <v>N/A</v>
      </c>
      <c r="G74" s="43">
        <v>499.61325966999999</v>
      </c>
      <c r="H74" s="11" t="str">
        <f t="shared" si="16"/>
        <v>N/A</v>
      </c>
      <c r="I74" s="12">
        <v>10.98</v>
      </c>
      <c r="J74" s="12">
        <v>-78.400000000000006</v>
      </c>
      <c r="K74" s="41" t="s">
        <v>736</v>
      </c>
      <c r="L74" s="9" t="str">
        <f t="shared" si="18"/>
        <v>No</v>
      </c>
    </row>
    <row r="75" spans="1:12" ht="25" x14ac:dyDescent="0.25">
      <c r="A75" s="2" t="s">
        <v>1159</v>
      </c>
      <c r="B75" s="33" t="s">
        <v>213</v>
      </c>
      <c r="C75" s="43" t="s">
        <v>1745</v>
      </c>
      <c r="D75" s="11" t="str">
        <f t="shared" si="14"/>
        <v>N/A</v>
      </c>
      <c r="E75" s="43" t="s">
        <v>1745</v>
      </c>
      <c r="F75" s="11" t="str">
        <f t="shared" si="15"/>
        <v>N/A</v>
      </c>
      <c r="G75" s="43" t="s">
        <v>1745</v>
      </c>
      <c r="H75" s="11" t="str">
        <f t="shared" si="16"/>
        <v>N/A</v>
      </c>
      <c r="I75" s="12" t="s">
        <v>1745</v>
      </c>
      <c r="J75" s="12" t="s">
        <v>1745</v>
      </c>
      <c r="K75" s="41" t="s">
        <v>736</v>
      </c>
      <c r="L75" s="9" t="str">
        <f t="shared" si="18"/>
        <v>N/A</v>
      </c>
    </row>
    <row r="76" spans="1:12" ht="25" x14ac:dyDescent="0.25">
      <c r="A76" s="2" t="s">
        <v>1160</v>
      </c>
      <c r="B76" s="33" t="s">
        <v>213</v>
      </c>
      <c r="C76" s="43" t="s">
        <v>1745</v>
      </c>
      <c r="D76" s="11" t="str">
        <f t="shared" si="14"/>
        <v>N/A</v>
      </c>
      <c r="E76" s="43" t="s">
        <v>1745</v>
      </c>
      <c r="F76" s="11" t="str">
        <f t="shared" si="15"/>
        <v>N/A</v>
      </c>
      <c r="G76" s="43" t="s">
        <v>1745</v>
      </c>
      <c r="H76" s="11" t="str">
        <f t="shared" si="16"/>
        <v>N/A</v>
      </c>
      <c r="I76" s="12" t="s">
        <v>1745</v>
      </c>
      <c r="J76" s="12" t="s">
        <v>1745</v>
      </c>
      <c r="K76" s="41" t="s">
        <v>736</v>
      </c>
      <c r="L76" s="9" t="str">
        <f t="shared" si="18"/>
        <v>N/A</v>
      </c>
    </row>
    <row r="77" spans="1:12" ht="25" x14ac:dyDescent="0.25">
      <c r="A77" s="2" t="s">
        <v>1161</v>
      </c>
      <c r="B77" s="33" t="s">
        <v>213</v>
      </c>
      <c r="C77" s="43">
        <v>8833.4037759999992</v>
      </c>
      <c r="D77" s="11" t="str">
        <f t="shared" si="14"/>
        <v>N/A</v>
      </c>
      <c r="E77" s="43">
        <v>8429.5196679000001</v>
      </c>
      <c r="F77" s="11" t="str">
        <f t="shared" si="15"/>
        <v>N/A</v>
      </c>
      <c r="G77" s="43">
        <v>51.527902877999999</v>
      </c>
      <c r="H77" s="11" t="str">
        <f t="shared" si="16"/>
        <v>N/A</v>
      </c>
      <c r="I77" s="12">
        <v>-4.57</v>
      </c>
      <c r="J77" s="12">
        <v>-99.4</v>
      </c>
      <c r="K77" s="41" t="s">
        <v>736</v>
      </c>
      <c r="L77" s="9" t="str">
        <f t="shared" si="18"/>
        <v>No</v>
      </c>
    </row>
    <row r="78" spans="1:12" ht="25" x14ac:dyDescent="0.25">
      <c r="A78" s="2" t="s">
        <v>1162</v>
      </c>
      <c r="B78" s="33" t="s">
        <v>213</v>
      </c>
      <c r="C78" s="43" t="s">
        <v>1745</v>
      </c>
      <c r="D78" s="11" t="str">
        <f t="shared" si="14"/>
        <v>N/A</v>
      </c>
      <c r="E78" s="43" t="s">
        <v>1745</v>
      </c>
      <c r="F78" s="11" t="str">
        <f t="shared" si="15"/>
        <v>N/A</v>
      </c>
      <c r="G78" s="43" t="s">
        <v>1745</v>
      </c>
      <c r="H78" s="11" t="str">
        <f t="shared" si="16"/>
        <v>N/A</v>
      </c>
      <c r="I78" s="12" t="s">
        <v>1745</v>
      </c>
      <c r="J78" s="12" t="s">
        <v>1745</v>
      </c>
      <c r="K78" s="41" t="s">
        <v>736</v>
      </c>
      <c r="L78" s="9" t="str">
        <f t="shared" si="18"/>
        <v>N/A</v>
      </c>
    </row>
    <row r="79" spans="1:12" ht="25" x14ac:dyDescent="0.25">
      <c r="A79" s="2" t="s">
        <v>1163</v>
      </c>
      <c r="B79" s="33" t="s">
        <v>213</v>
      </c>
      <c r="C79" s="43">
        <v>1165.6781609</v>
      </c>
      <c r="D79" s="11" t="str">
        <f t="shared" si="14"/>
        <v>N/A</v>
      </c>
      <c r="E79" s="43">
        <v>795.97674418999998</v>
      </c>
      <c r="F79" s="11" t="str">
        <f t="shared" si="15"/>
        <v>N/A</v>
      </c>
      <c r="G79" s="43">
        <v>874.19047619000003</v>
      </c>
      <c r="H79" s="11" t="str">
        <f t="shared" si="16"/>
        <v>N/A</v>
      </c>
      <c r="I79" s="12">
        <v>-31.7</v>
      </c>
      <c r="J79" s="12">
        <v>9.8260000000000005</v>
      </c>
      <c r="K79" s="41" t="s">
        <v>736</v>
      </c>
      <c r="L79" s="9" t="str">
        <f t="shared" si="18"/>
        <v>Yes</v>
      </c>
    </row>
    <row r="80" spans="1:12" ht="25" x14ac:dyDescent="0.25">
      <c r="A80" s="2" t="s">
        <v>1164</v>
      </c>
      <c r="B80" s="33" t="s">
        <v>213</v>
      </c>
      <c r="C80" s="43" t="s">
        <v>1745</v>
      </c>
      <c r="D80" s="11" t="str">
        <f t="shared" si="14"/>
        <v>N/A</v>
      </c>
      <c r="E80" s="43" t="s">
        <v>1745</v>
      </c>
      <c r="F80" s="11" t="str">
        <f t="shared" si="15"/>
        <v>N/A</v>
      </c>
      <c r="G80" s="43" t="s">
        <v>1745</v>
      </c>
      <c r="H80" s="11" t="str">
        <f t="shared" si="16"/>
        <v>N/A</v>
      </c>
      <c r="I80" s="12" t="s">
        <v>1745</v>
      </c>
      <c r="J80" s="12" t="s">
        <v>1745</v>
      </c>
      <c r="K80" s="41" t="s">
        <v>736</v>
      </c>
      <c r="L80" s="9" t="str">
        <f t="shared" si="18"/>
        <v>N/A</v>
      </c>
    </row>
    <row r="81" spans="1:12" ht="25" x14ac:dyDescent="0.25">
      <c r="A81" s="2" t="s">
        <v>1165</v>
      </c>
      <c r="B81" s="33" t="s">
        <v>213</v>
      </c>
      <c r="C81" s="43" t="s">
        <v>1745</v>
      </c>
      <c r="D81" s="11" t="str">
        <f t="shared" si="14"/>
        <v>N/A</v>
      </c>
      <c r="E81" s="43" t="s">
        <v>1745</v>
      </c>
      <c r="F81" s="11" t="str">
        <f t="shared" si="15"/>
        <v>N/A</v>
      </c>
      <c r="G81" s="43" t="s">
        <v>1745</v>
      </c>
      <c r="H81" s="11" t="str">
        <f t="shared" si="16"/>
        <v>N/A</v>
      </c>
      <c r="I81" s="12" t="s">
        <v>1745</v>
      </c>
      <c r="J81" s="12" t="s">
        <v>1745</v>
      </c>
      <c r="K81" s="41" t="s">
        <v>736</v>
      </c>
      <c r="L81" s="9" t="str">
        <f t="shared" si="18"/>
        <v>N/A</v>
      </c>
    </row>
    <row r="82" spans="1:12" x14ac:dyDescent="0.25">
      <c r="A82" s="2" t="s">
        <v>357</v>
      </c>
      <c r="B82" s="33" t="s">
        <v>213</v>
      </c>
      <c r="C82" s="43">
        <v>493843529</v>
      </c>
      <c r="D82" s="11" t="str">
        <f t="shared" si="14"/>
        <v>N/A</v>
      </c>
      <c r="E82" s="43">
        <v>497805361</v>
      </c>
      <c r="F82" s="11" t="str">
        <f t="shared" si="15"/>
        <v>N/A</v>
      </c>
      <c r="G82" s="43">
        <v>439092827</v>
      </c>
      <c r="H82" s="11" t="str">
        <f t="shared" si="16"/>
        <v>N/A</v>
      </c>
      <c r="I82" s="12">
        <v>0.80220000000000002</v>
      </c>
      <c r="J82" s="12">
        <v>-11.8</v>
      </c>
      <c r="K82" s="41" t="s">
        <v>736</v>
      </c>
      <c r="L82" s="9" t="str">
        <f t="shared" ref="L82:L138" si="19">IF(J82="Div by 0", "N/A", IF(K82="N/A","N/A", IF(J82&gt;VALUE(MID(K82,1,2)), "No", IF(J82&lt;-1*VALUE(MID(K82,1,2)), "No", "Yes"))))</f>
        <v>Yes</v>
      </c>
    </row>
    <row r="83" spans="1:12" x14ac:dyDescent="0.25">
      <c r="A83" s="2" t="s">
        <v>363</v>
      </c>
      <c r="B83" s="33" t="s">
        <v>213</v>
      </c>
      <c r="C83" s="34">
        <v>32411</v>
      </c>
      <c r="D83" s="11" t="str">
        <f t="shared" ref="D83:D114" si="20">IF($B83="N/A","N/A",IF(C83&gt;10,"No",IF(C83&lt;-10,"No","Yes")))</f>
        <v>N/A</v>
      </c>
      <c r="E83" s="34">
        <v>33308</v>
      </c>
      <c r="F83" s="11" t="str">
        <f t="shared" ref="F83:F114" si="21">IF($B83="N/A","N/A",IF(E83&gt;10,"No",IF(E83&lt;-10,"No","Yes")))</f>
        <v>N/A</v>
      </c>
      <c r="G83" s="34">
        <v>31953</v>
      </c>
      <c r="H83" s="11" t="str">
        <f t="shared" ref="H83:H114" si="22">IF($B83="N/A","N/A",IF(G83&gt;10,"No",IF(G83&lt;-10,"No","Yes")))</f>
        <v>N/A</v>
      </c>
      <c r="I83" s="12">
        <v>2.7679999999999998</v>
      </c>
      <c r="J83" s="12">
        <v>-4.07</v>
      </c>
      <c r="K83" s="41" t="s">
        <v>736</v>
      </c>
      <c r="L83" s="9" t="str">
        <f t="shared" si="19"/>
        <v>Yes</v>
      </c>
    </row>
    <row r="84" spans="1:12" x14ac:dyDescent="0.25">
      <c r="A84" s="2" t="s">
        <v>358</v>
      </c>
      <c r="B84" s="33" t="s">
        <v>213</v>
      </c>
      <c r="C84" s="43">
        <v>15236.911203</v>
      </c>
      <c r="D84" s="11" t="str">
        <f t="shared" si="20"/>
        <v>N/A</v>
      </c>
      <c r="E84" s="43">
        <v>14945.519425</v>
      </c>
      <c r="F84" s="11" t="str">
        <f t="shared" si="21"/>
        <v>N/A</v>
      </c>
      <c r="G84" s="43">
        <v>13741.834163</v>
      </c>
      <c r="H84" s="11" t="str">
        <f t="shared" si="22"/>
        <v>N/A</v>
      </c>
      <c r="I84" s="12">
        <v>-1.91</v>
      </c>
      <c r="J84" s="12">
        <v>-8.0500000000000007</v>
      </c>
      <c r="K84" s="41" t="s">
        <v>736</v>
      </c>
      <c r="L84" s="9" t="str">
        <f t="shared" si="19"/>
        <v>Yes</v>
      </c>
    </row>
    <row r="85" spans="1:12" ht="25" x14ac:dyDescent="0.25">
      <c r="A85" s="2" t="s">
        <v>1166</v>
      </c>
      <c r="B85" s="33" t="s">
        <v>213</v>
      </c>
      <c r="C85" s="43">
        <v>0</v>
      </c>
      <c r="D85" s="11" t="str">
        <f t="shared" si="20"/>
        <v>N/A</v>
      </c>
      <c r="E85" s="43">
        <v>0</v>
      </c>
      <c r="F85" s="11" t="str">
        <f t="shared" si="21"/>
        <v>N/A</v>
      </c>
      <c r="G85" s="43">
        <v>225</v>
      </c>
      <c r="H85" s="11" t="str">
        <f t="shared" si="22"/>
        <v>N/A</v>
      </c>
      <c r="I85" s="12" t="s">
        <v>1745</v>
      </c>
      <c r="J85" s="12" t="s">
        <v>1745</v>
      </c>
      <c r="K85" s="41" t="s">
        <v>736</v>
      </c>
      <c r="L85" s="9" t="str">
        <f t="shared" si="19"/>
        <v>N/A</v>
      </c>
    </row>
    <row r="86" spans="1:12" x14ac:dyDescent="0.25">
      <c r="A86" s="2" t="s">
        <v>726</v>
      </c>
      <c r="B86" s="33" t="s">
        <v>213</v>
      </c>
      <c r="C86" s="34">
        <v>0</v>
      </c>
      <c r="D86" s="11" t="str">
        <f t="shared" si="20"/>
        <v>N/A</v>
      </c>
      <c r="E86" s="34">
        <v>0</v>
      </c>
      <c r="F86" s="11" t="str">
        <f t="shared" si="21"/>
        <v>N/A</v>
      </c>
      <c r="G86" s="34">
        <v>11</v>
      </c>
      <c r="H86" s="11" t="str">
        <f t="shared" si="22"/>
        <v>N/A</v>
      </c>
      <c r="I86" s="12" t="s">
        <v>1745</v>
      </c>
      <c r="J86" s="12" t="s">
        <v>1745</v>
      </c>
      <c r="K86" s="41" t="s">
        <v>736</v>
      </c>
      <c r="L86" s="9" t="str">
        <f t="shared" si="19"/>
        <v>N/A</v>
      </c>
    </row>
    <row r="87" spans="1:12" ht="25" x14ac:dyDescent="0.25">
      <c r="A87" s="2" t="s">
        <v>1167</v>
      </c>
      <c r="B87" s="33" t="s">
        <v>213</v>
      </c>
      <c r="C87" s="43" t="s">
        <v>1745</v>
      </c>
      <c r="D87" s="11" t="str">
        <f t="shared" si="20"/>
        <v>N/A</v>
      </c>
      <c r="E87" s="43" t="s">
        <v>1745</v>
      </c>
      <c r="F87" s="11" t="str">
        <f t="shared" si="21"/>
        <v>N/A</v>
      </c>
      <c r="G87" s="43">
        <v>75</v>
      </c>
      <c r="H87" s="11" t="str">
        <f t="shared" si="22"/>
        <v>N/A</v>
      </c>
      <c r="I87" s="12" t="s">
        <v>1745</v>
      </c>
      <c r="J87" s="12" t="s">
        <v>1745</v>
      </c>
      <c r="K87" s="41" t="s">
        <v>736</v>
      </c>
      <c r="L87" s="9" t="str">
        <f t="shared" si="19"/>
        <v>N/A</v>
      </c>
    </row>
    <row r="88" spans="1:12" ht="25" x14ac:dyDescent="0.25">
      <c r="A88" s="2" t="s">
        <v>1168</v>
      </c>
      <c r="B88" s="33" t="s">
        <v>213</v>
      </c>
      <c r="C88" s="43">
        <v>234972841</v>
      </c>
      <c r="D88" s="11" t="str">
        <f t="shared" si="20"/>
        <v>N/A</v>
      </c>
      <c r="E88" s="43">
        <v>242120987</v>
      </c>
      <c r="F88" s="11" t="str">
        <f t="shared" si="21"/>
        <v>N/A</v>
      </c>
      <c r="G88" s="43">
        <v>249346149</v>
      </c>
      <c r="H88" s="11" t="str">
        <f t="shared" si="22"/>
        <v>N/A</v>
      </c>
      <c r="I88" s="12">
        <v>3.0419999999999998</v>
      </c>
      <c r="J88" s="12">
        <v>2.984</v>
      </c>
      <c r="K88" s="41" t="s">
        <v>736</v>
      </c>
      <c r="L88" s="9" t="str">
        <f t="shared" si="19"/>
        <v>Yes</v>
      </c>
    </row>
    <row r="89" spans="1:12" x14ac:dyDescent="0.25">
      <c r="A89" s="2" t="s">
        <v>727</v>
      </c>
      <c r="B89" s="33" t="s">
        <v>213</v>
      </c>
      <c r="C89" s="34">
        <v>15682</v>
      </c>
      <c r="D89" s="11" t="str">
        <f t="shared" si="20"/>
        <v>N/A</v>
      </c>
      <c r="E89" s="34">
        <v>15941</v>
      </c>
      <c r="F89" s="11" t="str">
        <f t="shared" si="21"/>
        <v>N/A</v>
      </c>
      <c r="G89" s="34">
        <v>16656</v>
      </c>
      <c r="H89" s="11" t="str">
        <f t="shared" si="22"/>
        <v>N/A</v>
      </c>
      <c r="I89" s="12">
        <v>1.6519999999999999</v>
      </c>
      <c r="J89" s="12">
        <v>4.4850000000000003</v>
      </c>
      <c r="K89" s="41" t="s">
        <v>736</v>
      </c>
      <c r="L89" s="9" t="str">
        <f t="shared" si="19"/>
        <v>Yes</v>
      </c>
    </row>
    <row r="90" spans="1:12" ht="25" x14ac:dyDescent="0.25">
      <c r="A90" s="2" t="s">
        <v>1169</v>
      </c>
      <c r="B90" s="33" t="s">
        <v>213</v>
      </c>
      <c r="C90" s="43">
        <v>14983.601645000001</v>
      </c>
      <c r="D90" s="11" t="str">
        <f t="shared" si="20"/>
        <v>N/A</v>
      </c>
      <c r="E90" s="43">
        <v>15188.569538</v>
      </c>
      <c r="F90" s="11" t="str">
        <f t="shared" si="21"/>
        <v>N/A</v>
      </c>
      <c r="G90" s="43">
        <v>14970.349964000001</v>
      </c>
      <c r="H90" s="11" t="str">
        <f t="shared" si="22"/>
        <v>N/A</v>
      </c>
      <c r="I90" s="12">
        <v>1.3680000000000001</v>
      </c>
      <c r="J90" s="12">
        <v>-1.44</v>
      </c>
      <c r="K90" s="41" t="s">
        <v>736</v>
      </c>
      <c r="L90" s="9" t="str">
        <f t="shared" si="19"/>
        <v>Yes</v>
      </c>
    </row>
    <row r="91" spans="1:12" ht="25" x14ac:dyDescent="0.25">
      <c r="A91" s="2" t="s">
        <v>1170</v>
      </c>
      <c r="B91" s="33" t="s">
        <v>213</v>
      </c>
      <c r="C91" s="43">
        <v>0</v>
      </c>
      <c r="D91" s="11" t="str">
        <f t="shared" si="20"/>
        <v>N/A</v>
      </c>
      <c r="E91" s="43">
        <v>0</v>
      </c>
      <c r="F91" s="11" t="str">
        <f t="shared" si="21"/>
        <v>N/A</v>
      </c>
      <c r="G91" s="43">
        <v>0</v>
      </c>
      <c r="H91" s="11" t="str">
        <f t="shared" si="22"/>
        <v>N/A</v>
      </c>
      <c r="I91" s="12" t="s">
        <v>1745</v>
      </c>
      <c r="J91" s="12" t="s">
        <v>1745</v>
      </c>
      <c r="K91" s="41" t="s">
        <v>736</v>
      </c>
      <c r="L91" s="9" t="str">
        <f t="shared" si="19"/>
        <v>N/A</v>
      </c>
    </row>
    <row r="92" spans="1:12" x14ac:dyDescent="0.25">
      <c r="A92" s="2" t="s">
        <v>728</v>
      </c>
      <c r="B92" s="33" t="s">
        <v>213</v>
      </c>
      <c r="C92" s="34">
        <v>0</v>
      </c>
      <c r="D92" s="11" t="str">
        <f t="shared" si="20"/>
        <v>N/A</v>
      </c>
      <c r="E92" s="34">
        <v>0</v>
      </c>
      <c r="F92" s="11" t="str">
        <f t="shared" si="21"/>
        <v>N/A</v>
      </c>
      <c r="G92" s="34">
        <v>0</v>
      </c>
      <c r="H92" s="11" t="str">
        <f t="shared" si="22"/>
        <v>N/A</v>
      </c>
      <c r="I92" s="12" t="s">
        <v>1745</v>
      </c>
      <c r="J92" s="12" t="s">
        <v>1745</v>
      </c>
      <c r="K92" s="41" t="s">
        <v>736</v>
      </c>
      <c r="L92" s="9" t="str">
        <f t="shared" si="19"/>
        <v>N/A</v>
      </c>
    </row>
    <row r="93" spans="1:12" ht="25" x14ac:dyDescent="0.25">
      <c r="A93" s="2" t="s">
        <v>1171</v>
      </c>
      <c r="B93" s="33" t="s">
        <v>213</v>
      </c>
      <c r="C93" s="43" t="s">
        <v>1745</v>
      </c>
      <c r="D93" s="11" t="str">
        <f t="shared" si="20"/>
        <v>N/A</v>
      </c>
      <c r="E93" s="43" t="s">
        <v>1745</v>
      </c>
      <c r="F93" s="11" t="str">
        <f t="shared" si="21"/>
        <v>N/A</v>
      </c>
      <c r="G93" s="43" t="s">
        <v>1745</v>
      </c>
      <c r="H93" s="11" t="str">
        <f t="shared" si="22"/>
        <v>N/A</v>
      </c>
      <c r="I93" s="12" t="s">
        <v>1745</v>
      </c>
      <c r="J93" s="12" t="s">
        <v>1745</v>
      </c>
      <c r="K93" s="41" t="s">
        <v>736</v>
      </c>
      <c r="L93" s="9" t="str">
        <f t="shared" si="19"/>
        <v>N/A</v>
      </c>
    </row>
    <row r="94" spans="1:12" x14ac:dyDescent="0.25">
      <c r="A94" s="2" t="s">
        <v>1172</v>
      </c>
      <c r="B94" s="33" t="s">
        <v>213</v>
      </c>
      <c r="C94" s="43">
        <v>568773</v>
      </c>
      <c r="D94" s="11" t="str">
        <f t="shared" si="20"/>
        <v>N/A</v>
      </c>
      <c r="E94" s="43">
        <v>607017</v>
      </c>
      <c r="F94" s="11" t="str">
        <f t="shared" si="21"/>
        <v>N/A</v>
      </c>
      <c r="G94" s="43">
        <v>719734</v>
      </c>
      <c r="H94" s="11" t="str">
        <f t="shared" si="22"/>
        <v>N/A</v>
      </c>
      <c r="I94" s="12">
        <v>6.7240000000000002</v>
      </c>
      <c r="J94" s="12">
        <v>18.57</v>
      </c>
      <c r="K94" s="41" t="s">
        <v>736</v>
      </c>
      <c r="L94" s="9" t="str">
        <f t="shared" si="19"/>
        <v>Yes</v>
      </c>
    </row>
    <row r="95" spans="1:12" x14ac:dyDescent="0.25">
      <c r="A95" s="2" t="s">
        <v>729</v>
      </c>
      <c r="B95" s="33" t="s">
        <v>213</v>
      </c>
      <c r="C95" s="34">
        <v>105</v>
      </c>
      <c r="D95" s="11" t="str">
        <f t="shared" si="20"/>
        <v>N/A</v>
      </c>
      <c r="E95" s="34">
        <v>123</v>
      </c>
      <c r="F95" s="11" t="str">
        <f t="shared" si="21"/>
        <v>N/A</v>
      </c>
      <c r="G95" s="34">
        <v>147</v>
      </c>
      <c r="H95" s="11" t="str">
        <f t="shared" si="22"/>
        <v>N/A</v>
      </c>
      <c r="I95" s="12">
        <v>17.14</v>
      </c>
      <c r="J95" s="12">
        <v>19.510000000000002</v>
      </c>
      <c r="K95" s="41" t="s">
        <v>736</v>
      </c>
      <c r="L95" s="9" t="str">
        <f t="shared" si="19"/>
        <v>Yes</v>
      </c>
    </row>
    <row r="96" spans="1:12" x14ac:dyDescent="0.25">
      <c r="A96" s="2" t="s">
        <v>1173</v>
      </c>
      <c r="B96" s="33" t="s">
        <v>213</v>
      </c>
      <c r="C96" s="43">
        <v>5416.8857142999996</v>
      </c>
      <c r="D96" s="11" t="str">
        <f t="shared" si="20"/>
        <v>N/A</v>
      </c>
      <c r="E96" s="43">
        <v>4935.0975609999996</v>
      </c>
      <c r="F96" s="11" t="str">
        <f t="shared" si="21"/>
        <v>N/A</v>
      </c>
      <c r="G96" s="43">
        <v>4896.1496599000002</v>
      </c>
      <c r="H96" s="11" t="str">
        <f t="shared" si="22"/>
        <v>N/A</v>
      </c>
      <c r="I96" s="12">
        <v>-8.89</v>
      </c>
      <c r="J96" s="12">
        <v>-0.78900000000000003</v>
      </c>
      <c r="K96" s="41" t="s">
        <v>736</v>
      </c>
      <c r="L96" s="9" t="str">
        <f t="shared" si="19"/>
        <v>Yes</v>
      </c>
    </row>
    <row r="97" spans="1:12" x14ac:dyDescent="0.25">
      <c r="A97" s="2" t="s">
        <v>1174</v>
      </c>
      <c r="B97" s="33" t="s">
        <v>213</v>
      </c>
      <c r="C97" s="43">
        <v>0</v>
      </c>
      <c r="D97" s="11" t="str">
        <f t="shared" si="20"/>
        <v>N/A</v>
      </c>
      <c r="E97" s="43">
        <v>0</v>
      </c>
      <c r="F97" s="11" t="str">
        <f t="shared" si="21"/>
        <v>N/A</v>
      </c>
      <c r="G97" s="43">
        <v>0</v>
      </c>
      <c r="H97" s="11" t="str">
        <f t="shared" si="22"/>
        <v>N/A</v>
      </c>
      <c r="I97" s="12" t="s">
        <v>1745</v>
      </c>
      <c r="J97" s="12" t="s">
        <v>1745</v>
      </c>
      <c r="K97" s="41" t="s">
        <v>736</v>
      </c>
      <c r="L97" s="9" t="str">
        <f t="shared" si="19"/>
        <v>N/A</v>
      </c>
    </row>
    <row r="98" spans="1:12" x14ac:dyDescent="0.25">
      <c r="A98" s="2" t="s">
        <v>518</v>
      </c>
      <c r="B98" s="33" t="s">
        <v>213</v>
      </c>
      <c r="C98" s="34">
        <v>0</v>
      </c>
      <c r="D98" s="11" t="str">
        <f t="shared" si="20"/>
        <v>N/A</v>
      </c>
      <c r="E98" s="34">
        <v>0</v>
      </c>
      <c r="F98" s="11" t="str">
        <f t="shared" si="21"/>
        <v>N/A</v>
      </c>
      <c r="G98" s="34">
        <v>0</v>
      </c>
      <c r="H98" s="11" t="str">
        <f t="shared" si="22"/>
        <v>N/A</v>
      </c>
      <c r="I98" s="12" t="s">
        <v>1745</v>
      </c>
      <c r="J98" s="12" t="s">
        <v>1745</v>
      </c>
      <c r="K98" s="41" t="s">
        <v>736</v>
      </c>
      <c r="L98" s="9" t="str">
        <f t="shared" si="19"/>
        <v>N/A</v>
      </c>
    </row>
    <row r="99" spans="1:12" x14ac:dyDescent="0.25">
      <c r="A99" s="2" t="s">
        <v>1175</v>
      </c>
      <c r="B99" s="33" t="s">
        <v>213</v>
      </c>
      <c r="C99" s="43" t="s">
        <v>1745</v>
      </c>
      <c r="D99" s="11" t="str">
        <f t="shared" si="20"/>
        <v>N/A</v>
      </c>
      <c r="E99" s="43" t="s">
        <v>1745</v>
      </c>
      <c r="F99" s="11" t="str">
        <f t="shared" si="21"/>
        <v>N/A</v>
      </c>
      <c r="G99" s="43" t="s">
        <v>1745</v>
      </c>
      <c r="H99" s="11" t="str">
        <f t="shared" si="22"/>
        <v>N/A</v>
      </c>
      <c r="I99" s="12" t="s">
        <v>1745</v>
      </c>
      <c r="J99" s="12" t="s">
        <v>1745</v>
      </c>
      <c r="K99" s="41" t="s">
        <v>736</v>
      </c>
      <c r="L99" s="9" t="str">
        <f t="shared" si="19"/>
        <v>N/A</v>
      </c>
    </row>
    <row r="100" spans="1:12" ht="25" x14ac:dyDescent="0.25">
      <c r="A100" s="2" t="s">
        <v>1176</v>
      </c>
      <c r="B100" s="33" t="s">
        <v>213</v>
      </c>
      <c r="C100" s="43">
        <v>2489593</v>
      </c>
      <c r="D100" s="11" t="str">
        <f t="shared" si="20"/>
        <v>N/A</v>
      </c>
      <c r="E100" s="43">
        <v>2514863</v>
      </c>
      <c r="F100" s="11" t="str">
        <f t="shared" si="21"/>
        <v>N/A</v>
      </c>
      <c r="G100" s="43">
        <v>2354241</v>
      </c>
      <c r="H100" s="11" t="str">
        <f t="shared" si="22"/>
        <v>N/A</v>
      </c>
      <c r="I100" s="12">
        <v>1.0149999999999999</v>
      </c>
      <c r="J100" s="12">
        <v>-6.39</v>
      </c>
      <c r="K100" s="41" t="s">
        <v>736</v>
      </c>
      <c r="L100" s="9" t="str">
        <f t="shared" si="19"/>
        <v>Yes</v>
      </c>
    </row>
    <row r="101" spans="1:12" x14ac:dyDescent="0.25">
      <c r="A101" s="2" t="s">
        <v>519</v>
      </c>
      <c r="B101" s="33" t="s">
        <v>213</v>
      </c>
      <c r="C101" s="34">
        <v>1498</v>
      </c>
      <c r="D101" s="11" t="str">
        <f t="shared" si="20"/>
        <v>N/A</v>
      </c>
      <c r="E101" s="34">
        <v>1467</v>
      </c>
      <c r="F101" s="11" t="str">
        <f t="shared" si="21"/>
        <v>N/A</v>
      </c>
      <c r="G101" s="34">
        <v>1412</v>
      </c>
      <c r="H101" s="11" t="str">
        <f t="shared" si="22"/>
        <v>N/A</v>
      </c>
      <c r="I101" s="12">
        <v>-2.0699999999999998</v>
      </c>
      <c r="J101" s="12">
        <v>-3.75</v>
      </c>
      <c r="K101" s="41" t="s">
        <v>736</v>
      </c>
      <c r="L101" s="9" t="str">
        <f t="shared" si="19"/>
        <v>Yes</v>
      </c>
    </row>
    <row r="102" spans="1:12" ht="25" x14ac:dyDescent="0.25">
      <c r="A102" s="2" t="s">
        <v>1177</v>
      </c>
      <c r="B102" s="33" t="s">
        <v>213</v>
      </c>
      <c r="C102" s="43">
        <v>1661.9445928</v>
      </c>
      <c r="D102" s="11" t="str">
        <f t="shared" si="20"/>
        <v>N/A</v>
      </c>
      <c r="E102" s="43">
        <v>1714.2897069000001</v>
      </c>
      <c r="F102" s="11" t="str">
        <f t="shared" si="21"/>
        <v>N/A</v>
      </c>
      <c r="G102" s="43">
        <v>1667.3094900999999</v>
      </c>
      <c r="H102" s="11" t="str">
        <f t="shared" si="22"/>
        <v>N/A</v>
      </c>
      <c r="I102" s="12">
        <v>3.15</v>
      </c>
      <c r="J102" s="12">
        <v>-2.74</v>
      </c>
      <c r="K102" s="41" t="s">
        <v>736</v>
      </c>
      <c r="L102" s="9" t="str">
        <f t="shared" si="19"/>
        <v>Yes</v>
      </c>
    </row>
    <row r="103" spans="1:12" ht="25" x14ac:dyDescent="0.25">
      <c r="A103" s="2" t="s">
        <v>1178</v>
      </c>
      <c r="B103" s="33" t="s">
        <v>213</v>
      </c>
      <c r="C103" s="43">
        <v>0</v>
      </c>
      <c r="D103" s="11" t="str">
        <f t="shared" si="20"/>
        <v>N/A</v>
      </c>
      <c r="E103" s="43">
        <v>0</v>
      </c>
      <c r="F103" s="11" t="str">
        <f t="shared" si="21"/>
        <v>N/A</v>
      </c>
      <c r="G103" s="43">
        <v>0</v>
      </c>
      <c r="H103" s="11" t="str">
        <f t="shared" si="22"/>
        <v>N/A</v>
      </c>
      <c r="I103" s="12" t="s">
        <v>1745</v>
      </c>
      <c r="J103" s="12" t="s">
        <v>1745</v>
      </c>
      <c r="K103" s="41" t="s">
        <v>736</v>
      </c>
      <c r="L103" s="9" t="str">
        <f t="shared" si="19"/>
        <v>N/A</v>
      </c>
    </row>
    <row r="104" spans="1:12" ht="25" x14ac:dyDescent="0.25">
      <c r="A104" s="2" t="s">
        <v>520</v>
      </c>
      <c r="B104" s="33" t="s">
        <v>213</v>
      </c>
      <c r="C104" s="34">
        <v>0</v>
      </c>
      <c r="D104" s="11" t="str">
        <f t="shared" si="20"/>
        <v>N/A</v>
      </c>
      <c r="E104" s="34">
        <v>0</v>
      </c>
      <c r="F104" s="11" t="str">
        <f t="shared" si="21"/>
        <v>N/A</v>
      </c>
      <c r="G104" s="34">
        <v>0</v>
      </c>
      <c r="H104" s="11" t="str">
        <f t="shared" si="22"/>
        <v>N/A</v>
      </c>
      <c r="I104" s="12" t="s">
        <v>1745</v>
      </c>
      <c r="J104" s="12" t="s">
        <v>1745</v>
      </c>
      <c r="K104" s="41" t="s">
        <v>736</v>
      </c>
      <c r="L104" s="9" t="str">
        <f t="shared" si="19"/>
        <v>N/A</v>
      </c>
    </row>
    <row r="105" spans="1:12" ht="25" x14ac:dyDescent="0.25">
      <c r="A105" s="2" t="s">
        <v>1179</v>
      </c>
      <c r="B105" s="33" t="s">
        <v>213</v>
      </c>
      <c r="C105" s="43" t="s">
        <v>1745</v>
      </c>
      <c r="D105" s="11" t="str">
        <f t="shared" si="20"/>
        <v>N/A</v>
      </c>
      <c r="E105" s="43" t="s">
        <v>1745</v>
      </c>
      <c r="F105" s="11" t="str">
        <f t="shared" si="21"/>
        <v>N/A</v>
      </c>
      <c r="G105" s="43" t="s">
        <v>1745</v>
      </c>
      <c r="H105" s="11" t="str">
        <f t="shared" si="22"/>
        <v>N/A</v>
      </c>
      <c r="I105" s="12" t="s">
        <v>1745</v>
      </c>
      <c r="J105" s="12" t="s">
        <v>1745</v>
      </c>
      <c r="K105" s="41" t="s">
        <v>736</v>
      </c>
      <c r="L105" s="9" t="str">
        <f t="shared" si="19"/>
        <v>N/A</v>
      </c>
    </row>
    <row r="106" spans="1:12" ht="25" x14ac:dyDescent="0.25">
      <c r="A106" s="2" t="s">
        <v>1180</v>
      </c>
      <c r="B106" s="33" t="s">
        <v>213</v>
      </c>
      <c r="C106" s="43">
        <v>253546961</v>
      </c>
      <c r="D106" s="11" t="str">
        <f t="shared" si="20"/>
        <v>N/A</v>
      </c>
      <c r="E106" s="43">
        <v>250264629</v>
      </c>
      <c r="F106" s="11" t="str">
        <f t="shared" si="21"/>
        <v>N/A</v>
      </c>
      <c r="G106" s="43">
        <v>184106032</v>
      </c>
      <c r="H106" s="11" t="str">
        <f t="shared" si="22"/>
        <v>N/A</v>
      </c>
      <c r="I106" s="12">
        <v>-1.29</v>
      </c>
      <c r="J106" s="12">
        <v>-26.4</v>
      </c>
      <c r="K106" s="41" t="s">
        <v>736</v>
      </c>
      <c r="L106" s="9" t="str">
        <f t="shared" si="19"/>
        <v>Yes</v>
      </c>
    </row>
    <row r="107" spans="1:12" x14ac:dyDescent="0.25">
      <c r="A107" s="2" t="s">
        <v>521</v>
      </c>
      <c r="B107" s="33" t="s">
        <v>213</v>
      </c>
      <c r="C107" s="34">
        <v>17475</v>
      </c>
      <c r="D107" s="11" t="str">
        <f t="shared" si="20"/>
        <v>N/A</v>
      </c>
      <c r="E107" s="34">
        <v>18081</v>
      </c>
      <c r="F107" s="11" t="str">
        <f t="shared" si="21"/>
        <v>N/A</v>
      </c>
      <c r="G107" s="34">
        <v>17256</v>
      </c>
      <c r="H107" s="11" t="str">
        <f t="shared" si="22"/>
        <v>N/A</v>
      </c>
      <c r="I107" s="12">
        <v>3.468</v>
      </c>
      <c r="J107" s="12">
        <v>-4.5599999999999996</v>
      </c>
      <c r="K107" s="41" t="s">
        <v>736</v>
      </c>
      <c r="L107" s="9" t="str">
        <f t="shared" si="19"/>
        <v>Yes</v>
      </c>
    </row>
    <row r="108" spans="1:12" ht="25" x14ac:dyDescent="0.25">
      <c r="A108" s="2" t="s">
        <v>1181</v>
      </c>
      <c r="B108" s="33" t="s">
        <v>213</v>
      </c>
      <c r="C108" s="43">
        <v>14509.125093000001</v>
      </c>
      <c r="D108" s="11" t="str">
        <f t="shared" si="20"/>
        <v>N/A</v>
      </c>
      <c r="E108" s="43">
        <v>13841.304629</v>
      </c>
      <c r="F108" s="11" t="str">
        <f t="shared" si="21"/>
        <v>N/A</v>
      </c>
      <c r="G108" s="43">
        <v>10669.102457000001</v>
      </c>
      <c r="H108" s="11" t="str">
        <f t="shared" si="22"/>
        <v>N/A</v>
      </c>
      <c r="I108" s="12">
        <v>-4.5999999999999996</v>
      </c>
      <c r="J108" s="12">
        <v>-22.9</v>
      </c>
      <c r="K108" s="41" t="s">
        <v>736</v>
      </c>
      <c r="L108" s="9" t="str">
        <f t="shared" si="19"/>
        <v>Yes</v>
      </c>
    </row>
    <row r="109" spans="1:12" ht="25" x14ac:dyDescent="0.25">
      <c r="A109" s="2" t="s">
        <v>1182</v>
      </c>
      <c r="B109" s="33" t="s">
        <v>213</v>
      </c>
      <c r="C109" s="43">
        <v>500695</v>
      </c>
      <c r="D109" s="11" t="str">
        <f t="shared" si="20"/>
        <v>N/A</v>
      </c>
      <c r="E109" s="43">
        <v>555113</v>
      </c>
      <c r="F109" s="11" t="str">
        <f t="shared" si="21"/>
        <v>N/A</v>
      </c>
      <c r="G109" s="43">
        <v>470856</v>
      </c>
      <c r="H109" s="11" t="str">
        <f t="shared" si="22"/>
        <v>N/A</v>
      </c>
      <c r="I109" s="12">
        <v>10.87</v>
      </c>
      <c r="J109" s="12">
        <v>-15.2</v>
      </c>
      <c r="K109" s="41" t="s">
        <v>736</v>
      </c>
      <c r="L109" s="9" t="str">
        <f t="shared" si="19"/>
        <v>Yes</v>
      </c>
    </row>
    <row r="110" spans="1:12" x14ac:dyDescent="0.25">
      <c r="A110" s="2" t="s">
        <v>522</v>
      </c>
      <c r="B110" s="33" t="s">
        <v>213</v>
      </c>
      <c r="C110" s="34">
        <v>344</v>
      </c>
      <c r="D110" s="11" t="str">
        <f t="shared" si="20"/>
        <v>N/A</v>
      </c>
      <c r="E110" s="34">
        <v>352</v>
      </c>
      <c r="F110" s="11" t="str">
        <f t="shared" si="21"/>
        <v>N/A</v>
      </c>
      <c r="G110" s="34">
        <v>313</v>
      </c>
      <c r="H110" s="11" t="str">
        <f t="shared" si="22"/>
        <v>N/A</v>
      </c>
      <c r="I110" s="12">
        <v>2.3260000000000001</v>
      </c>
      <c r="J110" s="12">
        <v>-11.1</v>
      </c>
      <c r="K110" s="41" t="s">
        <v>736</v>
      </c>
      <c r="L110" s="9" t="str">
        <f t="shared" si="19"/>
        <v>Yes</v>
      </c>
    </row>
    <row r="111" spans="1:12" ht="25" x14ac:dyDescent="0.25">
      <c r="A111" s="2" t="s">
        <v>1183</v>
      </c>
      <c r="B111" s="33" t="s">
        <v>213</v>
      </c>
      <c r="C111" s="43">
        <v>1455.5087209000001</v>
      </c>
      <c r="D111" s="11" t="str">
        <f t="shared" si="20"/>
        <v>N/A</v>
      </c>
      <c r="E111" s="43">
        <v>1577.0255682</v>
      </c>
      <c r="F111" s="11" t="str">
        <f t="shared" si="21"/>
        <v>N/A</v>
      </c>
      <c r="G111" s="43">
        <v>1504.3322684</v>
      </c>
      <c r="H111" s="11" t="str">
        <f t="shared" si="22"/>
        <v>N/A</v>
      </c>
      <c r="I111" s="12">
        <v>8.3490000000000002</v>
      </c>
      <c r="J111" s="12">
        <v>-4.6100000000000003</v>
      </c>
      <c r="K111" s="41" t="s">
        <v>736</v>
      </c>
      <c r="L111" s="9" t="str">
        <f t="shared" si="19"/>
        <v>Yes</v>
      </c>
    </row>
    <row r="112" spans="1:12" ht="25" x14ac:dyDescent="0.25">
      <c r="A112" s="2" t="s">
        <v>1184</v>
      </c>
      <c r="B112" s="33" t="s">
        <v>213</v>
      </c>
      <c r="C112" s="43">
        <v>0</v>
      </c>
      <c r="D112" s="11" t="str">
        <f t="shared" si="20"/>
        <v>N/A</v>
      </c>
      <c r="E112" s="43">
        <v>2486</v>
      </c>
      <c r="F112" s="11" t="str">
        <f t="shared" si="21"/>
        <v>N/A</v>
      </c>
      <c r="G112" s="43">
        <v>421840</v>
      </c>
      <c r="H112" s="11" t="str">
        <f t="shared" si="22"/>
        <v>N/A</v>
      </c>
      <c r="I112" s="12" t="s">
        <v>1745</v>
      </c>
      <c r="J112" s="12">
        <v>16869</v>
      </c>
      <c r="K112" s="41" t="s">
        <v>736</v>
      </c>
      <c r="L112" s="9" t="str">
        <f t="shared" si="19"/>
        <v>No</v>
      </c>
    </row>
    <row r="113" spans="1:12" x14ac:dyDescent="0.25">
      <c r="A113" s="2" t="s">
        <v>523</v>
      </c>
      <c r="B113" s="33" t="s">
        <v>213</v>
      </c>
      <c r="C113" s="34">
        <v>0</v>
      </c>
      <c r="D113" s="11" t="str">
        <f t="shared" si="20"/>
        <v>N/A</v>
      </c>
      <c r="E113" s="34">
        <v>11</v>
      </c>
      <c r="F113" s="11" t="str">
        <f t="shared" si="21"/>
        <v>N/A</v>
      </c>
      <c r="G113" s="34">
        <v>86</v>
      </c>
      <c r="H113" s="11" t="str">
        <f t="shared" si="22"/>
        <v>N/A</v>
      </c>
      <c r="I113" s="12" t="s">
        <v>1745</v>
      </c>
      <c r="J113" s="12">
        <v>2050</v>
      </c>
      <c r="K113" s="41" t="s">
        <v>736</v>
      </c>
      <c r="L113" s="9" t="str">
        <f t="shared" si="19"/>
        <v>No</v>
      </c>
    </row>
    <row r="114" spans="1:12" ht="25" x14ac:dyDescent="0.25">
      <c r="A114" s="2" t="s">
        <v>1185</v>
      </c>
      <c r="B114" s="33" t="s">
        <v>213</v>
      </c>
      <c r="C114" s="43" t="s">
        <v>1745</v>
      </c>
      <c r="D114" s="11" t="str">
        <f t="shared" si="20"/>
        <v>N/A</v>
      </c>
      <c r="E114" s="43">
        <v>621.5</v>
      </c>
      <c r="F114" s="11" t="str">
        <f t="shared" si="21"/>
        <v>N/A</v>
      </c>
      <c r="G114" s="43">
        <v>4905.1162790999997</v>
      </c>
      <c r="H114" s="11" t="str">
        <f t="shared" si="22"/>
        <v>N/A</v>
      </c>
      <c r="I114" s="12" t="s">
        <v>1745</v>
      </c>
      <c r="J114" s="12">
        <v>689.2</v>
      </c>
      <c r="K114" s="41" t="s">
        <v>736</v>
      </c>
      <c r="L114" s="9" t="str">
        <f t="shared" si="19"/>
        <v>No</v>
      </c>
    </row>
    <row r="115" spans="1:12" ht="25" x14ac:dyDescent="0.25">
      <c r="A115" s="2" t="s">
        <v>1186</v>
      </c>
      <c r="B115" s="33" t="s">
        <v>213</v>
      </c>
      <c r="C115" s="43">
        <v>640</v>
      </c>
      <c r="D115" s="11" t="str">
        <f t="shared" ref="D115:D146" si="23">IF($B115="N/A","N/A",IF(C115&gt;10,"No",IF(C115&lt;-10,"No","Yes")))</f>
        <v>N/A</v>
      </c>
      <c r="E115" s="43">
        <v>0</v>
      </c>
      <c r="F115" s="11" t="str">
        <f t="shared" ref="F115:F146" si="24">IF($B115="N/A","N/A",IF(E115&gt;10,"No",IF(E115&lt;-10,"No","Yes")))</f>
        <v>N/A</v>
      </c>
      <c r="G115" s="43">
        <v>4807</v>
      </c>
      <c r="H115" s="11" t="str">
        <f t="shared" ref="H115:H146" si="25">IF($B115="N/A","N/A",IF(G115&gt;10,"No",IF(G115&lt;-10,"No","Yes")))</f>
        <v>N/A</v>
      </c>
      <c r="I115" s="12">
        <v>-100</v>
      </c>
      <c r="J115" s="12" t="s">
        <v>1745</v>
      </c>
      <c r="K115" s="41" t="s">
        <v>736</v>
      </c>
      <c r="L115" s="9" t="str">
        <f t="shared" si="19"/>
        <v>N/A</v>
      </c>
    </row>
    <row r="116" spans="1:12" ht="25" x14ac:dyDescent="0.25">
      <c r="A116" s="2" t="s">
        <v>524</v>
      </c>
      <c r="B116" s="33" t="s">
        <v>213</v>
      </c>
      <c r="C116" s="34">
        <v>11</v>
      </c>
      <c r="D116" s="11" t="str">
        <f t="shared" si="23"/>
        <v>N/A</v>
      </c>
      <c r="E116" s="34">
        <v>0</v>
      </c>
      <c r="F116" s="11" t="str">
        <f t="shared" si="24"/>
        <v>N/A</v>
      </c>
      <c r="G116" s="34">
        <v>22</v>
      </c>
      <c r="H116" s="11" t="str">
        <f t="shared" si="25"/>
        <v>N/A</v>
      </c>
      <c r="I116" s="12">
        <v>-100</v>
      </c>
      <c r="J116" s="12" t="s">
        <v>1745</v>
      </c>
      <c r="K116" s="41" t="s">
        <v>736</v>
      </c>
      <c r="L116" s="9" t="str">
        <f t="shared" si="19"/>
        <v>N/A</v>
      </c>
    </row>
    <row r="117" spans="1:12" ht="25" x14ac:dyDescent="0.25">
      <c r="A117" s="2" t="s">
        <v>1187</v>
      </c>
      <c r="B117" s="33" t="s">
        <v>213</v>
      </c>
      <c r="C117" s="43">
        <v>640</v>
      </c>
      <c r="D117" s="11" t="str">
        <f t="shared" si="23"/>
        <v>N/A</v>
      </c>
      <c r="E117" s="43" t="s">
        <v>1745</v>
      </c>
      <c r="F117" s="11" t="str">
        <f t="shared" si="24"/>
        <v>N/A</v>
      </c>
      <c r="G117" s="43">
        <v>218.5</v>
      </c>
      <c r="H117" s="11" t="str">
        <f t="shared" si="25"/>
        <v>N/A</v>
      </c>
      <c r="I117" s="12" t="s">
        <v>1745</v>
      </c>
      <c r="J117" s="12" t="s">
        <v>1745</v>
      </c>
      <c r="K117" s="41" t="s">
        <v>736</v>
      </c>
      <c r="L117" s="9" t="str">
        <f t="shared" si="19"/>
        <v>N/A</v>
      </c>
    </row>
    <row r="118" spans="1:12" ht="25" x14ac:dyDescent="0.25">
      <c r="A118" s="2" t="s">
        <v>1188</v>
      </c>
      <c r="B118" s="33" t="s">
        <v>213</v>
      </c>
      <c r="C118" s="43">
        <v>0</v>
      </c>
      <c r="D118" s="11" t="str">
        <f t="shared" si="23"/>
        <v>N/A</v>
      </c>
      <c r="E118" s="43">
        <v>0</v>
      </c>
      <c r="F118" s="11" t="str">
        <f t="shared" si="24"/>
        <v>N/A</v>
      </c>
      <c r="G118" s="43">
        <v>0</v>
      </c>
      <c r="H118" s="11" t="str">
        <f t="shared" si="25"/>
        <v>N/A</v>
      </c>
      <c r="I118" s="12" t="s">
        <v>1745</v>
      </c>
      <c r="J118" s="12" t="s">
        <v>1745</v>
      </c>
      <c r="K118" s="41" t="s">
        <v>736</v>
      </c>
      <c r="L118" s="9" t="str">
        <f t="shared" si="19"/>
        <v>N/A</v>
      </c>
    </row>
    <row r="119" spans="1:12" ht="25" x14ac:dyDescent="0.25">
      <c r="A119" s="2" t="s">
        <v>525</v>
      </c>
      <c r="B119" s="33" t="s">
        <v>213</v>
      </c>
      <c r="C119" s="34">
        <v>0</v>
      </c>
      <c r="D119" s="11" t="str">
        <f t="shared" si="23"/>
        <v>N/A</v>
      </c>
      <c r="E119" s="34">
        <v>0</v>
      </c>
      <c r="F119" s="11" t="str">
        <f t="shared" si="24"/>
        <v>N/A</v>
      </c>
      <c r="G119" s="34">
        <v>0</v>
      </c>
      <c r="H119" s="11" t="str">
        <f t="shared" si="25"/>
        <v>N/A</v>
      </c>
      <c r="I119" s="12" t="s">
        <v>1745</v>
      </c>
      <c r="J119" s="12" t="s">
        <v>1745</v>
      </c>
      <c r="K119" s="41" t="s">
        <v>736</v>
      </c>
      <c r="L119" s="9" t="str">
        <f t="shared" si="19"/>
        <v>N/A</v>
      </c>
    </row>
    <row r="120" spans="1:12" ht="25" x14ac:dyDescent="0.25">
      <c r="A120" s="2" t="s">
        <v>1189</v>
      </c>
      <c r="B120" s="33" t="s">
        <v>213</v>
      </c>
      <c r="C120" s="43" t="s">
        <v>1745</v>
      </c>
      <c r="D120" s="11" t="str">
        <f t="shared" si="23"/>
        <v>N/A</v>
      </c>
      <c r="E120" s="43" t="s">
        <v>1745</v>
      </c>
      <c r="F120" s="11" t="str">
        <f t="shared" si="24"/>
        <v>N/A</v>
      </c>
      <c r="G120" s="43" t="s">
        <v>1745</v>
      </c>
      <c r="H120" s="11" t="str">
        <f t="shared" si="25"/>
        <v>N/A</v>
      </c>
      <c r="I120" s="12" t="s">
        <v>1745</v>
      </c>
      <c r="J120" s="12" t="s">
        <v>1745</v>
      </c>
      <c r="K120" s="41" t="s">
        <v>736</v>
      </c>
      <c r="L120" s="9" t="str">
        <f t="shared" si="19"/>
        <v>N/A</v>
      </c>
    </row>
    <row r="121" spans="1:12" ht="25" x14ac:dyDescent="0.25">
      <c r="A121" s="2" t="s">
        <v>1190</v>
      </c>
      <c r="B121" s="33" t="s">
        <v>213</v>
      </c>
      <c r="C121" s="43">
        <v>0</v>
      </c>
      <c r="D121" s="11" t="str">
        <f t="shared" si="23"/>
        <v>N/A</v>
      </c>
      <c r="E121" s="43">
        <v>0</v>
      </c>
      <c r="F121" s="11" t="str">
        <f t="shared" si="24"/>
        <v>N/A</v>
      </c>
      <c r="G121" s="43">
        <v>131945</v>
      </c>
      <c r="H121" s="11" t="str">
        <f t="shared" si="25"/>
        <v>N/A</v>
      </c>
      <c r="I121" s="12" t="s">
        <v>1745</v>
      </c>
      <c r="J121" s="12" t="s">
        <v>1745</v>
      </c>
      <c r="K121" s="41" t="s">
        <v>736</v>
      </c>
      <c r="L121" s="9" t="str">
        <f t="shared" si="19"/>
        <v>N/A</v>
      </c>
    </row>
    <row r="122" spans="1:12" x14ac:dyDescent="0.25">
      <c r="A122" s="2" t="s">
        <v>526</v>
      </c>
      <c r="B122" s="33" t="s">
        <v>213</v>
      </c>
      <c r="C122" s="34">
        <v>0</v>
      </c>
      <c r="D122" s="11" t="str">
        <f t="shared" si="23"/>
        <v>N/A</v>
      </c>
      <c r="E122" s="34">
        <v>0</v>
      </c>
      <c r="F122" s="11" t="str">
        <f t="shared" si="24"/>
        <v>N/A</v>
      </c>
      <c r="G122" s="34">
        <v>34</v>
      </c>
      <c r="H122" s="11" t="str">
        <f t="shared" si="25"/>
        <v>N/A</v>
      </c>
      <c r="I122" s="12" t="s">
        <v>1745</v>
      </c>
      <c r="J122" s="12" t="s">
        <v>1745</v>
      </c>
      <c r="K122" s="41" t="s">
        <v>736</v>
      </c>
      <c r="L122" s="9" t="str">
        <f t="shared" si="19"/>
        <v>N/A</v>
      </c>
    </row>
    <row r="123" spans="1:12" ht="25" x14ac:dyDescent="0.25">
      <c r="A123" s="2" t="s">
        <v>1191</v>
      </c>
      <c r="B123" s="33" t="s">
        <v>213</v>
      </c>
      <c r="C123" s="43" t="s">
        <v>1745</v>
      </c>
      <c r="D123" s="11" t="str">
        <f t="shared" si="23"/>
        <v>N/A</v>
      </c>
      <c r="E123" s="43" t="s">
        <v>1745</v>
      </c>
      <c r="F123" s="11" t="str">
        <f t="shared" si="24"/>
        <v>N/A</v>
      </c>
      <c r="G123" s="43">
        <v>3880.7352940999999</v>
      </c>
      <c r="H123" s="11" t="str">
        <f t="shared" si="25"/>
        <v>N/A</v>
      </c>
      <c r="I123" s="12" t="s">
        <v>1745</v>
      </c>
      <c r="J123" s="12" t="s">
        <v>1745</v>
      </c>
      <c r="K123" s="41" t="s">
        <v>736</v>
      </c>
      <c r="L123" s="9" t="str">
        <f t="shared" si="19"/>
        <v>N/A</v>
      </c>
    </row>
    <row r="124" spans="1:12" ht="25" x14ac:dyDescent="0.25">
      <c r="A124" s="2" t="s">
        <v>1192</v>
      </c>
      <c r="B124" s="33" t="s">
        <v>213</v>
      </c>
      <c r="C124" s="43">
        <v>387646</v>
      </c>
      <c r="D124" s="11" t="str">
        <f t="shared" si="23"/>
        <v>N/A</v>
      </c>
      <c r="E124" s="43">
        <v>391886</v>
      </c>
      <c r="F124" s="11" t="str">
        <f t="shared" si="24"/>
        <v>N/A</v>
      </c>
      <c r="G124" s="43">
        <v>236026</v>
      </c>
      <c r="H124" s="11" t="str">
        <f t="shared" si="25"/>
        <v>N/A</v>
      </c>
      <c r="I124" s="12">
        <v>1.0940000000000001</v>
      </c>
      <c r="J124" s="12">
        <v>-39.799999999999997</v>
      </c>
      <c r="K124" s="41" t="s">
        <v>736</v>
      </c>
      <c r="L124" s="9" t="str">
        <f t="shared" si="19"/>
        <v>No</v>
      </c>
    </row>
    <row r="125" spans="1:12" ht="25" x14ac:dyDescent="0.25">
      <c r="A125" s="2" t="s">
        <v>527</v>
      </c>
      <c r="B125" s="33" t="s">
        <v>213</v>
      </c>
      <c r="C125" s="34">
        <v>75</v>
      </c>
      <c r="D125" s="11" t="str">
        <f t="shared" si="23"/>
        <v>N/A</v>
      </c>
      <c r="E125" s="34">
        <v>60</v>
      </c>
      <c r="F125" s="11" t="str">
        <f t="shared" si="24"/>
        <v>N/A</v>
      </c>
      <c r="G125" s="34">
        <v>47</v>
      </c>
      <c r="H125" s="11" t="str">
        <f t="shared" si="25"/>
        <v>N/A</v>
      </c>
      <c r="I125" s="12">
        <v>-20</v>
      </c>
      <c r="J125" s="12">
        <v>-21.7</v>
      </c>
      <c r="K125" s="41" t="s">
        <v>736</v>
      </c>
      <c r="L125" s="9" t="str">
        <f t="shared" si="19"/>
        <v>Yes</v>
      </c>
    </row>
    <row r="126" spans="1:12" ht="25" x14ac:dyDescent="0.25">
      <c r="A126" s="2" t="s">
        <v>1193</v>
      </c>
      <c r="B126" s="33" t="s">
        <v>213</v>
      </c>
      <c r="C126" s="43">
        <v>5168.6133332999998</v>
      </c>
      <c r="D126" s="11" t="str">
        <f t="shared" si="23"/>
        <v>N/A</v>
      </c>
      <c r="E126" s="43">
        <v>6531.4333333000004</v>
      </c>
      <c r="F126" s="11" t="str">
        <f t="shared" si="24"/>
        <v>N/A</v>
      </c>
      <c r="G126" s="43">
        <v>5021.8297872000003</v>
      </c>
      <c r="H126" s="11" t="str">
        <f t="shared" si="25"/>
        <v>N/A</v>
      </c>
      <c r="I126" s="12">
        <v>26.37</v>
      </c>
      <c r="J126" s="12">
        <v>-23.1</v>
      </c>
      <c r="K126" s="41" t="s">
        <v>736</v>
      </c>
      <c r="L126" s="9" t="str">
        <f t="shared" si="19"/>
        <v>Yes</v>
      </c>
    </row>
    <row r="127" spans="1:12" ht="25" x14ac:dyDescent="0.25">
      <c r="A127" s="2" t="s">
        <v>1194</v>
      </c>
      <c r="B127" s="33" t="s">
        <v>213</v>
      </c>
      <c r="C127" s="43">
        <v>1276338</v>
      </c>
      <c r="D127" s="11" t="str">
        <f t="shared" si="23"/>
        <v>N/A</v>
      </c>
      <c r="E127" s="43">
        <v>1221258</v>
      </c>
      <c r="F127" s="11" t="str">
        <f t="shared" si="24"/>
        <v>N/A</v>
      </c>
      <c r="G127" s="43">
        <v>1239641</v>
      </c>
      <c r="H127" s="11" t="str">
        <f t="shared" si="25"/>
        <v>N/A</v>
      </c>
      <c r="I127" s="12">
        <v>-4.32</v>
      </c>
      <c r="J127" s="12">
        <v>1.5049999999999999</v>
      </c>
      <c r="K127" s="41" t="s">
        <v>736</v>
      </c>
      <c r="L127" s="9" t="str">
        <f t="shared" si="19"/>
        <v>Yes</v>
      </c>
    </row>
    <row r="128" spans="1:12" x14ac:dyDescent="0.25">
      <c r="A128" s="2" t="s">
        <v>528</v>
      </c>
      <c r="B128" s="33" t="s">
        <v>213</v>
      </c>
      <c r="C128" s="34">
        <v>6533</v>
      </c>
      <c r="D128" s="11" t="str">
        <f t="shared" si="23"/>
        <v>N/A</v>
      </c>
      <c r="E128" s="34">
        <v>6344</v>
      </c>
      <c r="F128" s="11" t="str">
        <f t="shared" si="24"/>
        <v>N/A</v>
      </c>
      <c r="G128" s="34">
        <v>6812</v>
      </c>
      <c r="H128" s="11" t="str">
        <f t="shared" si="25"/>
        <v>N/A</v>
      </c>
      <c r="I128" s="12">
        <v>-2.89</v>
      </c>
      <c r="J128" s="12">
        <v>7.3769999999999998</v>
      </c>
      <c r="K128" s="41" t="s">
        <v>736</v>
      </c>
      <c r="L128" s="9" t="str">
        <f t="shared" si="19"/>
        <v>Yes</v>
      </c>
    </row>
    <row r="129" spans="1:12" ht="25" x14ac:dyDescent="0.25">
      <c r="A129" s="2" t="s">
        <v>1195</v>
      </c>
      <c r="B129" s="33" t="s">
        <v>213</v>
      </c>
      <c r="C129" s="43">
        <v>195.36782489000001</v>
      </c>
      <c r="D129" s="11" t="str">
        <f t="shared" si="23"/>
        <v>N/A</v>
      </c>
      <c r="E129" s="43">
        <v>192.50598991000001</v>
      </c>
      <c r="F129" s="11" t="str">
        <f t="shared" si="24"/>
        <v>N/A</v>
      </c>
      <c r="G129" s="43">
        <v>181.97900763000001</v>
      </c>
      <c r="H129" s="11" t="str">
        <f t="shared" si="25"/>
        <v>N/A</v>
      </c>
      <c r="I129" s="12">
        <v>-1.46</v>
      </c>
      <c r="J129" s="12">
        <v>-5.47</v>
      </c>
      <c r="K129" s="41" t="s">
        <v>736</v>
      </c>
      <c r="L129" s="9" t="str">
        <f t="shared" si="19"/>
        <v>Yes</v>
      </c>
    </row>
    <row r="130" spans="1:12" ht="25" x14ac:dyDescent="0.25">
      <c r="A130" s="2" t="s">
        <v>1196</v>
      </c>
      <c r="B130" s="33" t="s">
        <v>213</v>
      </c>
      <c r="C130" s="43">
        <v>0</v>
      </c>
      <c r="D130" s="11" t="str">
        <f t="shared" si="23"/>
        <v>N/A</v>
      </c>
      <c r="E130" s="43">
        <v>0</v>
      </c>
      <c r="F130" s="11" t="str">
        <f t="shared" si="24"/>
        <v>N/A</v>
      </c>
      <c r="G130" s="43">
        <v>0</v>
      </c>
      <c r="H130" s="11" t="str">
        <f t="shared" si="25"/>
        <v>N/A</v>
      </c>
      <c r="I130" s="12" t="s">
        <v>1745</v>
      </c>
      <c r="J130" s="12" t="s">
        <v>1745</v>
      </c>
      <c r="K130" s="41" t="s">
        <v>736</v>
      </c>
      <c r="L130" s="9" t="str">
        <f t="shared" si="19"/>
        <v>N/A</v>
      </c>
    </row>
    <row r="131" spans="1:12" x14ac:dyDescent="0.25">
      <c r="A131" s="2" t="s">
        <v>529</v>
      </c>
      <c r="B131" s="33" t="s">
        <v>213</v>
      </c>
      <c r="C131" s="34">
        <v>0</v>
      </c>
      <c r="D131" s="11" t="str">
        <f t="shared" si="23"/>
        <v>N/A</v>
      </c>
      <c r="E131" s="34">
        <v>0</v>
      </c>
      <c r="F131" s="11" t="str">
        <f t="shared" si="24"/>
        <v>N/A</v>
      </c>
      <c r="G131" s="34">
        <v>0</v>
      </c>
      <c r="H131" s="11" t="str">
        <f t="shared" si="25"/>
        <v>N/A</v>
      </c>
      <c r="I131" s="12" t="s">
        <v>1745</v>
      </c>
      <c r="J131" s="12" t="s">
        <v>1745</v>
      </c>
      <c r="K131" s="41" t="s">
        <v>736</v>
      </c>
      <c r="L131" s="9" t="str">
        <f t="shared" si="19"/>
        <v>N/A</v>
      </c>
    </row>
    <row r="132" spans="1:12" ht="25" x14ac:dyDescent="0.25">
      <c r="A132" s="2" t="s">
        <v>1197</v>
      </c>
      <c r="B132" s="33" t="s">
        <v>213</v>
      </c>
      <c r="C132" s="43" t="s">
        <v>1745</v>
      </c>
      <c r="D132" s="11" t="str">
        <f t="shared" si="23"/>
        <v>N/A</v>
      </c>
      <c r="E132" s="43" t="s">
        <v>1745</v>
      </c>
      <c r="F132" s="11" t="str">
        <f t="shared" si="24"/>
        <v>N/A</v>
      </c>
      <c r="G132" s="43" t="s">
        <v>1745</v>
      </c>
      <c r="H132" s="11" t="str">
        <f t="shared" si="25"/>
        <v>N/A</v>
      </c>
      <c r="I132" s="12" t="s">
        <v>1745</v>
      </c>
      <c r="J132" s="12" t="s">
        <v>1745</v>
      </c>
      <c r="K132" s="41" t="s">
        <v>736</v>
      </c>
      <c r="L132" s="9" t="str">
        <f t="shared" si="19"/>
        <v>N/A</v>
      </c>
    </row>
    <row r="133" spans="1:12" x14ac:dyDescent="0.25">
      <c r="A133" s="2" t="s">
        <v>1198</v>
      </c>
      <c r="B133" s="33" t="s">
        <v>213</v>
      </c>
      <c r="C133" s="43">
        <v>0</v>
      </c>
      <c r="D133" s="11" t="str">
        <f t="shared" si="23"/>
        <v>N/A</v>
      </c>
      <c r="E133" s="43">
        <v>0</v>
      </c>
      <c r="F133" s="11" t="str">
        <f t="shared" si="24"/>
        <v>N/A</v>
      </c>
      <c r="G133" s="43">
        <v>0</v>
      </c>
      <c r="H133" s="11" t="str">
        <f t="shared" si="25"/>
        <v>N/A</v>
      </c>
      <c r="I133" s="12" t="s">
        <v>1745</v>
      </c>
      <c r="J133" s="12" t="s">
        <v>1745</v>
      </c>
      <c r="K133" s="41" t="s">
        <v>736</v>
      </c>
      <c r="L133" s="9" t="str">
        <f t="shared" si="19"/>
        <v>N/A</v>
      </c>
    </row>
    <row r="134" spans="1:12" x14ac:dyDescent="0.25">
      <c r="A134" s="2" t="s">
        <v>530</v>
      </c>
      <c r="B134" s="33" t="s">
        <v>213</v>
      </c>
      <c r="C134" s="34">
        <v>0</v>
      </c>
      <c r="D134" s="11" t="str">
        <f t="shared" si="23"/>
        <v>N/A</v>
      </c>
      <c r="E134" s="34">
        <v>0</v>
      </c>
      <c r="F134" s="11" t="str">
        <f t="shared" si="24"/>
        <v>N/A</v>
      </c>
      <c r="G134" s="34">
        <v>0</v>
      </c>
      <c r="H134" s="11" t="str">
        <f t="shared" si="25"/>
        <v>N/A</v>
      </c>
      <c r="I134" s="12" t="s">
        <v>1745</v>
      </c>
      <c r="J134" s="12" t="s">
        <v>1745</v>
      </c>
      <c r="K134" s="41" t="s">
        <v>736</v>
      </c>
      <c r="L134" s="9" t="str">
        <f t="shared" si="19"/>
        <v>N/A</v>
      </c>
    </row>
    <row r="135" spans="1:12" x14ac:dyDescent="0.25">
      <c r="A135" s="2" t="s">
        <v>1199</v>
      </c>
      <c r="B135" s="33" t="s">
        <v>213</v>
      </c>
      <c r="C135" s="43" t="s">
        <v>1745</v>
      </c>
      <c r="D135" s="11" t="str">
        <f t="shared" si="23"/>
        <v>N/A</v>
      </c>
      <c r="E135" s="43" t="s">
        <v>1745</v>
      </c>
      <c r="F135" s="11" t="str">
        <f t="shared" si="24"/>
        <v>N/A</v>
      </c>
      <c r="G135" s="43" t="s">
        <v>1745</v>
      </c>
      <c r="H135" s="11" t="str">
        <f t="shared" si="25"/>
        <v>N/A</v>
      </c>
      <c r="I135" s="12" t="s">
        <v>1745</v>
      </c>
      <c r="J135" s="12" t="s">
        <v>1745</v>
      </c>
      <c r="K135" s="41" t="s">
        <v>736</v>
      </c>
      <c r="L135" s="9" t="str">
        <f t="shared" si="19"/>
        <v>N/A</v>
      </c>
    </row>
    <row r="136" spans="1:12" x14ac:dyDescent="0.25">
      <c r="A136" s="2" t="s">
        <v>1200</v>
      </c>
      <c r="B136" s="33" t="s">
        <v>213</v>
      </c>
      <c r="C136" s="43">
        <v>100042</v>
      </c>
      <c r="D136" s="11" t="str">
        <f t="shared" si="23"/>
        <v>N/A</v>
      </c>
      <c r="E136" s="43">
        <v>127122</v>
      </c>
      <c r="F136" s="11" t="str">
        <f t="shared" si="24"/>
        <v>N/A</v>
      </c>
      <c r="G136" s="43">
        <v>61331</v>
      </c>
      <c r="H136" s="11" t="str">
        <f t="shared" si="25"/>
        <v>N/A</v>
      </c>
      <c r="I136" s="12">
        <v>27.07</v>
      </c>
      <c r="J136" s="12">
        <v>-51.8</v>
      </c>
      <c r="K136" s="41" t="s">
        <v>736</v>
      </c>
      <c r="L136" s="9" t="str">
        <f t="shared" si="19"/>
        <v>No</v>
      </c>
    </row>
    <row r="137" spans="1:12" x14ac:dyDescent="0.25">
      <c r="A137" s="2" t="s">
        <v>531</v>
      </c>
      <c r="B137" s="33" t="s">
        <v>213</v>
      </c>
      <c r="C137" s="34">
        <v>64</v>
      </c>
      <c r="D137" s="11" t="str">
        <f t="shared" si="23"/>
        <v>N/A</v>
      </c>
      <c r="E137" s="34">
        <v>68</v>
      </c>
      <c r="F137" s="11" t="str">
        <f t="shared" si="24"/>
        <v>N/A</v>
      </c>
      <c r="G137" s="34">
        <v>51</v>
      </c>
      <c r="H137" s="11" t="str">
        <f t="shared" si="25"/>
        <v>N/A</v>
      </c>
      <c r="I137" s="12">
        <v>6.25</v>
      </c>
      <c r="J137" s="12">
        <v>-25</v>
      </c>
      <c r="K137" s="41" t="s">
        <v>736</v>
      </c>
      <c r="L137" s="9" t="str">
        <f t="shared" si="19"/>
        <v>Yes</v>
      </c>
    </row>
    <row r="138" spans="1:12" x14ac:dyDescent="0.25">
      <c r="A138" s="2" t="s">
        <v>1201</v>
      </c>
      <c r="B138" s="33" t="s">
        <v>213</v>
      </c>
      <c r="C138" s="43">
        <v>1563.15625</v>
      </c>
      <c r="D138" s="11" t="str">
        <f t="shared" si="23"/>
        <v>N/A</v>
      </c>
      <c r="E138" s="43">
        <v>1869.4411765</v>
      </c>
      <c r="F138" s="11" t="str">
        <f t="shared" si="24"/>
        <v>N/A</v>
      </c>
      <c r="G138" s="43">
        <v>1202.5686275</v>
      </c>
      <c r="H138" s="11" t="str">
        <f t="shared" si="25"/>
        <v>N/A</v>
      </c>
      <c r="I138" s="12">
        <v>19.59</v>
      </c>
      <c r="J138" s="12">
        <v>-35.700000000000003</v>
      </c>
      <c r="K138" s="41" t="s">
        <v>736</v>
      </c>
      <c r="L138" s="9" t="str">
        <f t="shared" si="19"/>
        <v>No</v>
      </c>
    </row>
    <row r="139" spans="1:12" x14ac:dyDescent="0.25">
      <c r="A139" s="48" t="s">
        <v>404</v>
      </c>
      <c r="B139" s="14" t="s">
        <v>213</v>
      </c>
      <c r="C139" s="14">
        <v>3209772649</v>
      </c>
      <c r="D139" s="11" t="str">
        <f t="shared" si="23"/>
        <v>N/A</v>
      </c>
      <c r="E139" s="14">
        <v>3319482448</v>
      </c>
      <c r="F139" s="11" t="str">
        <f t="shared" si="24"/>
        <v>N/A</v>
      </c>
      <c r="G139" s="14">
        <v>3586764923</v>
      </c>
      <c r="H139" s="11" t="str">
        <f t="shared" si="25"/>
        <v>N/A</v>
      </c>
      <c r="I139" s="12">
        <v>3.4180000000000001</v>
      </c>
      <c r="J139" s="12">
        <v>8.0519999999999996</v>
      </c>
      <c r="K139" s="14" t="s">
        <v>213</v>
      </c>
      <c r="L139" s="9" t="str">
        <f t="shared" ref="L139:L158" si="26">IF(J139="Div by 0", "N/A", IF(K139="N/A","N/A", IF(J139&gt;VALUE(MID(K139,1,2)), "No", IF(J139&lt;-1*VALUE(MID(K139,1,2)), "No", "Yes"))))</f>
        <v>N/A</v>
      </c>
    </row>
    <row r="140" spans="1:12" x14ac:dyDescent="0.25">
      <c r="A140" s="48" t="s">
        <v>1202</v>
      </c>
      <c r="B140" s="14" t="s">
        <v>213</v>
      </c>
      <c r="C140" s="14">
        <v>5438.9006356</v>
      </c>
      <c r="D140" s="11" t="str">
        <f t="shared" si="23"/>
        <v>N/A</v>
      </c>
      <c r="E140" s="14">
        <v>5380.5334495999996</v>
      </c>
      <c r="F140" s="11" t="str">
        <f t="shared" si="24"/>
        <v>N/A</v>
      </c>
      <c r="G140" s="14">
        <v>5831.6260410000004</v>
      </c>
      <c r="H140" s="11" t="str">
        <f t="shared" si="25"/>
        <v>N/A</v>
      </c>
      <c r="I140" s="12">
        <v>-1.07</v>
      </c>
      <c r="J140" s="12">
        <v>8.3840000000000003</v>
      </c>
      <c r="K140" s="14" t="s">
        <v>213</v>
      </c>
      <c r="L140" s="9" t="str">
        <f t="shared" si="26"/>
        <v>N/A</v>
      </c>
    </row>
    <row r="141" spans="1:12" x14ac:dyDescent="0.25">
      <c r="A141" s="48" t="s">
        <v>405</v>
      </c>
      <c r="B141" s="14" t="s">
        <v>213</v>
      </c>
      <c r="C141" s="14">
        <v>37147824</v>
      </c>
      <c r="D141" s="11" t="str">
        <f t="shared" si="23"/>
        <v>N/A</v>
      </c>
      <c r="E141" s="14">
        <v>34362710</v>
      </c>
      <c r="F141" s="11" t="str">
        <f t="shared" si="24"/>
        <v>N/A</v>
      </c>
      <c r="G141" s="14">
        <v>32234895</v>
      </c>
      <c r="H141" s="11" t="str">
        <f t="shared" si="25"/>
        <v>N/A</v>
      </c>
      <c r="I141" s="12">
        <v>-7.5</v>
      </c>
      <c r="J141" s="12">
        <v>-6.19</v>
      </c>
      <c r="K141" s="14" t="s">
        <v>213</v>
      </c>
      <c r="L141" s="9" t="str">
        <f t="shared" si="26"/>
        <v>N/A</v>
      </c>
    </row>
    <row r="142" spans="1:12" x14ac:dyDescent="0.25">
      <c r="A142" s="48" t="s">
        <v>1203</v>
      </c>
      <c r="B142" s="14" t="s">
        <v>213</v>
      </c>
      <c r="C142" s="14">
        <v>1119.3486605999999</v>
      </c>
      <c r="D142" s="11" t="str">
        <f t="shared" si="23"/>
        <v>N/A</v>
      </c>
      <c r="E142" s="14">
        <v>1049.6276498</v>
      </c>
      <c r="F142" s="11" t="str">
        <f t="shared" si="24"/>
        <v>N/A</v>
      </c>
      <c r="G142" s="14">
        <v>1082.2526439000001</v>
      </c>
      <c r="H142" s="11" t="str">
        <f t="shared" si="25"/>
        <v>N/A</v>
      </c>
      <c r="I142" s="12">
        <v>-6.23</v>
      </c>
      <c r="J142" s="12">
        <v>3.1080000000000001</v>
      </c>
      <c r="K142" s="14" t="s">
        <v>213</v>
      </c>
      <c r="L142" s="9" t="str">
        <f t="shared" si="26"/>
        <v>N/A</v>
      </c>
    </row>
    <row r="143" spans="1:12" x14ac:dyDescent="0.25">
      <c r="A143" s="48" t="s">
        <v>406</v>
      </c>
      <c r="B143" s="14" t="s">
        <v>213</v>
      </c>
      <c r="C143" s="14">
        <v>8540077</v>
      </c>
      <c r="D143" s="11" t="str">
        <f t="shared" si="23"/>
        <v>N/A</v>
      </c>
      <c r="E143" s="14">
        <v>7934671</v>
      </c>
      <c r="F143" s="11" t="str">
        <f t="shared" si="24"/>
        <v>N/A</v>
      </c>
      <c r="G143" s="14">
        <v>11748922</v>
      </c>
      <c r="H143" s="11" t="str">
        <f t="shared" si="25"/>
        <v>N/A</v>
      </c>
      <c r="I143" s="12">
        <v>-7.09</v>
      </c>
      <c r="J143" s="12">
        <v>48.07</v>
      </c>
      <c r="K143" s="14" t="s">
        <v>213</v>
      </c>
      <c r="L143" s="9" t="str">
        <f t="shared" si="26"/>
        <v>N/A</v>
      </c>
    </row>
    <row r="144" spans="1:12" x14ac:dyDescent="0.25">
      <c r="A144" s="48" t="s">
        <v>1204</v>
      </c>
      <c r="B144" s="14" t="s">
        <v>213</v>
      </c>
      <c r="C144" s="14">
        <v>222.1144113</v>
      </c>
      <c r="D144" s="11" t="str">
        <f t="shared" si="23"/>
        <v>N/A</v>
      </c>
      <c r="E144" s="14">
        <v>185.27695792</v>
      </c>
      <c r="F144" s="11" t="str">
        <f t="shared" si="24"/>
        <v>N/A</v>
      </c>
      <c r="G144" s="14">
        <v>253.58662666000001</v>
      </c>
      <c r="H144" s="11" t="str">
        <f t="shared" si="25"/>
        <v>N/A</v>
      </c>
      <c r="I144" s="12">
        <v>-16.600000000000001</v>
      </c>
      <c r="J144" s="12">
        <v>36.869999999999997</v>
      </c>
      <c r="K144" s="14" t="s">
        <v>213</v>
      </c>
      <c r="L144" s="9" t="str">
        <f t="shared" si="26"/>
        <v>N/A</v>
      </c>
    </row>
    <row r="145" spans="1:13" x14ac:dyDescent="0.25">
      <c r="A145" s="48" t="s">
        <v>407</v>
      </c>
      <c r="B145" s="14" t="s">
        <v>213</v>
      </c>
      <c r="C145" s="14">
        <v>0</v>
      </c>
      <c r="D145" s="11" t="str">
        <f t="shared" si="23"/>
        <v>N/A</v>
      </c>
      <c r="E145" s="14">
        <v>0</v>
      </c>
      <c r="F145" s="11" t="str">
        <f t="shared" si="24"/>
        <v>N/A</v>
      </c>
      <c r="G145" s="14">
        <v>0</v>
      </c>
      <c r="H145" s="11" t="str">
        <f t="shared" si="25"/>
        <v>N/A</v>
      </c>
      <c r="I145" s="12" t="s">
        <v>1745</v>
      </c>
      <c r="J145" s="12" t="s">
        <v>1745</v>
      </c>
      <c r="K145" s="14" t="s">
        <v>213</v>
      </c>
      <c r="L145" s="9" t="str">
        <f t="shared" si="26"/>
        <v>N/A</v>
      </c>
    </row>
    <row r="146" spans="1:13" x14ac:dyDescent="0.25">
      <c r="A146" s="48" t="s">
        <v>1205</v>
      </c>
      <c r="B146" s="14" t="s">
        <v>213</v>
      </c>
      <c r="C146" s="14" t="s">
        <v>1745</v>
      </c>
      <c r="D146" s="11" t="str">
        <f t="shared" si="23"/>
        <v>N/A</v>
      </c>
      <c r="E146" s="14" t="s">
        <v>1745</v>
      </c>
      <c r="F146" s="11" t="str">
        <f t="shared" si="24"/>
        <v>N/A</v>
      </c>
      <c r="G146" s="14" t="s">
        <v>1745</v>
      </c>
      <c r="H146" s="11" t="str">
        <f t="shared" si="25"/>
        <v>N/A</v>
      </c>
      <c r="I146" s="12" t="s">
        <v>1745</v>
      </c>
      <c r="J146" s="12" t="s">
        <v>1745</v>
      </c>
      <c r="K146" s="14" t="s">
        <v>213</v>
      </c>
      <c r="L146" s="9" t="str">
        <f t="shared" si="26"/>
        <v>N/A</v>
      </c>
    </row>
    <row r="147" spans="1:13" x14ac:dyDescent="0.25">
      <c r="A147" s="48" t="s">
        <v>408</v>
      </c>
      <c r="B147" s="14" t="s">
        <v>213</v>
      </c>
      <c r="C147" s="14">
        <v>539572540</v>
      </c>
      <c r="D147" s="11" t="str">
        <f t="shared" ref="D147:D160" si="27">IF($B147="N/A","N/A",IF(C147&gt;10,"No",IF(C147&lt;-10,"No","Yes")))</f>
        <v>N/A</v>
      </c>
      <c r="E147" s="14">
        <v>560730568</v>
      </c>
      <c r="F147" s="11" t="str">
        <f t="shared" ref="F147:F160" si="28">IF($B147="N/A","N/A",IF(E147&gt;10,"No",IF(E147&lt;-10,"No","Yes")))</f>
        <v>N/A</v>
      </c>
      <c r="G147" s="14">
        <v>500977374</v>
      </c>
      <c r="H147" s="11" t="str">
        <f t="shared" ref="H147:H160" si="29">IF($B147="N/A","N/A",IF(G147&gt;10,"No",IF(G147&lt;-10,"No","Yes")))</f>
        <v>N/A</v>
      </c>
      <c r="I147" s="12">
        <v>3.9209999999999998</v>
      </c>
      <c r="J147" s="12">
        <v>-10.7</v>
      </c>
      <c r="K147" s="14" t="s">
        <v>213</v>
      </c>
      <c r="L147" s="9" t="str">
        <f t="shared" si="26"/>
        <v>N/A</v>
      </c>
    </row>
    <row r="148" spans="1:13" x14ac:dyDescent="0.25">
      <c r="A148" s="48" t="s">
        <v>1206</v>
      </c>
      <c r="B148" s="14" t="s">
        <v>213</v>
      </c>
      <c r="C148" s="14">
        <v>5217.9498487000001</v>
      </c>
      <c r="D148" s="11" t="str">
        <f t="shared" si="27"/>
        <v>N/A</v>
      </c>
      <c r="E148" s="14">
        <v>5990.8392059999996</v>
      </c>
      <c r="F148" s="11" t="str">
        <f t="shared" si="28"/>
        <v>N/A</v>
      </c>
      <c r="G148" s="14">
        <v>5920.4586966999996</v>
      </c>
      <c r="H148" s="11" t="str">
        <f t="shared" si="29"/>
        <v>N/A</v>
      </c>
      <c r="I148" s="12">
        <v>14.81</v>
      </c>
      <c r="J148" s="12">
        <v>-1.17</v>
      </c>
      <c r="K148" s="14" t="s">
        <v>213</v>
      </c>
      <c r="L148" s="9" t="str">
        <f t="shared" si="26"/>
        <v>N/A</v>
      </c>
    </row>
    <row r="149" spans="1:13" x14ac:dyDescent="0.25">
      <c r="A149" s="48" t="s">
        <v>409</v>
      </c>
      <c r="B149" s="14" t="s">
        <v>213</v>
      </c>
      <c r="C149" s="14">
        <v>0</v>
      </c>
      <c r="D149" s="11" t="str">
        <f t="shared" si="27"/>
        <v>N/A</v>
      </c>
      <c r="E149" s="14">
        <v>0</v>
      </c>
      <c r="F149" s="11" t="str">
        <f t="shared" si="28"/>
        <v>N/A</v>
      </c>
      <c r="G149" s="14">
        <v>0</v>
      </c>
      <c r="H149" s="11" t="str">
        <f t="shared" si="29"/>
        <v>N/A</v>
      </c>
      <c r="I149" s="12" t="s">
        <v>1745</v>
      </c>
      <c r="J149" s="12" t="s">
        <v>1745</v>
      </c>
      <c r="K149" s="14" t="s">
        <v>213</v>
      </c>
      <c r="L149" s="9" t="str">
        <f t="shared" si="26"/>
        <v>N/A</v>
      </c>
    </row>
    <row r="150" spans="1:13" x14ac:dyDescent="0.25">
      <c r="A150" s="48" t="s">
        <v>1207</v>
      </c>
      <c r="B150" s="14" t="s">
        <v>213</v>
      </c>
      <c r="C150" s="14" t="s">
        <v>1745</v>
      </c>
      <c r="D150" s="11" t="str">
        <f t="shared" si="27"/>
        <v>N/A</v>
      </c>
      <c r="E150" s="14" t="s">
        <v>1745</v>
      </c>
      <c r="F150" s="11" t="str">
        <f t="shared" si="28"/>
        <v>N/A</v>
      </c>
      <c r="G150" s="14" t="s">
        <v>1745</v>
      </c>
      <c r="H150" s="11" t="str">
        <f t="shared" si="29"/>
        <v>N/A</v>
      </c>
      <c r="I150" s="12" t="s">
        <v>1745</v>
      </c>
      <c r="J150" s="12" t="s">
        <v>1745</v>
      </c>
      <c r="K150" s="14" t="s">
        <v>213</v>
      </c>
      <c r="L150" s="9" t="str">
        <f t="shared" si="26"/>
        <v>N/A</v>
      </c>
    </row>
    <row r="151" spans="1:13" x14ac:dyDescent="0.25">
      <c r="A151" s="48" t="s">
        <v>410</v>
      </c>
      <c r="B151" s="14" t="s">
        <v>213</v>
      </c>
      <c r="C151" s="14">
        <v>0</v>
      </c>
      <c r="D151" s="11" t="str">
        <f t="shared" si="27"/>
        <v>N/A</v>
      </c>
      <c r="E151" s="14">
        <v>0</v>
      </c>
      <c r="F151" s="11" t="str">
        <f t="shared" si="28"/>
        <v>N/A</v>
      </c>
      <c r="G151" s="14">
        <v>0</v>
      </c>
      <c r="H151" s="11" t="str">
        <f t="shared" si="29"/>
        <v>N/A</v>
      </c>
      <c r="I151" s="12" t="s">
        <v>1745</v>
      </c>
      <c r="J151" s="12" t="s">
        <v>1745</v>
      </c>
      <c r="K151" s="14" t="s">
        <v>213</v>
      </c>
      <c r="L151" s="9" t="str">
        <f t="shared" si="26"/>
        <v>N/A</v>
      </c>
    </row>
    <row r="152" spans="1:13" x14ac:dyDescent="0.25">
      <c r="A152" s="48" t="s">
        <v>1208</v>
      </c>
      <c r="B152" s="14" t="s">
        <v>213</v>
      </c>
      <c r="C152" s="14" t="s">
        <v>1745</v>
      </c>
      <c r="D152" s="11" t="str">
        <f t="shared" si="27"/>
        <v>N/A</v>
      </c>
      <c r="E152" s="14" t="s">
        <v>1745</v>
      </c>
      <c r="F152" s="11" t="str">
        <f t="shared" si="28"/>
        <v>N/A</v>
      </c>
      <c r="G152" s="14" t="s">
        <v>1745</v>
      </c>
      <c r="H152" s="11" t="str">
        <f t="shared" si="29"/>
        <v>N/A</v>
      </c>
      <c r="I152" s="12" t="s">
        <v>1745</v>
      </c>
      <c r="J152" s="12" t="s">
        <v>1745</v>
      </c>
      <c r="K152" s="14" t="s">
        <v>213</v>
      </c>
      <c r="L152" s="9" t="str">
        <f t="shared" si="26"/>
        <v>N/A</v>
      </c>
    </row>
    <row r="153" spans="1:13" x14ac:dyDescent="0.25">
      <c r="A153" s="48" t="s">
        <v>411</v>
      </c>
      <c r="B153" s="14" t="s">
        <v>213</v>
      </c>
      <c r="C153" s="14">
        <v>3661610</v>
      </c>
      <c r="D153" s="11" t="str">
        <f t="shared" si="27"/>
        <v>N/A</v>
      </c>
      <c r="E153" s="14">
        <v>60869</v>
      </c>
      <c r="F153" s="11" t="str">
        <f t="shared" si="28"/>
        <v>N/A</v>
      </c>
      <c r="G153" s="14">
        <v>0</v>
      </c>
      <c r="H153" s="11" t="str">
        <f t="shared" si="29"/>
        <v>N/A</v>
      </c>
      <c r="I153" s="12">
        <v>-98.3</v>
      </c>
      <c r="J153" s="12">
        <v>-100</v>
      </c>
      <c r="K153" s="14" t="s">
        <v>213</v>
      </c>
      <c r="L153" s="9" t="str">
        <f t="shared" si="26"/>
        <v>N/A</v>
      </c>
      <c r="M153" s="53"/>
    </row>
    <row r="154" spans="1:13" x14ac:dyDescent="0.25">
      <c r="A154" s="48" t="s">
        <v>1209</v>
      </c>
      <c r="B154" s="14" t="s">
        <v>213</v>
      </c>
      <c r="C154" s="14">
        <v>33903.796296</v>
      </c>
      <c r="D154" s="11" t="str">
        <f t="shared" si="27"/>
        <v>N/A</v>
      </c>
      <c r="E154" s="14">
        <v>30434.5</v>
      </c>
      <c r="F154" s="11" t="str">
        <f t="shared" si="28"/>
        <v>N/A</v>
      </c>
      <c r="G154" s="14" t="s">
        <v>1745</v>
      </c>
      <c r="H154" s="11" t="str">
        <f t="shared" si="29"/>
        <v>N/A</v>
      </c>
      <c r="I154" s="12">
        <v>-10.199999999999999</v>
      </c>
      <c r="J154" s="12" t="s">
        <v>1745</v>
      </c>
      <c r="K154" s="14" t="s">
        <v>213</v>
      </c>
      <c r="L154" s="9" t="str">
        <f t="shared" si="26"/>
        <v>N/A</v>
      </c>
      <c r="M154" s="54"/>
    </row>
    <row r="155" spans="1:13" x14ac:dyDescent="0.25">
      <c r="A155" s="48" t="s">
        <v>412</v>
      </c>
      <c r="B155" s="14" t="s">
        <v>213</v>
      </c>
      <c r="C155" s="14">
        <v>0</v>
      </c>
      <c r="D155" s="11" t="str">
        <f t="shared" si="27"/>
        <v>N/A</v>
      </c>
      <c r="E155" s="14">
        <v>0</v>
      </c>
      <c r="F155" s="11" t="str">
        <f t="shared" si="28"/>
        <v>N/A</v>
      </c>
      <c r="G155" s="14">
        <v>0</v>
      </c>
      <c r="H155" s="11" t="str">
        <f t="shared" si="29"/>
        <v>N/A</v>
      </c>
      <c r="I155" s="12" t="s">
        <v>1745</v>
      </c>
      <c r="J155" s="12" t="s">
        <v>1745</v>
      </c>
      <c r="K155" s="14" t="s">
        <v>213</v>
      </c>
      <c r="L155" s="9" t="str">
        <f t="shared" si="26"/>
        <v>N/A</v>
      </c>
    </row>
    <row r="156" spans="1:13" x14ac:dyDescent="0.25">
      <c r="A156" s="48" t="s">
        <v>1210</v>
      </c>
      <c r="B156" s="14" t="s">
        <v>213</v>
      </c>
      <c r="C156" s="14" t="s">
        <v>1745</v>
      </c>
      <c r="D156" s="11" t="str">
        <f t="shared" si="27"/>
        <v>N/A</v>
      </c>
      <c r="E156" s="14" t="s">
        <v>1745</v>
      </c>
      <c r="F156" s="11" t="str">
        <f t="shared" si="28"/>
        <v>N/A</v>
      </c>
      <c r="G156" s="14" t="s">
        <v>1745</v>
      </c>
      <c r="H156" s="11" t="str">
        <f t="shared" si="29"/>
        <v>N/A</v>
      </c>
      <c r="I156" s="12" t="s">
        <v>1745</v>
      </c>
      <c r="J156" s="12" t="s">
        <v>1745</v>
      </c>
      <c r="K156" s="14" t="s">
        <v>213</v>
      </c>
      <c r="L156" s="9" t="str">
        <f t="shared" si="26"/>
        <v>N/A</v>
      </c>
    </row>
    <row r="157" spans="1:13" x14ac:dyDescent="0.25">
      <c r="A157" s="48" t="s">
        <v>413</v>
      </c>
      <c r="B157" s="14" t="s">
        <v>213</v>
      </c>
      <c r="C157" s="14">
        <v>0</v>
      </c>
      <c r="D157" s="11" t="str">
        <f t="shared" si="27"/>
        <v>N/A</v>
      </c>
      <c r="E157" s="14">
        <v>0</v>
      </c>
      <c r="F157" s="11" t="str">
        <f t="shared" si="28"/>
        <v>N/A</v>
      </c>
      <c r="G157" s="14">
        <v>0</v>
      </c>
      <c r="H157" s="11" t="str">
        <f t="shared" si="29"/>
        <v>N/A</v>
      </c>
      <c r="I157" s="12" t="s">
        <v>1745</v>
      </c>
      <c r="J157" s="12" t="s">
        <v>1745</v>
      </c>
      <c r="K157" s="14" t="s">
        <v>213</v>
      </c>
      <c r="L157" s="9" t="str">
        <f t="shared" si="26"/>
        <v>N/A</v>
      </c>
    </row>
    <row r="158" spans="1:13" x14ac:dyDescent="0.25">
      <c r="A158" s="48" t="s">
        <v>1211</v>
      </c>
      <c r="B158" s="14" t="s">
        <v>213</v>
      </c>
      <c r="C158" s="14" t="s">
        <v>1745</v>
      </c>
      <c r="D158" s="11" t="str">
        <f t="shared" si="27"/>
        <v>N/A</v>
      </c>
      <c r="E158" s="14" t="s">
        <v>1745</v>
      </c>
      <c r="F158" s="11" t="str">
        <f t="shared" si="28"/>
        <v>N/A</v>
      </c>
      <c r="G158" s="14" t="s">
        <v>1745</v>
      </c>
      <c r="H158" s="11" t="str">
        <f t="shared" si="29"/>
        <v>N/A</v>
      </c>
      <c r="I158" s="12" t="s">
        <v>1745</v>
      </c>
      <c r="J158" s="12" t="s">
        <v>1745</v>
      </c>
      <c r="K158" s="14" t="s">
        <v>213</v>
      </c>
      <c r="L158" s="9" t="str">
        <f t="shared" si="26"/>
        <v>N/A</v>
      </c>
    </row>
    <row r="159" spans="1:13" ht="25" x14ac:dyDescent="0.25">
      <c r="A159" s="48" t="s">
        <v>414</v>
      </c>
      <c r="B159" s="14" t="s">
        <v>213</v>
      </c>
      <c r="C159" s="14">
        <v>0</v>
      </c>
      <c r="D159" s="11" t="str">
        <f t="shared" si="27"/>
        <v>N/A</v>
      </c>
      <c r="E159" s="14">
        <v>0</v>
      </c>
      <c r="F159" s="11" t="str">
        <f t="shared" si="28"/>
        <v>N/A</v>
      </c>
      <c r="G159" s="14">
        <v>0</v>
      </c>
      <c r="H159" s="11" t="str">
        <f t="shared" si="29"/>
        <v>N/A</v>
      </c>
      <c r="I159" s="12" t="s">
        <v>1745</v>
      </c>
      <c r="J159" s="12" t="s">
        <v>1745</v>
      </c>
      <c r="K159" s="14" t="s">
        <v>213</v>
      </c>
      <c r="L159" s="9" t="str">
        <f t="shared" ref="L159:L160" si="30">IF(J159="Div by 0", "N/A", IF(K159="N/A","N/A", IF(J159&gt;VALUE(MID(K159,1,2)), "No", IF(J159&lt;-1*VALUE(MID(K159,1,2)), "No", "Yes"))))</f>
        <v>N/A</v>
      </c>
    </row>
    <row r="160" spans="1:13" ht="25" x14ac:dyDescent="0.25">
      <c r="A160" s="48" t="s">
        <v>1212</v>
      </c>
      <c r="B160" s="14" t="s">
        <v>213</v>
      </c>
      <c r="C160" s="14" t="s">
        <v>1745</v>
      </c>
      <c r="D160" s="11" t="str">
        <f t="shared" si="27"/>
        <v>N/A</v>
      </c>
      <c r="E160" s="14" t="s">
        <v>1745</v>
      </c>
      <c r="F160" s="11" t="str">
        <f t="shared" si="28"/>
        <v>N/A</v>
      </c>
      <c r="G160" s="14" t="s">
        <v>1745</v>
      </c>
      <c r="H160" s="11" t="str">
        <f t="shared" si="29"/>
        <v>N/A</v>
      </c>
      <c r="I160" s="12" t="s">
        <v>1745</v>
      </c>
      <c r="J160" s="12" t="s">
        <v>1745</v>
      </c>
      <c r="K160" s="14" t="s">
        <v>213</v>
      </c>
      <c r="L160" s="9" t="str">
        <f t="shared" si="30"/>
        <v>N/A</v>
      </c>
    </row>
    <row r="161" spans="1:16" x14ac:dyDescent="0.25">
      <c r="A161" s="48" t="s">
        <v>415</v>
      </c>
      <c r="B161" s="14" t="s">
        <v>213</v>
      </c>
      <c r="C161" s="14">
        <v>0</v>
      </c>
      <c r="D161" s="14" t="s">
        <v>213</v>
      </c>
      <c r="E161" s="14">
        <v>0</v>
      </c>
      <c r="F161" s="14" t="s">
        <v>213</v>
      </c>
      <c r="G161" s="14">
        <v>0</v>
      </c>
      <c r="H161" s="14" t="s">
        <v>213</v>
      </c>
      <c r="I161" s="12" t="s">
        <v>1745</v>
      </c>
      <c r="J161" s="12" t="s">
        <v>1745</v>
      </c>
      <c r="K161" s="14" t="s">
        <v>213</v>
      </c>
      <c r="L161" s="9" t="str">
        <f>IF(J161="Div by 0", "N/A", IF(K161="N/A","N/A", IF(J161&gt;VALUE(MID(K161,1,2)), "No", IF(J161&lt;-1*VALUE(MID(K161,1,2)), "No", "Yes"))))</f>
        <v>N/A</v>
      </c>
    </row>
    <row r="162" spans="1:16" ht="25" x14ac:dyDescent="0.25">
      <c r="A162" s="48" t="s">
        <v>1213</v>
      </c>
      <c r="B162" s="14" t="s">
        <v>213</v>
      </c>
      <c r="C162" s="14" t="s">
        <v>1745</v>
      </c>
      <c r="D162" s="14" t="s">
        <v>213</v>
      </c>
      <c r="E162" s="14" t="s">
        <v>1745</v>
      </c>
      <c r="F162" s="14" t="s">
        <v>213</v>
      </c>
      <c r="G162" s="14" t="s">
        <v>1745</v>
      </c>
      <c r="H162" s="14" t="s">
        <v>213</v>
      </c>
      <c r="I162" s="12" t="s">
        <v>1745</v>
      </c>
      <c r="J162" s="12" t="s">
        <v>1745</v>
      </c>
      <c r="K162" s="14" t="s">
        <v>213</v>
      </c>
      <c r="L162" s="9" t="str">
        <f>IF(J162="Div by 0", "N/A", IF(K162="N/A","N/A", IF(J162&gt;VALUE(MID(K162,1,2)), "No", IF(J162&lt;-1*VALUE(MID(K162,1,2)), "No", "Yes"))))</f>
        <v>N/A</v>
      </c>
    </row>
    <row r="163" spans="1:16" ht="25" x14ac:dyDescent="0.25">
      <c r="A163" s="48" t="s">
        <v>416</v>
      </c>
      <c r="B163" s="14" t="s">
        <v>213</v>
      </c>
      <c r="C163" s="14">
        <v>0</v>
      </c>
      <c r="D163" s="14" t="s">
        <v>213</v>
      </c>
      <c r="E163" s="14">
        <v>0</v>
      </c>
      <c r="F163" s="14" t="s">
        <v>213</v>
      </c>
      <c r="G163" s="14">
        <v>0</v>
      </c>
      <c r="H163" s="14" t="s">
        <v>213</v>
      </c>
      <c r="I163" s="12" t="s">
        <v>1745</v>
      </c>
      <c r="J163" s="12" t="s">
        <v>1745</v>
      </c>
      <c r="K163" s="14" t="s">
        <v>213</v>
      </c>
      <c r="L163" s="9" t="str">
        <f>IF(J163="Div by 0", "N/A", IF(K163="N/A","N/A", IF(J163&gt;VALUE(MID(K163,1,2)), "No", IF(J163&lt;-1*VALUE(MID(K163,1,2)), "No", "Yes"))))</f>
        <v>N/A</v>
      </c>
      <c r="N163" s="54"/>
    </row>
    <row r="164" spans="1:16" x14ac:dyDescent="0.25">
      <c r="A164" s="48" t="s">
        <v>1227</v>
      </c>
      <c r="B164" s="109" t="s">
        <v>213</v>
      </c>
      <c r="C164" s="109" t="s">
        <v>1745</v>
      </c>
      <c r="D164" s="110" t="str">
        <f t="shared" ref="D164" si="31">IF($B164="N/A","N/A",IF(C164&gt;10,"No",IF(C164&lt;-10,"No","Yes")))</f>
        <v>N/A</v>
      </c>
      <c r="E164" s="109" t="s">
        <v>1745</v>
      </c>
      <c r="F164" s="110" t="str">
        <f t="shared" ref="F164" si="32">IF($B164="N/A","N/A",IF(E164&gt;10,"No",IF(E164&lt;-10,"No","Yes")))</f>
        <v>N/A</v>
      </c>
      <c r="G164" s="109" t="s">
        <v>1745</v>
      </c>
      <c r="H164" s="110" t="str">
        <f t="shared" ref="H164" si="33">IF($B164="N/A","N/A",IF(G164&gt;10,"No",IF(G164&lt;-10,"No","Yes")))</f>
        <v>N/A</v>
      </c>
      <c r="I164" s="111" t="s">
        <v>1745</v>
      </c>
      <c r="J164" s="111" t="s">
        <v>1745</v>
      </c>
      <c r="K164" s="112" t="s">
        <v>736</v>
      </c>
      <c r="L164" s="113" t="str">
        <f>IF(J164="Div by 0", "N/A", IF(OR(J164="N/A",K164="N/A"),"N/A", IF(J164&gt;VALUE(MID(K164,1,2)), "No", IF(J164&lt;-1*VALUE(MID(K164,1,2)), "No", "Yes"))))</f>
        <v>N/A</v>
      </c>
      <c r="N164" s="54"/>
    </row>
    <row r="165" spans="1:16" x14ac:dyDescent="0.25">
      <c r="A165" s="48" t="s">
        <v>1214</v>
      </c>
      <c r="B165" s="14" t="s">
        <v>213</v>
      </c>
      <c r="C165" s="14" t="s">
        <v>1745</v>
      </c>
      <c r="D165" s="11" t="str">
        <f t="shared" ref="D165:D171" si="34">IF($B165="N/A","N/A",IF(C165&gt;10,"No",IF(C165&lt;-10,"No","Yes")))</f>
        <v>N/A</v>
      </c>
      <c r="E165" s="14" t="s">
        <v>1745</v>
      </c>
      <c r="F165" s="11" t="str">
        <f t="shared" ref="F165:F171" si="35">IF($B165="N/A","N/A",IF(E165&gt;10,"No",IF(E165&lt;-10,"No","Yes")))</f>
        <v>N/A</v>
      </c>
      <c r="G165" s="14" t="s">
        <v>1745</v>
      </c>
      <c r="H165" s="11" t="str">
        <f t="shared" ref="H165:H171" si="36">IF($B165="N/A","N/A",IF(G165&gt;10,"No",IF(G165&lt;-10,"No","Yes")))</f>
        <v>N/A</v>
      </c>
      <c r="I165" s="12" t="s">
        <v>1745</v>
      </c>
      <c r="J165" s="12" t="s">
        <v>1745</v>
      </c>
      <c r="K165" s="41" t="s">
        <v>736</v>
      </c>
      <c r="L165" s="9" t="str">
        <f>IF(J165="Div by 0", "N/A", IF(OR(J165="N/A",K165="N/A"),"N/A", IF(J165&gt;VALUE(MID(K165,1,2)), "No", IF(J165&lt;-1*VALUE(MID(K165,1,2)), "No", "Yes"))))</f>
        <v>N/A</v>
      </c>
      <c r="N165" s="54"/>
    </row>
    <row r="166" spans="1:16" x14ac:dyDescent="0.25">
      <c r="A166" s="48" t="s">
        <v>1215</v>
      </c>
      <c r="B166" s="14" t="s">
        <v>213</v>
      </c>
      <c r="C166" s="14" t="s">
        <v>1745</v>
      </c>
      <c r="D166" s="11" t="str">
        <f t="shared" si="34"/>
        <v>N/A</v>
      </c>
      <c r="E166" s="14" t="s">
        <v>1745</v>
      </c>
      <c r="F166" s="11" t="str">
        <f t="shared" si="35"/>
        <v>N/A</v>
      </c>
      <c r="G166" s="14" t="s">
        <v>1745</v>
      </c>
      <c r="H166" s="11" t="str">
        <f t="shared" si="36"/>
        <v>N/A</v>
      </c>
      <c r="I166" s="12" t="s">
        <v>1745</v>
      </c>
      <c r="J166" s="12" t="s">
        <v>1745</v>
      </c>
      <c r="K166" s="41" t="s">
        <v>736</v>
      </c>
      <c r="L166" s="9" t="str">
        <f t="shared" ref="L166" si="37">IF(J166="Div by 0", "N/A", IF(OR(J166="N/A",K166="N/A"),"N/A", IF(J166&gt;VALUE(MID(K166,1,2)), "No", IF(J166&lt;-1*VALUE(MID(K166,1,2)), "No", "Yes"))))</f>
        <v>N/A</v>
      </c>
      <c r="O166" s="54"/>
      <c r="P166" s="54"/>
    </row>
    <row r="167" spans="1:16" s="54" customFormat="1" x14ac:dyDescent="0.25">
      <c r="A167" s="55" t="s">
        <v>730</v>
      </c>
      <c r="B167" s="14" t="s">
        <v>213</v>
      </c>
      <c r="C167" s="1">
        <v>0</v>
      </c>
      <c r="D167" s="11" t="str">
        <f t="shared" si="34"/>
        <v>N/A</v>
      </c>
      <c r="E167" s="1">
        <v>0</v>
      </c>
      <c r="F167" s="11" t="str">
        <f t="shared" si="35"/>
        <v>N/A</v>
      </c>
      <c r="G167" s="1">
        <v>0</v>
      </c>
      <c r="H167" s="11" t="str">
        <f t="shared" si="36"/>
        <v>N/A</v>
      </c>
      <c r="I167" s="12" t="s">
        <v>1745</v>
      </c>
      <c r="J167" s="12" t="s">
        <v>1745</v>
      </c>
      <c r="K167" s="14" t="s">
        <v>213</v>
      </c>
      <c r="L167" s="9" t="str">
        <f>IF(J167="Div by 0", "N/A", IF(K167="N/A","N/A", IF(J167&gt;VALUE(MID(K167,1,2)), "No", IF(J167&lt;-1*VALUE(MID(K167,1,2)), "No", "Yes"))))</f>
        <v>N/A</v>
      </c>
      <c r="M167" s="26"/>
      <c r="N167" s="26"/>
      <c r="O167" s="53"/>
      <c r="P167" s="53"/>
    </row>
    <row r="168" spans="1:16" s="53" customFormat="1" x14ac:dyDescent="0.25">
      <c r="A168" s="55" t="s">
        <v>731</v>
      </c>
      <c r="B168" s="14" t="s">
        <v>213</v>
      </c>
      <c r="C168" s="13">
        <v>0</v>
      </c>
      <c r="D168" s="11" t="str">
        <f t="shared" si="34"/>
        <v>N/A</v>
      </c>
      <c r="E168" s="13">
        <v>0</v>
      </c>
      <c r="F168" s="11" t="str">
        <f t="shared" si="35"/>
        <v>N/A</v>
      </c>
      <c r="G168" s="13">
        <v>0</v>
      </c>
      <c r="H168" s="11" t="str">
        <f t="shared" si="36"/>
        <v>N/A</v>
      </c>
      <c r="I168" s="12" t="s">
        <v>1745</v>
      </c>
      <c r="J168" s="12" t="s">
        <v>1745</v>
      </c>
      <c r="K168" s="14" t="s">
        <v>213</v>
      </c>
      <c r="L168" s="9" t="str">
        <f>IF(J168="Div by 0", "N/A", IF(K168="N/A","N/A", IF(J168&gt;VALUE(MID(K168,1,2)), "No", IF(J168&lt;-1*VALUE(MID(K168,1,2)), "No", "Yes"))))</f>
        <v>N/A</v>
      </c>
      <c r="M168" s="26"/>
      <c r="N168" s="26"/>
      <c r="O168" s="54"/>
      <c r="P168" s="54"/>
    </row>
    <row r="169" spans="1:16" s="54" customFormat="1" x14ac:dyDescent="0.25">
      <c r="A169" s="55" t="s">
        <v>732</v>
      </c>
      <c r="B169" s="14" t="s">
        <v>213</v>
      </c>
      <c r="C169" s="1">
        <v>0</v>
      </c>
      <c r="D169" s="11" t="str">
        <f t="shared" si="34"/>
        <v>N/A</v>
      </c>
      <c r="E169" s="1">
        <v>0</v>
      </c>
      <c r="F169" s="11" t="str">
        <f t="shared" si="35"/>
        <v>N/A</v>
      </c>
      <c r="G169" s="1">
        <v>0</v>
      </c>
      <c r="H169" s="11" t="str">
        <f t="shared" si="36"/>
        <v>N/A</v>
      </c>
      <c r="I169" s="12" t="s">
        <v>1745</v>
      </c>
      <c r="J169" s="12" t="s">
        <v>1745</v>
      </c>
      <c r="K169" s="14" t="s">
        <v>213</v>
      </c>
      <c r="L169" s="9" t="str">
        <f t="shared" ref="L169:L171" si="38">IF(J169="Div by 0", "N/A", IF(K169="N/A","N/A", IF(J169&gt;VALUE(MID(K169,1,2)), "No", IF(J169&lt;-1*VALUE(MID(K169,1,2)), "No", "Yes"))))</f>
        <v>N/A</v>
      </c>
      <c r="M169" s="26"/>
      <c r="N169" s="26"/>
      <c r="O169" s="26"/>
      <c r="P169" s="26"/>
    </row>
    <row r="170" spans="1:16" x14ac:dyDescent="0.25">
      <c r="A170" s="55" t="s">
        <v>1216</v>
      </c>
      <c r="B170" s="14" t="s">
        <v>213</v>
      </c>
      <c r="C170" s="14" t="s">
        <v>1745</v>
      </c>
      <c r="D170" s="11" t="str">
        <f t="shared" si="34"/>
        <v>N/A</v>
      </c>
      <c r="E170" s="14" t="s">
        <v>1745</v>
      </c>
      <c r="F170" s="11" t="str">
        <f t="shared" si="35"/>
        <v>N/A</v>
      </c>
      <c r="G170" s="14" t="s">
        <v>1745</v>
      </c>
      <c r="H170" s="11" t="str">
        <f t="shared" si="36"/>
        <v>N/A</v>
      </c>
      <c r="I170" s="12" t="s">
        <v>1745</v>
      </c>
      <c r="J170" s="12" t="s">
        <v>1745</v>
      </c>
      <c r="K170" s="14" t="s">
        <v>213</v>
      </c>
      <c r="L170" s="9" t="str">
        <f t="shared" si="38"/>
        <v>N/A</v>
      </c>
    </row>
    <row r="171" spans="1:16" ht="25" x14ac:dyDescent="0.25">
      <c r="A171" s="2" t="s">
        <v>1217</v>
      </c>
      <c r="B171" s="14" t="s">
        <v>213</v>
      </c>
      <c r="C171" s="14" t="s">
        <v>1745</v>
      </c>
      <c r="D171" s="11" t="str">
        <f t="shared" si="34"/>
        <v>N/A</v>
      </c>
      <c r="E171" s="14" t="s">
        <v>1745</v>
      </c>
      <c r="F171" s="11" t="str">
        <f t="shared" si="35"/>
        <v>N/A</v>
      </c>
      <c r="G171" s="14" t="s">
        <v>1745</v>
      </c>
      <c r="H171" s="11" t="str">
        <f t="shared" si="36"/>
        <v>N/A</v>
      </c>
      <c r="I171" s="12" t="s">
        <v>1745</v>
      </c>
      <c r="J171" s="12" t="s">
        <v>1745</v>
      </c>
      <c r="K171" s="14" t="s">
        <v>213</v>
      </c>
      <c r="L171" s="9" t="str">
        <f t="shared" si="38"/>
        <v>N/A</v>
      </c>
    </row>
    <row r="172" spans="1:16" s="20" customFormat="1" ht="12" customHeight="1" x14ac:dyDescent="0.25">
      <c r="A172" s="136" t="s">
        <v>1632</v>
      </c>
      <c r="B172" s="137"/>
      <c r="C172" s="137"/>
      <c r="D172" s="137"/>
      <c r="E172" s="137"/>
      <c r="F172" s="137"/>
      <c r="G172" s="137"/>
      <c r="H172" s="137"/>
      <c r="I172" s="137"/>
      <c r="J172" s="137"/>
      <c r="K172" s="137"/>
      <c r="L172" s="138"/>
    </row>
    <row r="173" spans="1:16" s="20" customFormat="1" ht="12.75" customHeight="1" x14ac:dyDescent="0.25">
      <c r="A173" s="128" t="s">
        <v>1630</v>
      </c>
      <c r="B173" s="129"/>
      <c r="C173" s="129"/>
      <c r="D173" s="129"/>
      <c r="E173" s="129"/>
      <c r="F173" s="129"/>
      <c r="G173" s="129"/>
      <c r="H173" s="129"/>
      <c r="I173" s="129"/>
      <c r="J173" s="129"/>
      <c r="K173" s="129"/>
      <c r="L173" s="130"/>
    </row>
    <row r="174" spans="1:16" s="20" customFormat="1" x14ac:dyDescent="0.25">
      <c r="A174" s="131" t="s">
        <v>1731</v>
      </c>
      <c r="B174" s="131"/>
      <c r="C174" s="131"/>
      <c r="D174" s="131"/>
      <c r="E174" s="131"/>
      <c r="F174" s="131"/>
      <c r="G174" s="131"/>
      <c r="H174" s="131"/>
      <c r="I174" s="131"/>
      <c r="J174" s="131"/>
      <c r="K174" s="131"/>
      <c r="L174" s="132"/>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205" activePane="bottomRight" state="frozen"/>
      <selection activeCell="A3" sqref="A3:K3"/>
      <selection pane="topRight" activeCell="A3" sqref="A3:K3"/>
      <selection pane="bottomLeft" activeCell="A3" sqref="A3:K3"/>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19" t="s">
        <v>1725</v>
      </c>
      <c r="B1" s="120"/>
      <c r="C1" s="120"/>
      <c r="D1" s="120"/>
      <c r="E1" s="120"/>
      <c r="F1" s="120"/>
      <c r="G1" s="120"/>
      <c r="H1" s="120"/>
      <c r="I1" s="120"/>
      <c r="J1" s="120"/>
      <c r="K1" s="120"/>
      <c r="L1" s="121"/>
    </row>
    <row r="2" spans="1:12" ht="55.5" customHeight="1" x14ac:dyDescent="0.3">
      <c r="A2" s="142" t="s">
        <v>1592</v>
      </c>
      <c r="B2" s="143"/>
      <c r="C2" s="143"/>
      <c r="D2" s="143"/>
      <c r="E2" s="143"/>
      <c r="F2" s="143"/>
      <c r="G2" s="143"/>
      <c r="H2" s="143"/>
      <c r="I2" s="143"/>
      <c r="J2" s="143"/>
      <c r="K2" s="143"/>
      <c r="L2" s="144"/>
    </row>
    <row r="3" spans="1:12" s="20" customFormat="1" ht="13" x14ac:dyDescent="0.3">
      <c r="A3" s="125" t="s">
        <v>1744</v>
      </c>
      <c r="B3" s="126"/>
      <c r="C3" s="126"/>
      <c r="D3" s="126"/>
      <c r="E3" s="126"/>
      <c r="F3" s="126"/>
      <c r="G3" s="126"/>
      <c r="H3" s="126"/>
      <c r="I3" s="126"/>
      <c r="J3" s="126"/>
      <c r="K3" s="126"/>
      <c r="L3" s="127"/>
    </row>
    <row r="4" spans="1:12" ht="13" x14ac:dyDescent="0.3">
      <c r="A4" s="145" t="s">
        <v>648</v>
      </c>
      <c r="B4" s="146"/>
      <c r="C4" s="146"/>
      <c r="D4" s="146"/>
      <c r="E4" s="146"/>
      <c r="F4" s="146"/>
      <c r="G4" s="146"/>
      <c r="H4" s="146"/>
      <c r="I4" s="146"/>
      <c r="J4" s="146"/>
      <c r="K4" s="146"/>
      <c r="L4" s="147"/>
    </row>
    <row r="5" spans="1:12" ht="52" x14ac:dyDescent="0.3">
      <c r="A5" s="37" t="s">
        <v>11</v>
      </c>
      <c r="B5" s="22" t="s">
        <v>212</v>
      </c>
      <c r="C5" s="22" t="s">
        <v>649</v>
      </c>
      <c r="D5" s="22" t="s">
        <v>1723</v>
      </c>
      <c r="E5" s="22" t="s">
        <v>1693</v>
      </c>
      <c r="F5" s="22" t="s">
        <v>1720</v>
      </c>
      <c r="G5" s="22" t="s">
        <v>1717</v>
      </c>
      <c r="H5" s="22" t="s">
        <v>1718</v>
      </c>
      <c r="I5" s="38" t="s">
        <v>1724</v>
      </c>
      <c r="J5" s="38" t="s">
        <v>1721</v>
      </c>
      <c r="K5" s="39" t="s">
        <v>741</v>
      </c>
      <c r="L5" s="40" t="s">
        <v>740</v>
      </c>
    </row>
    <row r="6" spans="1:12" x14ac:dyDescent="0.25">
      <c r="A6" s="18" t="s">
        <v>0</v>
      </c>
      <c r="B6" s="1" t="s">
        <v>213</v>
      </c>
      <c r="C6" s="1">
        <v>666399</v>
      </c>
      <c r="D6" s="11" t="str">
        <f t="shared" ref="D6:D11" si="0">IF($B6="N/A","N/A",IF(C6&gt;10,"No",IF(C6&lt;-10,"No","Yes")))</f>
        <v>N/A</v>
      </c>
      <c r="E6" s="1">
        <v>682593</v>
      </c>
      <c r="F6" s="11" t="str">
        <f t="shared" ref="F6:F11" si="1">IF($B6="N/A","N/A",IF(E6&gt;10,"No",IF(E6&lt;-10,"No","Yes")))</f>
        <v>N/A</v>
      </c>
      <c r="G6" s="1">
        <v>675130</v>
      </c>
      <c r="H6" s="11" t="str">
        <f t="shared" ref="H6:H11" si="2">IF($B6="N/A","N/A",IF(G6&gt;10,"No",IF(G6&lt;-10,"No","Yes")))</f>
        <v>N/A</v>
      </c>
      <c r="I6" s="12">
        <v>2.4300000000000002</v>
      </c>
      <c r="J6" s="12">
        <v>-1.0900000000000001</v>
      </c>
      <c r="K6" s="1" t="s">
        <v>736</v>
      </c>
      <c r="L6" s="9" t="str">
        <f t="shared" ref="L6:L14" si="3">IF(J6="Div by 0", "N/A", IF(K6="N/A","N/A", IF(J6&gt;VALUE(MID(K6,1,2)), "No", IF(J6&lt;-1*VALUE(MID(K6,1,2)), "No", "Yes"))))</f>
        <v>Yes</v>
      </c>
    </row>
    <row r="7" spans="1:12" x14ac:dyDescent="0.25">
      <c r="A7" s="18" t="s">
        <v>100</v>
      </c>
      <c r="B7" s="41" t="s">
        <v>213</v>
      </c>
      <c r="C7" s="1">
        <v>41367</v>
      </c>
      <c r="D7" s="11" t="str">
        <f t="shared" si="0"/>
        <v>N/A</v>
      </c>
      <c r="E7" s="1">
        <v>42614</v>
      </c>
      <c r="F7" s="11" t="str">
        <f t="shared" si="1"/>
        <v>N/A</v>
      </c>
      <c r="G7" s="1">
        <v>43977</v>
      </c>
      <c r="H7" s="11" t="str">
        <f t="shared" si="2"/>
        <v>N/A</v>
      </c>
      <c r="I7" s="12">
        <v>3.0139999999999998</v>
      </c>
      <c r="J7" s="12">
        <v>3.198</v>
      </c>
      <c r="K7" s="41" t="s">
        <v>736</v>
      </c>
      <c r="L7" s="9" t="str">
        <f t="shared" si="3"/>
        <v>Yes</v>
      </c>
    </row>
    <row r="8" spans="1:12" x14ac:dyDescent="0.25">
      <c r="A8" s="18" t="s">
        <v>101</v>
      </c>
      <c r="B8" s="41" t="s">
        <v>213</v>
      </c>
      <c r="C8" s="1">
        <v>88031</v>
      </c>
      <c r="D8" s="11" t="str">
        <f t="shared" si="0"/>
        <v>N/A</v>
      </c>
      <c r="E8" s="1">
        <v>91429</v>
      </c>
      <c r="F8" s="11" t="str">
        <f t="shared" si="1"/>
        <v>N/A</v>
      </c>
      <c r="G8" s="1">
        <v>94297</v>
      </c>
      <c r="H8" s="11" t="str">
        <f t="shared" si="2"/>
        <v>N/A</v>
      </c>
      <c r="I8" s="12">
        <v>3.86</v>
      </c>
      <c r="J8" s="12">
        <v>3.137</v>
      </c>
      <c r="K8" s="41" t="s">
        <v>736</v>
      </c>
      <c r="L8" s="9" t="str">
        <f t="shared" si="3"/>
        <v>Yes</v>
      </c>
    </row>
    <row r="9" spans="1:12" x14ac:dyDescent="0.25">
      <c r="A9" s="18" t="s">
        <v>104</v>
      </c>
      <c r="B9" s="41" t="s">
        <v>213</v>
      </c>
      <c r="C9" s="1">
        <v>347675</v>
      </c>
      <c r="D9" s="11" t="str">
        <f t="shared" si="0"/>
        <v>N/A</v>
      </c>
      <c r="E9" s="1">
        <v>361037</v>
      </c>
      <c r="F9" s="11" t="str">
        <f t="shared" si="1"/>
        <v>N/A</v>
      </c>
      <c r="G9" s="1">
        <v>356017</v>
      </c>
      <c r="H9" s="11" t="str">
        <f t="shared" si="2"/>
        <v>N/A</v>
      </c>
      <c r="I9" s="12">
        <v>3.843</v>
      </c>
      <c r="J9" s="12">
        <v>-1.39</v>
      </c>
      <c r="K9" s="41" t="s">
        <v>736</v>
      </c>
      <c r="L9" s="9" t="str">
        <f t="shared" si="3"/>
        <v>Yes</v>
      </c>
    </row>
    <row r="10" spans="1:12" x14ac:dyDescent="0.25">
      <c r="A10" s="18" t="s">
        <v>105</v>
      </c>
      <c r="B10" s="41" t="s">
        <v>213</v>
      </c>
      <c r="C10" s="1">
        <v>189326</v>
      </c>
      <c r="D10" s="11" t="str">
        <f t="shared" si="0"/>
        <v>N/A</v>
      </c>
      <c r="E10" s="1">
        <v>187513</v>
      </c>
      <c r="F10" s="11" t="str">
        <f t="shared" si="1"/>
        <v>N/A</v>
      </c>
      <c r="G10" s="1">
        <v>180839</v>
      </c>
      <c r="H10" s="11" t="str">
        <f t="shared" si="2"/>
        <v>N/A</v>
      </c>
      <c r="I10" s="12">
        <v>-0.95799999999999996</v>
      </c>
      <c r="J10" s="12">
        <v>-3.56</v>
      </c>
      <c r="K10" s="41" t="s">
        <v>736</v>
      </c>
      <c r="L10" s="9" t="str">
        <f t="shared" si="3"/>
        <v>Yes</v>
      </c>
    </row>
    <row r="11" spans="1:12" x14ac:dyDescent="0.25">
      <c r="A11" s="18" t="s">
        <v>77</v>
      </c>
      <c r="B11" s="1" t="s">
        <v>213</v>
      </c>
      <c r="C11" s="1">
        <v>537546.35</v>
      </c>
      <c r="D11" s="11" t="str">
        <f t="shared" si="0"/>
        <v>N/A</v>
      </c>
      <c r="E11" s="1">
        <v>558934.16</v>
      </c>
      <c r="F11" s="11" t="str">
        <f t="shared" si="1"/>
        <v>N/A</v>
      </c>
      <c r="G11" s="1">
        <v>560299.74</v>
      </c>
      <c r="H11" s="11" t="str">
        <f t="shared" si="2"/>
        <v>N/A</v>
      </c>
      <c r="I11" s="12">
        <v>3.9790000000000001</v>
      </c>
      <c r="J11" s="12">
        <v>0.24429999999999999</v>
      </c>
      <c r="K11" s="1" t="s">
        <v>737</v>
      </c>
      <c r="L11" s="9" t="str">
        <f t="shared" si="3"/>
        <v>Yes</v>
      </c>
    </row>
    <row r="12" spans="1:12" x14ac:dyDescent="0.25">
      <c r="A12" s="18" t="s">
        <v>115</v>
      </c>
      <c r="B12" s="1" t="s">
        <v>213</v>
      </c>
      <c r="C12" s="1">
        <v>73865</v>
      </c>
      <c r="D12" s="1" t="s">
        <v>213</v>
      </c>
      <c r="E12" s="1">
        <v>75877</v>
      </c>
      <c r="F12" s="1" t="s">
        <v>213</v>
      </c>
      <c r="G12" s="1">
        <v>77540</v>
      </c>
      <c r="H12" s="1" t="s">
        <v>213</v>
      </c>
      <c r="I12" s="12">
        <v>2.7240000000000002</v>
      </c>
      <c r="J12" s="12">
        <v>2.1920000000000002</v>
      </c>
      <c r="K12" s="1" t="s">
        <v>737</v>
      </c>
      <c r="L12" s="9" t="str">
        <f t="shared" si="3"/>
        <v>Yes</v>
      </c>
    </row>
    <row r="13" spans="1:12" x14ac:dyDescent="0.25">
      <c r="A13" s="18" t="s">
        <v>447</v>
      </c>
      <c r="B13" s="1" t="s">
        <v>213</v>
      </c>
      <c r="C13" s="1">
        <v>39926</v>
      </c>
      <c r="D13" s="1" t="s">
        <v>213</v>
      </c>
      <c r="E13" s="1">
        <v>41019</v>
      </c>
      <c r="F13" s="1" t="s">
        <v>213</v>
      </c>
      <c r="G13" s="1">
        <v>42344</v>
      </c>
      <c r="H13" s="1" t="s">
        <v>213</v>
      </c>
      <c r="I13" s="12">
        <v>2.738</v>
      </c>
      <c r="J13" s="12">
        <v>3.23</v>
      </c>
      <c r="K13" s="1" t="s">
        <v>737</v>
      </c>
      <c r="L13" s="9" t="str">
        <f t="shared" si="3"/>
        <v>Yes</v>
      </c>
    </row>
    <row r="14" spans="1:12" x14ac:dyDescent="0.25">
      <c r="A14" s="18" t="s">
        <v>448</v>
      </c>
      <c r="B14" s="1" t="s">
        <v>213</v>
      </c>
      <c r="C14" s="1">
        <v>32688</v>
      </c>
      <c r="D14" s="1" t="s">
        <v>213</v>
      </c>
      <c r="E14" s="1">
        <v>33552</v>
      </c>
      <c r="F14" s="1" t="s">
        <v>213</v>
      </c>
      <c r="G14" s="1">
        <v>34137</v>
      </c>
      <c r="H14" s="1" t="s">
        <v>213</v>
      </c>
      <c r="I14" s="12">
        <v>2.6429999999999998</v>
      </c>
      <c r="J14" s="12">
        <v>1.744</v>
      </c>
      <c r="K14" s="1" t="s">
        <v>737</v>
      </c>
      <c r="L14" s="9" t="str">
        <f t="shared" si="3"/>
        <v>Yes</v>
      </c>
    </row>
    <row r="15" spans="1:12" x14ac:dyDescent="0.25">
      <c r="A15" s="4" t="s">
        <v>58</v>
      </c>
      <c r="B15" s="41" t="s">
        <v>213</v>
      </c>
      <c r="C15" s="14">
        <v>3574159090</v>
      </c>
      <c r="D15" s="11" t="str">
        <f t="shared" ref="D15:D20" si="4">IF($B15="N/A","N/A",IF(C15&gt;10,"No",IF(C15&lt;-10,"No","Yes")))</f>
        <v>N/A</v>
      </c>
      <c r="E15" s="14">
        <v>3693287819</v>
      </c>
      <c r="F15" s="11" t="str">
        <f t="shared" ref="F15:F20" si="5">IF($B15="N/A","N/A",IF(E15&gt;10,"No",IF(E15&lt;-10,"No","Yes")))</f>
        <v>N/A</v>
      </c>
      <c r="G15" s="14">
        <v>3922304205</v>
      </c>
      <c r="H15" s="11" t="str">
        <f t="shared" ref="H15:H20" si="6">IF($B15="N/A","N/A",IF(G15&gt;10,"No",IF(G15&lt;-10,"No","Yes")))</f>
        <v>N/A</v>
      </c>
      <c r="I15" s="12">
        <v>3.3330000000000002</v>
      </c>
      <c r="J15" s="12">
        <v>6.2009999999999996</v>
      </c>
      <c r="K15" s="41" t="s">
        <v>736</v>
      </c>
      <c r="L15" s="9" t="str">
        <f t="shared" ref="L15:L20" si="7">IF(J15="Div by 0", "N/A", IF(K15="N/A","N/A", IF(J15&gt;VALUE(MID(K15,1,2)), "No", IF(J15&lt;-1*VALUE(MID(K15,1,2)), "No", "Yes"))))</f>
        <v>Yes</v>
      </c>
    </row>
    <row r="16" spans="1:12" x14ac:dyDescent="0.25">
      <c r="A16" s="4" t="s">
        <v>1118</v>
      </c>
      <c r="B16" s="41" t="s">
        <v>213</v>
      </c>
      <c r="C16" s="14">
        <v>5363.3920368999998</v>
      </c>
      <c r="D16" s="11" t="str">
        <f t="shared" si="4"/>
        <v>N/A</v>
      </c>
      <c r="E16" s="14">
        <v>5410.6734452000001</v>
      </c>
      <c r="F16" s="11" t="str">
        <f t="shared" si="5"/>
        <v>N/A</v>
      </c>
      <c r="G16" s="14">
        <v>5809.7021388000003</v>
      </c>
      <c r="H16" s="11" t="str">
        <f t="shared" si="6"/>
        <v>N/A</v>
      </c>
      <c r="I16" s="12">
        <v>0.88160000000000005</v>
      </c>
      <c r="J16" s="12">
        <v>7.375</v>
      </c>
      <c r="K16" s="41" t="s">
        <v>736</v>
      </c>
      <c r="L16" s="9" t="str">
        <f t="shared" si="7"/>
        <v>Yes</v>
      </c>
    </row>
    <row r="17" spans="1:12" x14ac:dyDescent="0.25">
      <c r="A17" s="4" t="s">
        <v>1218</v>
      </c>
      <c r="B17" s="41" t="s">
        <v>213</v>
      </c>
      <c r="C17" s="14">
        <v>14993.378224</v>
      </c>
      <c r="D17" s="11" t="str">
        <f t="shared" si="4"/>
        <v>N/A</v>
      </c>
      <c r="E17" s="14">
        <v>14566.016286</v>
      </c>
      <c r="F17" s="11" t="str">
        <f t="shared" si="5"/>
        <v>N/A</v>
      </c>
      <c r="G17" s="14">
        <v>15847.538827</v>
      </c>
      <c r="H17" s="11" t="str">
        <f t="shared" si="6"/>
        <v>N/A</v>
      </c>
      <c r="I17" s="12">
        <v>-2.85</v>
      </c>
      <c r="J17" s="12">
        <v>8.798</v>
      </c>
      <c r="K17" s="41" t="s">
        <v>736</v>
      </c>
      <c r="L17" s="9" t="str">
        <f t="shared" si="7"/>
        <v>Yes</v>
      </c>
    </row>
    <row r="18" spans="1:12" x14ac:dyDescent="0.25">
      <c r="A18" s="4" t="s">
        <v>1219</v>
      </c>
      <c r="B18" s="41" t="s">
        <v>213</v>
      </c>
      <c r="C18" s="14">
        <v>14584.668185</v>
      </c>
      <c r="D18" s="11" t="str">
        <f t="shared" si="4"/>
        <v>N/A</v>
      </c>
      <c r="E18" s="14">
        <v>14667.836605</v>
      </c>
      <c r="F18" s="11" t="str">
        <f t="shared" si="5"/>
        <v>N/A</v>
      </c>
      <c r="G18" s="14">
        <v>15635.494714</v>
      </c>
      <c r="H18" s="11" t="str">
        <f t="shared" si="6"/>
        <v>N/A</v>
      </c>
      <c r="I18" s="12">
        <v>0.57020000000000004</v>
      </c>
      <c r="J18" s="12">
        <v>6.5970000000000004</v>
      </c>
      <c r="K18" s="41" t="s">
        <v>736</v>
      </c>
      <c r="L18" s="9" t="str">
        <f t="shared" si="7"/>
        <v>Yes</v>
      </c>
    </row>
    <row r="19" spans="1:12" x14ac:dyDescent="0.25">
      <c r="A19" s="4" t="s">
        <v>1220</v>
      </c>
      <c r="B19" s="41" t="s">
        <v>213</v>
      </c>
      <c r="C19" s="14">
        <v>2007.696363</v>
      </c>
      <c r="D19" s="11" t="str">
        <f t="shared" si="4"/>
        <v>N/A</v>
      </c>
      <c r="E19" s="14">
        <v>2015.3013458</v>
      </c>
      <c r="F19" s="11" t="str">
        <f t="shared" si="5"/>
        <v>N/A</v>
      </c>
      <c r="G19" s="14">
        <v>2132.2352921000002</v>
      </c>
      <c r="H19" s="11" t="str">
        <f t="shared" si="6"/>
        <v>N/A</v>
      </c>
      <c r="I19" s="12">
        <v>0.37880000000000003</v>
      </c>
      <c r="J19" s="12">
        <v>5.8019999999999996</v>
      </c>
      <c r="K19" s="41" t="s">
        <v>736</v>
      </c>
      <c r="L19" s="9" t="str">
        <f t="shared" si="7"/>
        <v>Yes</v>
      </c>
    </row>
    <row r="20" spans="1:12" x14ac:dyDescent="0.25">
      <c r="A20" s="4" t="s">
        <v>1221</v>
      </c>
      <c r="B20" s="41" t="s">
        <v>213</v>
      </c>
      <c r="C20" s="14">
        <v>5133.9977341000003</v>
      </c>
      <c r="D20" s="11" t="str">
        <f t="shared" si="4"/>
        <v>N/A</v>
      </c>
      <c r="E20" s="14">
        <v>5353.8027549999997</v>
      </c>
      <c r="F20" s="11" t="str">
        <f t="shared" si="5"/>
        <v>N/A</v>
      </c>
      <c r="G20" s="14">
        <v>5484.9049873000004</v>
      </c>
      <c r="H20" s="11" t="str">
        <f t="shared" si="6"/>
        <v>N/A</v>
      </c>
      <c r="I20" s="12">
        <v>4.2809999999999997</v>
      </c>
      <c r="J20" s="12">
        <v>2.4489999999999998</v>
      </c>
      <c r="K20" s="41" t="s">
        <v>736</v>
      </c>
      <c r="L20" s="9" t="str">
        <f t="shared" si="7"/>
        <v>Yes</v>
      </c>
    </row>
    <row r="21" spans="1:12" x14ac:dyDescent="0.25">
      <c r="A21" s="2" t="s">
        <v>1122</v>
      </c>
      <c r="B21" s="41" t="s">
        <v>213</v>
      </c>
      <c r="C21" s="14">
        <v>5691.9857259</v>
      </c>
      <c r="D21" s="11" t="str">
        <f t="shared" ref="D21:D22" si="8">IF($B21="N/A","N/A",IF(C21&gt;10,"No",IF(C21&lt;-10,"No","Yes")))</f>
        <v>N/A</v>
      </c>
      <c r="E21" s="14">
        <v>5700.1764359999997</v>
      </c>
      <c r="F21" s="11" t="str">
        <f t="shared" ref="F21:F22" si="9">IF($B21="N/A","N/A",IF(E21&gt;10,"No",IF(E21&lt;-10,"No","Yes")))</f>
        <v>N/A</v>
      </c>
      <c r="G21" s="14">
        <v>6091.5523605999997</v>
      </c>
      <c r="H21" s="11" t="str">
        <f t="shared" ref="H21:H22" si="10">IF($B21="N/A","N/A",IF(G21&gt;10,"No",IF(G21&lt;-10,"No","Yes")))</f>
        <v>N/A</v>
      </c>
      <c r="I21" s="12">
        <v>0.1439</v>
      </c>
      <c r="J21" s="12">
        <v>6.8659999999999997</v>
      </c>
      <c r="K21" s="41" t="s">
        <v>736</v>
      </c>
      <c r="L21" s="9" t="str">
        <f>IF(J21="Div by 0", "N/A", IF(OR(J21="N/A",K21="N/A"),"N/A", IF(J21&gt;VALUE(MID(K21,1,2)), "No", IF(J21&lt;-1*VALUE(MID(K21,1,2)), "No", "Yes"))))</f>
        <v>Yes</v>
      </c>
    </row>
    <row r="22" spans="1:12" x14ac:dyDescent="0.25">
      <c r="A22" s="2" t="s">
        <v>1123</v>
      </c>
      <c r="B22" s="41" t="s">
        <v>213</v>
      </c>
      <c r="C22" s="14">
        <v>4949.4123050999997</v>
      </c>
      <c r="D22" s="11" t="str">
        <f t="shared" si="8"/>
        <v>N/A</v>
      </c>
      <c r="E22" s="14">
        <v>5044.0111201999998</v>
      </c>
      <c r="F22" s="11" t="str">
        <f t="shared" si="9"/>
        <v>N/A</v>
      </c>
      <c r="G22" s="14">
        <v>5450.2026722000001</v>
      </c>
      <c r="H22" s="11" t="str">
        <f t="shared" si="10"/>
        <v>N/A</v>
      </c>
      <c r="I22" s="12">
        <v>1.911</v>
      </c>
      <c r="J22" s="12">
        <v>8.0530000000000008</v>
      </c>
      <c r="K22" s="41" t="s">
        <v>736</v>
      </c>
      <c r="L22" s="9" t="str">
        <f>IF(J22="Div by 0", "N/A", IF(OR(J22="N/A",K22="N/A"),"N/A", IF(J22&gt;VALUE(MID(K22,1,2)), "No", IF(J22&lt;-1*VALUE(MID(K22,1,2)), "No", "Yes"))))</f>
        <v>Yes</v>
      </c>
    </row>
    <row r="23" spans="1:12" x14ac:dyDescent="0.25">
      <c r="A23" s="4" t="s">
        <v>1222</v>
      </c>
      <c r="B23" s="41" t="s">
        <v>213</v>
      </c>
      <c r="C23" s="14">
        <v>12935.692113999999</v>
      </c>
      <c r="D23" s="11" t="str">
        <f>IF($B23="N/A","N/A",IF(C23&gt;10,"No",IF(C23&lt;-10,"No","Yes")))</f>
        <v>N/A</v>
      </c>
      <c r="E23" s="14">
        <v>12555.795129</v>
      </c>
      <c r="F23" s="11" t="str">
        <f>IF($B23="N/A","N/A",IF(E23&gt;10,"No",IF(E23&lt;-10,"No","Yes")))</f>
        <v>N/A</v>
      </c>
      <c r="G23" s="14">
        <v>13501.628178999999</v>
      </c>
      <c r="H23" s="11" t="str">
        <f>IF($B23="N/A","N/A",IF(G23&gt;10,"No",IF(G23&lt;-10,"No","Yes")))</f>
        <v>N/A</v>
      </c>
      <c r="I23" s="12">
        <v>-2.94</v>
      </c>
      <c r="J23" s="12">
        <v>7.5330000000000004</v>
      </c>
      <c r="K23" s="41" t="s">
        <v>736</v>
      </c>
      <c r="L23" s="9" t="str">
        <f>IF(J23="Div by 0", "N/A", IF(K23="N/A","N/A", IF(J23&gt;VALUE(MID(K23,1,2)), "No", IF(J23&lt;-1*VALUE(MID(K23,1,2)), "No", "Yes"))))</f>
        <v>Yes</v>
      </c>
    </row>
    <row r="24" spans="1:12" x14ac:dyDescent="0.25">
      <c r="A24" s="4" t="s">
        <v>1223</v>
      </c>
      <c r="B24" s="41" t="s">
        <v>213</v>
      </c>
      <c r="C24" s="14">
        <v>15083.564269</v>
      </c>
      <c r="D24" s="11" t="str">
        <f>IF($B24="N/A","N/A",IF(C24&gt;10,"No",IF(C24&lt;-10,"No","Yes")))</f>
        <v>N/A</v>
      </c>
      <c r="E24" s="14">
        <v>14610.958726000001</v>
      </c>
      <c r="F24" s="11" t="str">
        <f>IF($B24="N/A","N/A",IF(E24&gt;10,"No",IF(E24&lt;-10,"No","Yes")))</f>
        <v>N/A</v>
      </c>
      <c r="G24" s="14">
        <v>15828.502834000001</v>
      </c>
      <c r="H24" s="11" t="str">
        <f>IF($B24="N/A","N/A",IF(G24&gt;10,"No",IF(G24&lt;-10,"No","Yes")))</f>
        <v>N/A</v>
      </c>
      <c r="I24" s="12">
        <v>-3.13</v>
      </c>
      <c r="J24" s="12">
        <v>8.3330000000000002</v>
      </c>
      <c r="K24" s="41" t="s">
        <v>736</v>
      </c>
      <c r="L24" s="9" t="str">
        <f>IF(J24="Div by 0", "N/A", IF(K24="N/A","N/A", IF(J24&gt;VALUE(MID(K24,1,2)), "No", IF(J24&lt;-1*VALUE(MID(K24,1,2)), "No", "Yes"))))</f>
        <v>Yes</v>
      </c>
    </row>
    <row r="25" spans="1:12" x14ac:dyDescent="0.25">
      <c r="A25" s="4" t="s">
        <v>1224</v>
      </c>
      <c r="B25" s="41" t="s">
        <v>213</v>
      </c>
      <c r="C25" s="14">
        <v>10570.522363</v>
      </c>
      <c r="D25" s="11" t="str">
        <f>IF($B25="N/A","N/A",IF(C25&gt;10,"No",IF(C25&lt;-10,"No","Yes")))</f>
        <v>N/A</v>
      </c>
      <c r="E25" s="14">
        <v>10284.316911</v>
      </c>
      <c r="F25" s="11" t="str">
        <f>IF($B25="N/A","N/A",IF(E25&gt;10,"No",IF(E25&lt;-10,"No","Yes")))</f>
        <v>N/A</v>
      </c>
      <c r="G25" s="14">
        <v>10840.805519</v>
      </c>
      <c r="H25" s="11" t="str">
        <f>IF($B25="N/A","N/A",IF(G25&gt;10,"No",IF(G25&lt;-10,"No","Yes")))</f>
        <v>N/A</v>
      </c>
      <c r="I25" s="12">
        <v>-2.71</v>
      </c>
      <c r="J25" s="12">
        <v>5.4109999999999996</v>
      </c>
      <c r="K25" s="41" t="s">
        <v>736</v>
      </c>
      <c r="L25" s="9" t="str">
        <f>IF(J25="Div by 0", "N/A", IF(K25="N/A","N/A", IF(J25&gt;VALUE(MID(K25,1,2)), "No", IF(J25&lt;-1*VALUE(MID(K25,1,2)), "No", "Yes"))))</f>
        <v>Yes</v>
      </c>
    </row>
    <row r="26" spans="1:12" x14ac:dyDescent="0.25">
      <c r="A26" s="4" t="s">
        <v>1225</v>
      </c>
      <c r="B26" s="41" t="s">
        <v>213</v>
      </c>
      <c r="C26" s="14">
        <v>13276.254537000001</v>
      </c>
      <c r="D26" s="11" t="str">
        <f t="shared" ref="D26:D27" si="11">IF($B26="N/A","N/A",IF(C26&gt;10,"No",IF(C26&lt;-10,"No","Yes")))</f>
        <v>N/A</v>
      </c>
      <c r="E26" s="14">
        <v>12827.003817000001</v>
      </c>
      <c r="F26" s="11" t="str">
        <f t="shared" ref="F26:F30" si="12">IF($B26="N/A","N/A",IF(E26&gt;10,"No",IF(E26&lt;-10,"No","Yes")))</f>
        <v>N/A</v>
      </c>
      <c r="G26" s="14">
        <v>13812.889751999999</v>
      </c>
      <c r="H26" s="11" t="str">
        <f t="shared" ref="H26:H27" si="13">IF($B26="N/A","N/A",IF(G26&gt;10,"No",IF(G26&lt;-10,"No","Yes")))</f>
        <v>N/A</v>
      </c>
      <c r="I26" s="12">
        <v>-3.38</v>
      </c>
      <c r="J26" s="12">
        <v>7.6859999999999999</v>
      </c>
      <c r="K26" s="41" t="s">
        <v>736</v>
      </c>
      <c r="L26" s="9" t="str">
        <f>IF(J26="Div by 0", "N/A", IF(OR(J26="N/A",K26="N/A"),"N/A", IF(J26&gt;VALUE(MID(K26,1,2)), "No", IF(J26&lt;-1*VALUE(MID(K26,1,2)), "No", "Yes"))))</f>
        <v>Yes</v>
      </c>
    </row>
    <row r="27" spans="1:12" x14ac:dyDescent="0.25">
      <c r="A27" s="4" t="s">
        <v>1226</v>
      </c>
      <c r="B27" s="41" t="s">
        <v>213</v>
      </c>
      <c r="C27" s="14">
        <v>12409.267</v>
      </c>
      <c r="D27" s="11" t="str">
        <f t="shared" si="11"/>
        <v>N/A</v>
      </c>
      <c r="E27" s="14">
        <v>12141.624913</v>
      </c>
      <c r="F27" s="11" t="str">
        <f t="shared" si="12"/>
        <v>N/A</v>
      </c>
      <c r="G27" s="14">
        <v>13032.269324999999</v>
      </c>
      <c r="H27" s="11" t="str">
        <f t="shared" si="13"/>
        <v>N/A</v>
      </c>
      <c r="I27" s="12">
        <v>-2.16</v>
      </c>
      <c r="J27" s="12">
        <v>7.335</v>
      </c>
      <c r="K27" s="41" t="s">
        <v>736</v>
      </c>
      <c r="L27" s="9" t="str">
        <f>IF(J27="Div by 0", "N/A", IF(OR(J27="N/A",K27="N/A"),"N/A", IF(J27&gt;VALUE(MID(K27,1,2)), "No", IF(J27&lt;-1*VALUE(MID(K27,1,2)), "No", "Yes"))))</f>
        <v>Yes</v>
      </c>
    </row>
    <row r="28" spans="1:12" x14ac:dyDescent="0.25">
      <c r="A28" s="48" t="s">
        <v>1227</v>
      </c>
      <c r="B28" s="14" t="s">
        <v>213</v>
      </c>
      <c r="C28" s="14" t="s">
        <v>1745</v>
      </c>
      <c r="D28" s="11" t="str">
        <f t="shared" ref="D28:D30" si="14">IF($B28="N/A","N/A",IF(C28&gt;10,"No",IF(C28&lt;-10,"No","Yes")))</f>
        <v>N/A</v>
      </c>
      <c r="E28" s="14" t="s">
        <v>1745</v>
      </c>
      <c r="F28" s="11" t="str">
        <f t="shared" si="12"/>
        <v>N/A</v>
      </c>
      <c r="G28" s="14" t="s">
        <v>1745</v>
      </c>
      <c r="H28" s="11" t="str">
        <f t="shared" ref="H28:H30" si="15">IF($B28="N/A","N/A",IF(G28&gt;10,"No",IF(G28&lt;-10,"No","Yes")))</f>
        <v>N/A</v>
      </c>
      <c r="I28" s="12" t="s">
        <v>1745</v>
      </c>
      <c r="J28" s="12" t="s">
        <v>1745</v>
      </c>
      <c r="K28" s="41" t="s">
        <v>736</v>
      </c>
      <c r="L28" s="9" t="str">
        <f>IF(J28="Div by 0", "N/A", IF(OR(J28="N/A",K28="N/A"),"N/A", IF(J28&gt;VALUE(MID(K28,1,2)), "No", IF(J28&lt;-1*VALUE(MID(K28,1,2)), "No", "Yes"))))</f>
        <v>N/A</v>
      </c>
    </row>
    <row r="29" spans="1:12" x14ac:dyDescent="0.25">
      <c r="A29" s="48" t="s">
        <v>1228</v>
      </c>
      <c r="B29" s="14" t="s">
        <v>213</v>
      </c>
      <c r="C29" s="14" t="s">
        <v>1745</v>
      </c>
      <c r="D29" s="11" t="str">
        <f t="shared" si="14"/>
        <v>N/A</v>
      </c>
      <c r="E29" s="14" t="s">
        <v>1745</v>
      </c>
      <c r="F29" s="11" t="str">
        <f t="shared" si="12"/>
        <v>N/A</v>
      </c>
      <c r="G29" s="14" t="s">
        <v>1745</v>
      </c>
      <c r="H29" s="11" t="str">
        <f t="shared" si="15"/>
        <v>N/A</v>
      </c>
      <c r="I29" s="12" t="s">
        <v>1745</v>
      </c>
      <c r="J29" s="12" t="s">
        <v>1745</v>
      </c>
      <c r="K29" s="41" t="s">
        <v>736</v>
      </c>
      <c r="L29" s="9" t="str">
        <f t="shared" ref="L29:L30" si="16">IF(J29="Div by 0", "N/A", IF(OR(J29="N/A",K29="N/A"),"N/A", IF(J29&gt;VALUE(MID(K29,1,2)), "No", IF(J29&lt;-1*VALUE(MID(K29,1,2)), "No", "Yes"))))</f>
        <v>N/A</v>
      </c>
    </row>
    <row r="30" spans="1:12" x14ac:dyDescent="0.25">
      <c r="A30" s="48" t="s">
        <v>1229</v>
      </c>
      <c r="B30" s="14" t="s">
        <v>213</v>
      </c>
      <c r="C30" s="14" t="s">
        <v>1745</v>
      </c>
      <c r="D30" s="11" t="str">
        <f t="shared" si="14"/>
        <v>N/A</v>
      </c>
      <c r="E30" s="14" t="s">
        <v>1745</v>
      </c>
      <c r="F30" s="11" t="str">
        <f t="shared" si="12"/>
        <v>N/A</v>
      </c>
      <c r="G30" s="14" t="s">
        <v>1745</v>
      </c>
      <c r="H30" s="11" t="str">
        <f t="shared" si="15"/>
        <v>N/A</v>
      </c>
      <c r="I30" s="12" t="s">
        <v>1745</v>
      </c>
      <c r="J30" s="12" t="s">
        <v>1745</v>
      </c>
      <c r="K30" s="41" t="s">
        <v>736</v>
      </c>
      <c r="L30" s="9" t="str">
        <f t="shared" si="16"/>
        <v>N/A</v>
      </c>
    </row>
    <row r="31" spans="1:12" x14ac:dyDescent="0.25">
      <c r="A31" s="42" t="s">
        <v>2</v>
      </c>
      <c r="B31" s="33" t="s">
        <v>213</v>
      </c>
      <c r="C31" s="13">
        <v>98.586732573000006</v>
      </c>
      <c r="D31" s="11" t="str">
        <f t="shared" ref="D31:D69" si="17">IF($B31="N/A","N/A",IF(C31&gt;10,"No",IF(C31&lt;-10,"No","Yes")))</f>
        <v>N/A</v>
      </c>
      <c r="E31" s="13">
        <v>98.842355546999997</v>
      </c>
      <c r="F31" s="11" t="str">
        <f t="shared" ref="F31:F69" si="18">IF($B31="N/A","N/A",IF(E31&gt;10,"No",IF(E31&lt;-10,"No","Yes")))</f>
        <v>N/A</v>
      </c>
      <c r="G31" s="13">
        <v>98.013863997000001</v>
      </c>
      <c r="H31" s="11" t="str">
        <f t="shared" ref="H31:H69" si="19">IF($B31="N/A","N/A",IF(G31&gt;10,"No",IF(G31&lt;-10,"No","Yes")))</f>
        <v>N/A</v>
      </c>
      <c r="I31" s="12">
        <v>0.25929999999999997</v>
      </c>
      <c r="J31" s="12">
        <v>-0.83799999999999997</v>
      </c>
      <c r="K31" s="41" t="s">
        <v>736</v>
      </c>
      <c r="L31" s="9" t="str">
        <f t="shared" ref="L31:L99" si="20">IF(J31="Div by 0", "N/A", IF(K31="N/A","N/A", IF(J31&gt;VALUE(MID(K31,1,2)), "No", IF(J31&lt;-1*VALUE(MID(K31,1,2)), "No", "Yes"))))</f>
        <v>Yes</v>
      </c>
    </row>
    <row r="32" spans="1:12" x14ac:dyDescent="0.25">
      <c r="A32" s="42" t="s">
        <v>22</v>
      </c>
      <c r="B32" s="33" t="s">
        <v>213</v>
      </c>
      <c r="C32" s="1">
        <v>656981</v>
      </c>
      <c r="D32" s="11" t="str">
        <f t="shared" si="17"/>
        <v>N/A</v>
      </c>
      <c r="E32" s="1">
        <v>674691</v>
      </c>
      <c r="F32" s="11" t="str">
        <f t="shared" si="18"/>
        <v>N/A</v>
      </c>
      <c r="G32" s="1">
        <v>661721</v>
      </c>
      <c r="H32" s="11" t="str">
        <f t="shared" si="19"/>
        <v>N/A</v>
      </c>
      <c r="I32" s="12">
        <v>2.6960000000000002</v>
      </c>
      <c r="J32" s="12">
        <v>-1.92</v>
      </c>
      <c r="K32" s="41" t="s">
        <v>736</v>
      </c>
      <c r="L32" s="9" t="str">
        <f t="shared" si="20"/>
        <v>Yes</v>
      </c>
    </row>
    <row r="33" spans="1:12" x14ac:dyDescent="0.25">
      <c r="A33" s="42" t="s">
        <v>449</v>
      </c>
      <c r="B33" s="41" t="s">
        <v>213</v>
      </c>
      <c r="C33" s="1">
        <v>40662</v>
      </c>
      <c r="D33" s="1" t="str">
        <f t="shared" si="17"/>
        <v>N/A</v>
      </c>
      <c r="E33" s="1">
        <v>42029</v>
      </c>
      <c r="F33" s="1" t="str">
        <f t="shared" si="18"/>
        <v>N/A</v>
      </c>
      <c r="G33" s="1">
        <v>43159</v>
      </c>
      <c r="H33" s="11" t="str">
        <f t="shared" si="19"/>
        <v>N/A</v>
      </c>
      <c r="I33" s="12">
        <v>3.3620000000000001</v>
      </c>
      <c r="J33" s="12">
        <v>2.6890000000000001</v>
      </c>
      <c r="K33" s="41" t="s">
        <v>736</v>
      </c>
      <c r="L33" s="9" t="str">
        <f t="shared" si="20"/>
        <v>Yes</v>
      </c>
    </row>
    <row r="34" spans="1:12" x14ac:dyDescent="0.25">
      <c r="A34" s="42" t="s">
        <v>1230</v>
      </c>
      <c r="B34" s="5" t="s">
        <v>213</v>
      </c>
      <c r="C34" s="1">
        <v>16033</v>
      </c>
      <c r="D34" s="9" t="str">
        <f t="shared" ref="D34:D38" si="21">IF($B34="N/A","N/A",IF(C34&lt;0,"No","Yes"))</f>
        <v>N/A</v>
      </c>
      <c r="E34" s="1">
        <v>16734</v>
      </c>
      <c r="F34" s="9" t="str">
        <f t="shared" ref="F34:F38" si="22">IF($B34="N/A","N/A",IF(E34&lt;0,"No","Yes"))</f>
        <v>N/A</v>
      </c>
      <c r="G34" s="1">
        <v>17280</v>
      </c>
      <c r="H34" s="9" t="str">
        <f t="shared" ref="H34:H38" si="23">IF($B34="N/A","N/A",IF(G34&lt;0,"No","Yes"))</f>
        <v>N/A</v>
      </c>
      <c r="I34" s="12">
        <v>4.3719999999999999</v>
      </c>
      <c r="J34" s="12">
        <v>3.2629999999999999</v>
      </c>
      <c r="K34" s="1" t="s">
        <v>736</v>
      </c>
      <c r="L34" s="9" t="str">
        <f t="shared" si="20"/>
        <v>Yes</v>
      </c>
    </row>
    <row r="35" spans="1:12" x14ac:dyDescent="0.25">
      <c r="A35" s="42" t="s">
        <v>1231</v>
      </c>
      <c r="B35" s="5" t="s">
        <v>213</v>
      </c>
      <c r="C35" s="1">
        <v>0</v>
      </c>
      <c r="D35" s="9" t="str">
        <f t="shared" si="21"/>
        <v>N/A</v>
      </c>
      <c r="E35" s="1">
        <v>0</v>
      </c>
      <c r="F35" s="9" t="str">
        <f t="shared" si="22"/>
        <v>N/A</v>
      </c>
      <c r="G35" s="1">
        <v>0</v>
      </c>
      <c r="H35" s="9" t="str">
        <f t="shared" si="23"/>
        <v>N/A</v>
      </c>
      <c r="I35" s="12" t="s">
        <v>1745</v>
      </c>
      <c r="J35" s="12" t="s">
        <v>1745</v>
      </c>
      <c r="K35" s="1" t="s">
        <v>736</v>
      </c>
      <c r="L35" s="9" t="str">
        <f t="shared" si="20"/>
        <v>N/A</v>
      </c>
    </row>
    <row r="36" spans="1:12" x14ac:dyDescent="0.25">
      <c r="A36" s="42" t="s">
        <v>1232</v>
      </c>
      <c r="B36" s="5" t="s">
        <v>213</v>
      </c>
      <c r="C36" s="1">
        <v>769</v>
      </c>
      <c r="D36" s="9" t="str">
        <f t="shared" si="21"/>
        <v>N/A</v>
      </c>
      <c r="E36" s="1">
        <v>827</v>
      </c>
      <c r="F36" s="9" t="str">
        <f t="shared" si="22"/>
        <v>N/A</v>
      </c>
      <c r="G36" s="1">
        <v>849</v>
      </c>
      <c r="H36" s="9" t="str">
        <f t="shared" si="23"/>
        <v>N/A</v>
      </c>
      <c r="I36" s="12">
        <v>7.5419999999999998</v>
      </c>
      <c r="J36" s="12">
        <v>2.66</v>
      </c>
      <c r="K36" s="1" t="s">
        <v>736</v>
      </c>
      <c r="L36" s="9" t="str">
        <f t="shared" si="20"/>
        <v>Yes</v>
      </c>
    </row>
    <row r="37" spans="1:12" x14ac:dyDescent="0.25">
      <c r="A37" s="42" t="s">
        <v>1233</v>
      </c>
      <c r="B37" s="5" t="s">
        <v>213</v>
      </c>
      <c r="C37" s="1">
        <v>23860</v>
      </c>
      <c r="D37" s="9" t="str">
        <f t="shared" si="21"/>
        <v>N/A</v>
      </c>
      <c r="E37" s="1">
        <v>24468</v>
      </c>
      <c r="F37" s="9" t="str">
        <f t="shared" si="22"/>
        <v>N/A</v>
      </c>
      <c r="G37" s="1">
        <v>25030</v>
      </c>
      <c r="H37" s="9" t="str">
        <f t="shared" si="23"/>
        <v>N/A</v>
      </c>
      <c r="I37" s="12">
        <v>2.548</v>
      </c>
      <c r="J37" s="12">
        <v>2.2970000000000002</v>
      </c>
      <c r="K37" s="1" t="s">
        <v>736</v>
      </c>
      <c r="L37" s="9" t="str">
        <f t="shared" si="20"/>
        <v>Yes</v>
      </c>
    </row>
    <row r="38" spans="1:12" x14ac:dyDescent="0.25">
      <c r="A38" s="42" t="s">
        <v>1234</v>
      </c>
      <c r="B38" s="5" t="s">
        <v>213</v>
      </c>
      <c r="C38" s="1">
        <v>0</v>
      </c>
      <c r="D38" s="9" t="str">
        <f t="shared" si="21"/>
        <v>N/A</v>
      </c>
      <c r="E38" s="1">
        <v>0</v>
      </c>
      <c r="F38" s="9" t="str">
        <f t="shared" si="22"/>
        <v>N/A</v>
      </c>
      <c r="G38" s="1">
        <v>0</v>
      </c>
      <c r="H38" s="9" t="str">
        <f t="shared" si="23"/>
        <v>N/A</v>
      </c>
      <c r="I38" s="12" t="s">
        <v>1745</v>
      </c>
      <c r="J38" s="12" t="s">
        <v>1745</v>
      </c>
      <c r="K38" s="1" t="s">
        <v>736</v>
      </c>
      <c r="L38" s="9" t="str">
        <f t="shared" si="20"/>
        <v>N/A</v>
      </c>
    </row>
    <row r="39" spans="1:12" x14ac:dyDescent="0.25">
      <c r="A39" s="42" t="s">
        <v>450</v>
      </c>
      <c r="B39" s="41" t="s">
        <v>213</v>
      </c>
      <c r="C39" s="1">
        <v>86251</v>
      </c>
      <c r="D39" s="1" t="str">
        <f t="shared" si="17"/>
        <v>N/A</v>
      </c>
      <c r="E39" s="1">
        <v>89807</v>
      </c>
      <c r="F39" s="1" t="str">
        <f t="shared" si="18"/>
        <v>N/A</v>
      </c>
      <c r="G39" s="1">
        <v>91996</v>
      </c>
      <c r="H39" s="11" t="str">
        <f t="shared" si="19"/>
        <v>N/A</v>
      </c>
      <c r="I39" s="12">
        <v>4.1230000000000002</v>
      </c>
      <c r="J39" s="12">
        <v>2.4369999999999998</v>
      </c>
      <c r="K39" s="41" t="s">
        <v>736</v>
      </c>
      <c r="L39" s="9" t="str">
        <f t="shared" si="20"/>
        <v>Yes</v>
      </c>
    </row>
    <row r="40" spans="1:12" x14ac:dyDescent="0.25">
      <c r="A40" s="42" t="s">
        <v>1235</v>
      </c>
      <c r="B40" s="5" t="s">
        <v>213</v>
      </c>
      <c r="C40" s="1">
        <v>63000</v>
      </c>
      <c r="D40" s="9" t="str">
        <f t="shared" ref="D40:D45" si="24">IF($B40="N/A","N/A",IF(C40&lt;0,"No","Yes"))</f>
        <v>N/A</v>
      </c>
      <c r="E40" s="1">
        <v>65247</v>
      </c>
      <c r="F40" s="9" t="str">
        <f t="shared" ref="F40:F45" si="25">IF($B40="N/A","N/A",IF(E40&lt;0,"No","Yes"))</f>
        <v>N/A</v>
      </c>
      <c r="G40" s="1">
        <v>66976</v>
      </c>
      <c r="H40" s="9" t="str">
        <f t="shared" ref="H40:H45" si="26">IF($B40="N/A","N/A",IF(G40&lt;0,"No","Yes"))</f>
        <v>N/A</v>
      </c>
      <c r="I40" s="12">
        <v>3.5670000000000002</v>
      </c>
      <c r="J40" s="12">
        <v>2.65</v>
      </c>
      <c r="K40" s="1" t="s">
        <v>736</v>
      </c>
      <c r="L40" s="9" t="str">
        <f t="shared" si="20"/>
        <v>Yes</v>
      </c>
    </row>
    <row r="41" spans="1:12" x14ac:dyDescent="0.25">
      <c r="A41" s="42" t="s">
        <v>1236</v>
      </c>
      <c r="B41" s="5" t="s">
        <v>213</v>
      </c>
      <c r="C41" s="1">
        <v>0</v>
      </c>
      <c r="D41" s="9" t="str">
        <f t="shared" si="24"/>
        <v>N/A</v>
      </c>
      <c r="E41" s="1">
        <v>0</v>
      </c>
      <c r="F41" s="9" t="str">
        <f t="shared" si="25"/>
        <v>N/A</v>
      </c>
      <c r="G41" s="1">
        <v>0</v>
      </c>
      <c r="H41" s="9" t="str">
        <f t="shared" si="26"/>
        <v>N/A</v>
      </c>
      <c r="I41" s="12" t="s">
        <v>1745</v>
      </c>
      <c r="J41" s="12" t="s">
        <v>1745</v>
      </c>
      <c r="K41" s="1" t="s">
        <v>736</v>
      </c>
      <c r="L41" s="9" t="str">
        <f t="shared" si="20"/>
        <v>N/A</v>
      </c>
    </row>
    <row r="42" spans="1:12" x14ac:dyDescent="0.25">
      <c r="A42" s="42" t="s">
        <v>1237</v>
      </c>
      <c r="B42" s="5" t="s">
        <v>213</v>
      </c>
      <c r="C42" s="1">
        <v>1883</v>
      </c>
      <c r="D42" s="9" t="str">
        <f t="shared" si="24"/>
        <v>N/A</v>
      </c>
      <c r="E42" s="1">
        <v>1870</v>
      </c>
      <c r="F42" s="9" t="str">
        <f t="shared" si="25"/>
        <v>N/A</v>
      </c>
      <c r="G42" s="1">
        <v>1797</v>
      </c>
      <c r="H42" s="9" t="str">
        <f t="shared" si="26"/>
        <v>N/A</v>
      </c>
      <c r="I42" s="12">
        <v>-0.69</v>
      </c>
      <c r="J42" s="12">
        <v>-3.9</v>
      </c>
      <c r="K42" s="1" t="s">
        <v>736</v>
      </c>
      <c r="L42" s="9" t="str">
        <f t="shared" si="20"/>
        <v>Yes</v>
      </c>
    </row>
    <row r="43" spans="1:12" x14ac:dyDescent="0.25">
      <c r="A43" s="42" t="s">
        <v>1238</v>
      </c>
      <c r="B43" s="5" t="s">
        <v>213</v>
      </c>
      <c r="C43" s="1">
        <v>11</v>
      </c>
      <c r="D43" s="9" t="str">
        <f t="shared" si="24"/>
        <v>N/A</v>
      </c>
      <c r="E43" s="1">
        <v>622</v>
      </c>
      <c r="F43" s="9" t="str">
        <f t="shared" si="25"/>
        <v>N/A</v>
      </c>
      <c r="G43" s="1">
        <v>946</v>
      </c>
      <c r="H43" s="9" t="str">
        <f t="shared" si="26"/>
        <v>N/A</v>
      </c>
      <c r="I43" s="12">
        <v>6120</v>
      </c>
      <c r="J43" s="12">
        <v>52.09</v>
      </c>
      <c r="K43" s="1" t="s">
        <v>736</v>
      </c>
      <c r="L43" s="9" t="str">
        <f t="shared" si="20"/>
        <v>No</v>
      </c>
    </row>
    <row r="44" spans="1:12" x14ac:dyDescent="0.25">
      <c r="A44" s="42" t="s">
        <v>1239</v>
      </c>
      <c r="B44" s="5" t="s">
        <v>213</v>
      </c>
      <c r="C44" s="1">
        <v>21358</v>
      </c>
      <c r="D44" s="9" t="str">
        <f t="shared" si="24"/>
        <v>N/A</v>
      </c>
      <c r="E44" s="1">
        <v>22068</v>
      </c>
      <c r="F44" s="9" t="str">
        <f t="shared" si="25"/>
        <v>N/A</v>
      </c>
      <c r="G44" s="1">
        <v>22277</v>
      </c>
      <c r="H44" s="9" t="str">
        <f t="shared" si="26"/>
        <v>N/A</v>
      </c>
      <c r="I44" s="12">
        <v>3.3239999999999998</v>
      </c>
      <c r="J44" s="12">
        <v>0.94710000000000005</v>
      </c>
      <c r="K44" s="1" t="s">
        <v>736</v>
      </c>
      <c r="L44" s="9" t="str">
        <f t="shared" si="20"/>
        <v>Yes</v>
      </c>
    </row>
    <row r="45" spans="1:12" x14ac:dyDescent="0.25">
      <c r="A45" s="42" t="s">
        <v>1240</v>
      </c>
      <c r="B45" s="5" t="s">
        <v>213</v>
      </c>
      <c r="C45" s="1">
        <v>0</v>
      </c>
      <c r="D45" s="9" t="str">
        <f t="shared" si="24"/>
        <v>N/A</v>
      </c>
      <c r="E45" s="1">
        <v>0</v>
      </c>
      <c r="F45" s="9" t="str">
        <f t="shared" si="25"/>
        <v>N/A</v>
      </c>
      <c r="G45" s="1">
        <v>0</v>
      </c>
      <c r="H45" s="9" t="str">
        <f t="shared" si="26"/>
        <v>N/A</v>
      </c>
      <c r="I45" s="12" t="s">
        <v>1745</v>
      </c>
      <c r="J45" s="12" t="s">
        <v>1745</v>
      </c>
      <c r="K45" s="1" t="s">
        <v>736</v>
      </c>
      <c r="L45" s="9" t="str">
        <f t="shared" si="20"/>
        <v>N/A</v>
      </c>
    </row>
    <row r="46" spans="1:12" x14ac:dyDescent="0.25">
      <c r="A46" s="42" t="s">
        <v>451</v>
      </c>
      <c r="B46" s="41" t="s">
        <v>213</v>
      </c>
      <c r="C46" s="1">
        <v>343688</v>
      </c>
      <c r="D46" s="1" t="str">
        <f t="shared" si="17"/>
        <v>N/A</v>
      </c>
      <c r="E46" s="1">
        <v>357368</v>
      </c>
      <c r="F46" s="1" t="str">
        <f t="shared" si="18"/>
        <v>N/A</v>
      </c>
      <c r="G46" s="1">
        <v>349856</v>
      </c>
      <c r="H46" s="11" t="str">
        <f t="shared" si="19"/>
        <v>N/A</v>
      </c>
      <c r="I46" s="12">
        <v>3.98</v>
      </c>
      <c r="J46" s="12">
        <v>-2.1</v>
      </c>
      <c r="K46" s="41" t="s">
        <v>736</v>
      </c>
      <c r="L46" s="9" t="str">
        <f t="shared" si="20"/>
        <v>Yes</v>
      </c>
    </row>
    <row r="47" spans="1:12" x14ac:dyDescent="0.25">
      <c r="A47" s="42" t="s">
        <v>1241</v>
      </c>
      <c r="B47" s="5" t="s">
        <v>213</v>
      </c>
      <c r="C47" s="1">
        <v>94629</v>
      </c>
      <c r="D47" s="9" t="str">
        <f t="shared" ref="D47:D53" si="27">IF($B47="N/A","N/A",IF(C47&lt;0,"No","Yes"))</f>
        <v>N/A</v>
      </c>
      <c r="E47" s="1">
        <v>95258</v>
      </c>
      <c r="F47" s="9" t="str">
        <f t="shared" ref="F47:F53" si="28">IF($B47="N/A","N/A",IF(E47&lt;0,"No","Yes"))</f>
        <v>N/A</v>
      </c>
      <c r="G47" s="1">
        <v>99822</v>
      </c>
      <c r="H47" s="9" t="str">
        <f t="shared" ref="H47:H53" si="29">IF($B47="N/A","N/A",IF(G47&lt;0,"No","Yes"))</f>
        <v>N/A</v>
      </c>
      <c r="I47" s="12">
        <v>0.66469999999999996</v>
      </c>
      <c r="J47" s="12">
        <v>4.7910000000000004</v>
      </c>
      <c r="K47" s="1" t="s">
        <v>736</v>
      </c>
      <c r="L47" s="9" t="str">
        <f t="shared" si="20"/>
        <v>Yes</v>
      </c>
    </row>
    <row r="48" spans="1:12" x14ac:dyDescent="0.25">
      <c r="A48" s="42" t="s">
        <v>1242</v>
      </c>
      <c r="B48" s="5" t="s">
        <v>213</v>
      </c>
      <c r="C48" s="1">
        <v>13160</v>
      </c>
      <c r="D48" s="9" t="str">
        <f t="shared" si="27"/>
        <v>N/A</v>
      </c>
      <c r="E48" s="1">
        <v>13999</v>
      </c>
      <c r="F48" s="9" t="str">
        <f t="shared" si="28"/>
        <v>N/A</v>
      </c>
      <c r="G48" s="1">
        <v>3324</v>
      </c>
      <c r="H48" s="9" t="str">
        <f t="shared" si="29"/>
        <v>N/A</v>
      </c>
      <c r="I48" s="12">
        <v>6.375</v>
      </c>
      <c r="J48" s="12">
        <v>-76.3</v>
      </c>
      <c r="K48" s="1" t="s">
        <v>736</v>
      </c>
      <c r="L48" s="9" t="str">
        <f t="shared" si="20"/>
        <v>No</v>
      </c>
    </row>
    <row r="49" spans="1:12" x14ac:dyDescent="0.25">
      <c r="A49" s="42" t="s">
        <v>1243</v>
      </c>
      <c r="B49" s="5" t="s">
        <v>213</v>
      </c>
      <c r="C49" s="1">
        <v>0</v>
      </c>
      <c r="D49" s="9" t="str">
        <f t="shared" si="27"/>
        <v>N/A</v>
      </c>
      <c r="E49" s="1">
        <v>0</v>
      </c>
      <c r="F49" s="9" t="str">
        <f t="shared" si="28"/>
        <v>N/A</v>
      </c>
      <c r="G49" s="1">
        <v>0</v>
      </c>
      <c r="H49" s="9" t="str">
        <f t="shared" si="29"/>
        <v>N/A</v>
      </c>
      <c r="I49" s="12" t="s">
        <v>1745</v>
      </c>
      <c r="J49" s="12" t="s">
        <v>1745</v>
      </c>
      <c r="K49" s="1" t="s">
        <v>736</v>
      </c>
      <c r="L49" s="9" t="str">
        <f t="shared" si="20"/>
        <v>N/A</v>
      </c>
    </row>
    <row r="50" spans="1:12" x14ac:dyDescent="0.25">
      <c r="A50" s="42" t="s">
        <v>1244</v>
      </c>
      <c r="B50" s="5" t="s">
        <v>213</v>
      </c>
      <c r="C50" s="1">
        <v>188301</v>
      </c>
      <c r="D50" s="9" t="str">
        <f t="shared" si="27"/>
        <v>N/A</v>
      </c>
      <c r="E50" s="1">
        <v>196182</v>
      </c>
      <c r="F50" s="9" t="str">
        <f t="shared" si="28"/>
        <v>N/A</v>
      </c>
      <c r="G50" s="1">
        <v>192152</v>
      </c>
      <c r="H50" s="9" t="str">
        <f t="shared" si="29"/>
        <v>N/A</v>
      </c>
      <c r="I50" s="12">
        <v>4.1849999999999996</v>
      </c>
      <c r="J50" s="12">
        <v>-2.0499999999999998</v>
      </c>
      <c r="K50" s="1" t="s">
        <v>736</v>
      </c>
      <c r="L50" s="9" t="str">
        <f t="shared" si="20"/>
        <v>Yes</v>
      </c>
    </row>
    <row r="51" spans="1:12" x14ac:dyDescent="0.25">
      <c r="A51" s="42" t="s">
        <v>1245</v>
      </c>
      <c r="B51" s="5" t="s">
        <v>213</v>
      </c>
      <c r="C51" s="1">
        <v>29914</v>
      </c>
      <c r="D51" s="9" t="str">
        <f t="shared" si="27"/>
        <v>N/A</v>
      </c>
      <c r="E51" s="1">
        <v>33851</v>
      </c>
      <c r="F51" s="9" t="str">
        <f t="shared" si="28"/>
        <v>N/A</v>
      </c>
      <c r="G51" s="1">
        <v>34660</v>
      </c>
      <c r="H51" s="9" t="str">
        <f t="shared" si="29"/>
        <v>N/A</v>
      </c>
      <c r="I51" s="12">
        <v>13.16</v>
      </c>
      <c r="J51" s="12">
        <v>2.39</v>
      </c>
      <c r="K51" s="1" t="s">
        <v>736</v>
      </c>
      <c r="L51" s="9" t="str">
        <f t="shared" si="20"/>
        <v>Yes</v>
      </c>
    </row>
    <row r="52" spans="1:12" x14ac:dyDescent="0.25">
      <c r="A52" s="42" t="s">
        <v>1246</v>
      </c>
      <c r="B52" s="5" t="s">
        <v>213</v>
      </c>
      <c r="C52" s="1">
        <v>17684</v>
      </c>
      <c r="D52" s="9" t="str">
        <f t="shared" si="27"/>
        <v>N/A</v>
      </c>
      <c r="E52" s="1">
        <v>18078</v>
      </c>
      <c r="F52" s="9" t="str">
        <f t="shared" si="28"/>
        <v>N/A</v>
      </c>
      <c r="G52" s="1">
        <v>19898</v>
      </c>
      <c r="H52" s="9" t="str">
        <f t="shared" si="29"/>
        <v>N/A</v>
      </c>
      <c r="I52" s="12">
        <v>2.2280000000000002</v>
      </c>
      <c r="J52" s="12">
        <v>10.07</v>
      </c>
      <c r="K52" s="1" t="s">
        <v>736</v>
      </c>
      <c r="L52" s="9" t="str">
        <f t="shared" si="20"/>
        <v>Yes</v>
      </c>
    </row>
    <row r="53" spans="1:12" x14ac:dyDescent="0.25">
      <c r="A53" s="42" t="s">
        <v>1247</v>
      </c>
      <c r="B53" s="5" t="s">
        <v>213</v>
      </c>
      <c r="C53" s="1">
        <v>0</v>
      </c>
      <c r="D53" s="9" t="str">
        <f t="shared" si="27"/>
        <v>N/A</v>
      </c>
      <c r="E53" s="1">
        <v>0</v>
      </c>
      <c r="F53" s="9" t="str">
        <f t="shared" si="28"/>
        <v>N/A</v>
      </c>
      <c r="G53" s="1">
        <v>0</v>
      </c>
      <c r="H53" s="9" t="str">
        <f t="shared" si="29"/>
        <v>N/A</v>
      </c>
      <c r="I53" s="12" t="s">
        <v>1745</v>
      </c>
      <c r="J53" s="12" t="s">
        <v>1745</v>
      </c>
      <c r="K53" s="1" t="s">
        <v>736</v>
      </c>
      <c r="L53" s="9" t="str">
        <f t="shared" si="20"/>
        <v>N/A</v>
      </c>
    </row>
    <row r="54" spans="1:12" x14ac:dyDescent="0.25">
      <c r="A54" s="42" t="s">
        <v>452</v>
      </c>
      <c r="B54" s="41" t="s">
        <v>213</v>
      </c>
      <c r="C54" s="1">
        <v>186380</v>
      </c>
      <c r="D54" s="1" t="str">
        <f t="shared" si="17"/>
        <v>N/A</v>
      </c>
      <c r="E54" s="1">
        <v>185487</v>
      </c>
      <c r="F54" s="1" t="str">
        <f t="shared" si="18"/>
        <v>N/A</v>
      </c>
      <c r="G54" s="1">
        <v>176710</v>
      </c>
      <c r="H54" s="11" t="str">
        <f t="shared" si="19"/>
        <v>N/A</v>
      </c>
      <c r="I54" s="12">
        <v>-0.47899999999999998</v>
      </c>
      <c r="J54" s="12">
        <v>-4.7300000000000004</v>
      </c>
      <c r="K54" s="41" t="s">
        <v>736</v>
      </c>
      <c r="L54" s="9" t="str">
        <f t="shared" si="20"/>
        <v>Yes</v>
      </c>
    </row>
    <row r="55" spans="1:12" x14ac:dyDescent="0.25">
      <c r="A55" s="42" t="s">
        <v>1248</v>
      </c>
      <c r="B55" s="5" t="s">
        <v>213</v>
      </c>
      <c r="C55" s="1">
        <v>46843</v>
      </c>
      <c r="D55" s="9" t="str">
        <f t="shared" ref="D55:D60" si="30">IF($B55="N/A","N/A",IF(C55&lt;0,"No","Yes"))</f>
        <v>N/A</v>
      </c>
      <c r="E55" s="1">
        <v>48916</v>
      </c>
      <c r="F55" s="9" t="str">
        <f t="shared" ref="F55:F60" si="31">IF($B55="N/A","N/A",IF(E55&lt;0,"No","Yes"))</f>
        <v>N/A</v>
      </c>
      <c r="G55" s="1">
        <v>52432</v>
      </c>
      <c r="H55" s="9" t="str">
        <f t="shared" ref="H55:H60" si="32">IF($B55="N/A","N/A",IF(G55&lt;0,"No","Yes"))</f>
        <v>N/A</v>
      </c>
      <c r="I55" s="12">
        <v>4.4249999999999998</v>
      </c>
      <c r="J55" s="12">
        <v>7.1879999999999997</v>
      </c>
      <c r="K55" s="1" t="s">
        <v>736</v>
      </c>
      <c r="L55" s="9" t="str">
        <f t="shared" si="20"/>
        <v>Yes</v>
      </c>
    </row>
    <row r="56" spans="1:12" x14ac:dyDescent="0.25">
      <c r="A56" s="42" t="s">
        <v>1249</v>
      </c>
      <c r="B56" s="5" t="s">
        <v>213</v>
      </c>
      <c r="C56" s="1">
        <v>10887</v>
      </c>
      <c r="D56" s="9" t="str">
        <f t="shared" si="30"/>
        <v>N/A</v>
      </c>
      <c r="E56" s="1">
        <v>12430</v>
      </c>
      <c r="F56" s="9" t="str">
        <f t="shared" si="31"/>
        <v>N/A</v>
      </c>
      <c r="G56" s="1">
        <v>6044</v>
      </c>
      <c r="H56" s="9" t="str">
        <f t="shared" si="32"/>
        <v>N/A</v>
      </c>
      <c r="I56" s="12">
        <v>14.17</v>
      </c>
      <c r="J56" s="12">
        <v>-51.4</v>
      </c>
      <c r="K56" s="1" t="s">
        <v>736</v>
      </c>
      <c r="L56" s="9" t="str">
        <f t="shared" si="20"/>
        <v>No</v>
      </c>
    </row>
    <row r="57" spans="1:12" x14ac:dyDescent="0.25">
      <c r="A57" s="42" t="s">
        <v>1250</v>
      </c>
      <c r="B57" s="5" t="s">
        <v>213</v>
      </c>
      <c r="C57" s="1">
        <v>0</v>
      </c>
      <c r="D57" s="9" t="str">
        <f t="shared" si="30"/>
        <v>N/A</v>
      </c>
      <c r="E57" s="1">
        <v>0</v>
      </c>
      <c r="F57" s="9" t="str">
        <f t="shared" si="31"/>
        <v>N/A</v>
      </c>
      <c r="G57" s="1">
        <v>0</v>
      </c>
      <c r="H57" s="9" t="str">
        <f t="shared" si="32"/>
        <v>N/A</v>
      </c>
      <c r="I57" s="12" t="s">
        <v>1745</v>
      </c>
      <c r="J57" s="12" t="s">
        <v>1745</v>
      </c>
      <c r="K57" s="1" t="s">
        <v>736</v>
      </c>
      <c r="L57" s="9" t="str">
        <f t="shared" si="20"/>
        <v>N/A</v>
      </c>
    </row>
    <row r="58" spans="1:12" x14ac:dyDescent="0.25">
      <c r="A58" s="42" t="s">
        <v>1251</v>
      </c>
      <c r="B58" s="5" t="s">
        <v>213</v>
      </c>
      <c r="C58" s="1">
        <v>20279</v>
      </c>
      <c r="D58" s="9" t="str">
        <f t="shared" si="30"/>
        <v>N/A</v>
      </c>
      <c r="E58" s="1">
        <v>21179</v>
      </c>
      <c r="F58" s="9" t="str">
        <f t="shared" si="31"/>
        <v>N/A</v>
      </c>
      <c r="G58" s="1">
        <v>21402</v>
      </c>
      <c r="H58" s="9" t="str">
        <f t="shared" si="32"/>
        <v>N/A</v>
      </c>
      <c r="I58" s="12">
        <v>4.4379999999999997</v>
      </c>
      <c r="J58" s="12">
        <v>1.0529999999999999</v>
      </c>
      <c r="K58" s="1" t="s">
        <v>736</v>
      </c>
      <c r="L58" s="9" t="str">
        <f t="shared" si="20"/>
        <v>Yes</v>
      </c>
    </row>
    <row r="59" spans="1:12" x14ac:dyDescent="0.25">
      <c r="A59" s="42" t="s">
        <v>1252</v>
      </c>
      <c r="B59" s="5" t="s">
        <v>213</v>
      </c>
      <c r="C59" s="1">
        <v>16516</v>
      </c>
      <c r="D59" s="9" t="str">
        <f t="shared" si="30"/>
        <v>N/A</v>
      </c>
      <c r="E59" s="1">
        <v>20040</v>
      </c>
      <c r="F59" s="9" t="str">
        <f t="shared" si="31"/>
        <v>N/A</v>
      </c>
      <c r="G59" s="1">
        <v>21185</v>
      </c>
      <c r="H59" s="9" t="str">
        <f t="shared" si="32"/>
        <v>N/A</v>
      </c>
      <c r="I59" s="12">
        <v>21.34</v>
      </c>
      <c r="J59" s="12">
        <v>5.7140000000000004</v>
      </c>
      <c r="K59" s="1" t="s">
        <v>736</v>
      </c>
      <c r="L59" s="9" t="str">
        <f t="shared" si="20"/>
        <v>Yes</v>
      </c>
    </row>
    <row r="60" spans="1:12" x14ac:dyDescent="0.25">
      <c r="A60" s="42" t="s">
        <v>1253</v>
      </c>
      <c r="B60" s="5" t="s">
        <v>213</v>
      </c>
      <c r="C60" s="1">
        <v>91855</v>
      </c>
      <c r="D60" s="9" t="str">
        <f t="shared" si="30"/>
        <v>N/A</v>
      </c>
      <c r="E60" s="1">
        <v>82922</v>
      </c>
      <c r="F60" s="9" t="str">
        <f t="shared" si="31"/>
        <v>N/A</v>
      </c>
      <c r="G60" s="1">
        <v>75647</v>
      </c>
      <c r="H60" s="9" t="str">
        <f t="shared" si="32"/>
        <v>N/A</v>
      </c>
      <c r="I60" s="12">
        <v>-9.73</v>
      </c>
      <c r="J60" s="12">
        <v>-8.77</v>
      </c>
      <c r="K60" s="1" t="s">
        <v>736</v>
      </c>
      <c r="L60" s="9" t="str">
        <f t="shared" si="20"/>
        <v>Yes</v>
      </c>
    </row>
    <row r="61" spans="1:12" x14ac:dyDescent="0.25">
      <c r="A61" s="3" t="s">
        <v>186</v>
      </c>
      <c r="B61" s="33" t="s">
        <v>213</v>
      </c>
      <c r="C61" s="1">
        <v>576775</v>
      </c>
      <c r="D61" s="1" t="str">
        <f t="shared" si="17"/>
        <v>N/A</v>
      </c>
      <c r="E61" s="1">
        <v>606909</v>
      </c>
      <c r="F61" s="1" t="str">
        <f t="shared" si="18"/>
        <v>N/A</v>
      </c>
      <c r="G61" s="1">
        <v>598587</v>
      </c>
      <c r="H61" s="11" t="str">
        <f t="shared" si="19"/>
        <v>N/A</v>
      </c>
      <c r="I61" s="12">
        <v>5.2249999999999996</v>
      </c>
      <c r="J61" s="12">
        <v>-1.37</v>
      </c>
      <c r="K61" s="41" t="s">
        <v>736</v>
      </c>
      <c r="L61" s="9" t="str">
        <f>IF(J61="Div by 0", "N/A", IF(OR(J61="N/A",K61="N/A"),"N/A", IF(J61&gt;VALUE(MID(K61,1,2)), "No", IF(J61&lt;-1*VALUE(MID(K61,1,2)), "No", "Yes"))))</f>
        <v>Yes</v>
      </c>
    </row>
    <row r="62" spans="1:12" x14ac:dyDescent="0.25">
      <c r="A62" s="3" t="s">
        <v>187</v>
      </c>
      <c r="B62" s="33" t="s">
        <v>213</v>
      </c>
      <c r="C62" s="1">
        <v>649705</v>
      </c>
      <c r="D62" s="1" t="str">
        <f t="shared" si="17"/>
        <v>N/A</v>
      </c>
      <c r="E62" s="1">
        <v>666938</v>
      </c>
      <c r="F62" s="1" t="str">
        <f t="shared" si="18"/>
        <v>N/A</v>
      </c>
      <c r="G62" s="1">
        <v>645453</v>
      </c>
      <c r="H62" s="11" t="str">
        <f t="shared" si="19"/>
        <v>N/A</v>
      </c>
      <c r="I62" s="12">
        <v>2.6520000000000001</v>
      </c>
      <c r="J62" s="12">
        <v>-3.22</v>
      </c>
      <c r="K62" s="41" t="s">
        <v>736</v>
      </c>
      <c r="L62" s="9" t="str">
        <f t="shared" ref="L62:L69" si="33">IF(J62="Div by 0", "N/A", IF(OR(J62="N/A",K62="N/A"),"N/A", IF(J62&gt;VALUE(MID(K62,1,2)), "No", IF(J62&lt;-1*VALUE(MID(K62,1,2)), "No", "Yes"))))</f>
        <v>Yes</v>
      </c>
    </row>
    <row r="63" spans="1:12" x14ac:dyDescent="0.25">
      <c r="A63" s="3" t="s">
        <v>188</v>
      </c>
      <c r="B63" s="33" t="s">
        <v>213</v>
      </c>
      <c r="C63" s="1">
        <v>634780</v>
      </c>
      <c r="D63" s="1" t="str">
        <f t="shared" si="17"/>
        <v>N/A</v>
      </c>
      <c r="E63" s="1">
        <v>604337</v>
      </c>
      <c r="F63" s="1" t="str">
        <f t="shared" si="18"/>
        <v>N/A</v>
      </c>
      <c r="G63" s="1">
        <v>70131</v>
      </c>
      <c r="H63" s="11" t="str">
        <f t="shared" si="19"/>
        <v>N/A</v>
      </c>
      <c r="I63" s="12">
        <v>-4.8</v>
      </c>
      <c r="J63" s="12">
        <v>-88.4</v>
      </c>
      <c r="K63" s="41" t="s">
        <v>736</v>
      </c>
      <c r="L63" s="9" t="str">
        <f t="shared" si="33"/>
        <v>No</v>
      </c>
    </row>
    <row r="64" spans="1:12" x14ac:dyDescent="0.25">
      <c r="A64" s="3" t="s">
        <v>189</v>
      </c>
      <c r="B64" s="33" t="s">
        <v>213</v>
      </c>
      <c r="C64" s="1">
        <v>0</v>
      </c>
      <c r="D64" s="1" t="str">
        <f t="shared" si="17"/>
        <v>N/A</v>
      </c>
      <c r="E64" s="1">
        <v>0</v>
      </c>
      <c r="F64" s="1" t="str">
        <f t="shared" si="18"/>
        <v>N/A</v>
      </c>
      <c r="G64" s="1">
        <v>0</v>
      </c>
      <c r="H64" s="11" t="str">
        <f t="shared" si="19"/>
        <v>N/A</v>
      </c>
      <c r="I64" s="12" t="s">
        <v>1745</v>
      </c>
      <c r="J64" s="12" t="s">
        <v>1745</v>
      </c>
      <c r="K64" s="41" t="s">
        <v>736</v>
      </c>
      <c r="L64" s="9" t="str">
        <f t="shared" si="33"/>
        <v>N/A</v>
      </c>
    </row>
    <row r="65" spans="1:12" x14ac:dyDescent="0.25">
      <c r="A65" s="3" t="s">
        <v>190</v>
      </c>
      <c r="B65" s="33" t="s">
        <v>213</v>
      </c>
      <c r="C65" s="1">
        <v>0</v>
      </c>
      <c r="D65" s="1" t="str">
        <f t="shared" si="17"/>
        <v>N/A</v>
      </c>
      <c r="E65" s="1">
        <v>0</v>
      </c>
      <c r="F65" s="1" t="str">
        <f t="shared" si="18"/>
        <v>N/A</v>
      </c>
      <c r="G65" s="1">
        <v>0</v>
      </c>
      <c r="H65" s="11" t="str">
        <f t="shared" si="19"/>
        <v>N/A</v>
      </c>
      <c r="I65" s="12" t="s">
        <v>1745</v>
      </c>
      <c r="J65" s="12" t="s">
        <v>1745</v>
      </c>
      <c r="K65" s="41" t="s">
        <v>736</v>
      </c>
      <c r="L65" s="9" t="str">
        <f t="shared" si="33"/>
        <v>N/A</v>
      </c>
    </row>
    <row r="66" spans="1:12" x14ac:dyDescent="0.25">
      <c r="A66" s="3" t="s">
        <v>191</v>
      </c>
      <c r="B66" s="33" t="s">
        <v>213</v>
      </c>
      <c r="C66" s="1">
        <v>1081</v>
      </c>
      <c r="D66" s="1" t="str">
        <f t="shared" si="17"/>
        <v>N/A</v>
      </c>
      <c r="E66" s="1">
        <v>1148</v>
      </c>
      <c r="F66" s="1" t="str">
        <f t="shared" si="18"/>
        <v>N/A</v>
      </c>
      <c r="G66" s="1">
        <v>1198</v>
      </c>
      <c r="H66" s="11" t="str">
        <f t="shared" si="19"/>
        <v>N/A</v>
      </c>
      <c r="I66" s="12">
        <v>6.1980000000000004</v>
      </c>
      <c r="J66" s="12">
        <v>4.3550000000000004</v>
      </c>
      <c r="K66" s="41" t="s">
        <v>736</v>
      </c>
      <c r="L66" s="9" t="str">
        <f t="shared" si="33"/>
        <v>Yes</v>
      </c>
    </row>
    <row r="67" spans="1:12" x14ac:dyDescent="0.25">
      <c r="A67" s="3" t="s">
        <v>192</v>
      </c>
      <c r="B67" s="33" t="s">
        <v>213</v>
      </c>
      <c r="C67" s="1">
        <v>3601</v>
      </c>
      <c r="D67" s="1" t="str">
        <f t="shared" si="17"/>
        <v>N/A</v>
      </c>
      <c r="E67" s="1">
        <v>3561</v>
      </c>
      <c r="F67" s="1" t="str">
        <f t="shared" si="18"/>
        <v>N/A</v>
      </c>
      <c r="G67" s="1">
        <v>836</v>
      </c>
      <c r="H67" s="11" t="str">
        <f t="shared" si="19"/>
        <v>N/A</v>
      </c>
      <c r="I67" s="12">
        <v>-1.1100000000000001</v>
      </c>
      <c r="J67" s="12">
        <v>-76.5</v>
      </c>
      <c r="K67" s="41" t="s">
        <v>736</v>
      </c>
      <c r="L67" s="9" t="str">
        <f t="shared" si="33"/>
        <v>No</v>
      </c>
    </row>
    <row r="68" spans="1:12" x14ac:dyDescent="0.25">
      <c r="A68" s="2" t="s">
        <v>193</v>
      </c>
      <c r="B68" s="41" t="s">
        <v>213</v>
      </c>
      <c r="C68" s="1">
        <v>0</v>
      </c>
      <c r="D68" s="1" t="str">
        <f t="shared" si="17"/>
        <v>N/A</v>
      </c>
      <c r="E68" s="1">
        <v>0</v>
      </c>
      <c r="F68" s="1" t="str">
        <f t="shared" si="18"/>
        <v>N/A</v>
      </c>
      <c r="G68" s="1">
        <v>30365</v>
      </c>
      <c r="H68" s="11" t="str">
        <f t="shared" si="19"/>
        <v>N/A</v>
      </c>
      <c r="I68" s="12" t="s">
        <v>1745</v>
      </c>
      <c r="J68" s="12" t="s">
        <v>1745</v>
      </c>
      <c r="K68" s="41" t="s">
        <v>736</v>
      </c>
      <c r="L68" s="9" t="str">
        <f t="shared" si="33"/>
        <v>N/A</v>
      </c>
    </row>
    <row r="69" spans="1:12" x14ac:dyDescent="0.25">
      <c r="A69" s="2" t="s">
        <v>194</v>
      </c>
      <c r="B69" s="41" t="s">
        <v>213</v>
      </c>
      <c r="C69" s="1">
        <v>655987</v>
      </c>
      <c r="D69" s="1" t="str">
        <f t="shared" si="17"/>
        <v>N/A</v>
      </c>
      <c r="E69" s="1">
        <v>672156</v>
      </c>
      <c r="F69" s="1" t="str">
        <f t="shared" si="18"/>
        <v>N/A</v>
      </c>
      <c r="G69" s="1">
        <v>647761</v>
      </c>
      <c r="H69" s="11" t="str">
        <f t="shared" si="19"/>
        <v>N/A</v>
      </c>
      <c r="I69" s="12">
        <v>2.4649999999999999</v>
      </c>
      <c r="J69" s="12">
        <v>-3.63</v>
      </c>
      <c r="K69" s="41" t="s">
        <v>736</v>
      </c>
      <c r="L69" s="9" t="str">
        <f t="shared" si="33"/>
        <v>Yes</v>
      </c>
    </row>
    <row r="70" spans="1:12" x14ac:dyDescent="0.25">
      <c r="A70" s="42" t="s">
        <v>78</v>
      </c>
      <c r="B70" s="41" t="s">
        <v>294</v>
      </c>
      <c r="C70" s="13">
        <v>60.351993501999999</v>
      </c>
      <c r="D70" s="11" t="str">
        <f>IF($B70="N/A","N/A",IF(C70&gt;=20,"No",IF(C70&lt;0,"No","Yes")))</f>
        <v>No</v>
      </c>
      <c r="E70" s="13">
        <v>59.521330573999997</v>
      </c>
      <c r="F70" s="11" t="str">
        <f>IF($B70="N/A","N/A",IF(E70&gt;=20,"No",IF(E70&lt;0,"No","Yes")))</f>
        <v>No</v>
      </c>
      <c r="G70" s="13">
        <v>63.135156047999999</v>
      </c>
      <c r="H70" s="11" t="str">
        <f>IF($B70="N/A","N/A",IF(G70&gt;=20,"No",IF(G70&lt;0,"No","Yes")))</f>
        <v>No</v>
      </c>
      <c r="I70" s="12">
        <v>-1.38</v>
      </c>
      <c r="J70" s="12">
        <v>6.0709999999999997</v>
      </c>
      <c r="K70" s="41" t="s">
        <v>736</v>
      </c>
      <c r="L70" s="9" t="str">
        <f t="shared" si="20"/>
        <v>Yes</v>
      </c>
    </row>
    <row r="71" spans="1:12" x14ac:dyDescent="0.25">
      <c r="A71" s="42" t="s">
        <v>79</v>
      </c>
      <c r="B71" s="33" t="s">
        <v>213</v>
      </c>
      <c r="C71" s="13">
        <v>38.288770053</v>
      </c>
      <c r="D71" s="11" t="str">
        <f>IF($B71="N/A","N/A",IF(C71&gt;10,"No",IF(C71&lt;-10,"No","Yes")))</f>
        <v>N/A</v>
      </c>
      <c r="E71" s="13">
        <v>39.312308078000001</v>
      </c>
      <c r="F71" s="11" t="str">
        <f>IF($B71="N/A","N/A",IF(E71&gt;10,"No",IF(E71&lt;-10,"No","Yes")))</f>
        <v>N/A</v>
      </c>
      <c r="G71" s="13">
        <v>35.275986588000002</v>
      </c>
      <c r="H71" s="11" t="str">
        <f>IF($B71="N/A","N/A",IF(G71&gt;10,"No",IF(G71&lt;-10,"No","Yes")))</f>
        <v>N/A</v>
      </c>
      <c r="I71" s="12">
        <v>2.673</v>
      </c>
      <c r="J71" s="12">
        <v>-10.3</v>
      </c>
      <c r="K71" s="41" t="s">
        <v>736</v>
      </c>
      <c r="L71" s="9" t="str">
        <f t="shared" si="20"/>
        <v>Yes</v>
      </c>
    </row>
    <row r="72" spans="1:12" x14ac:dyDescent="0.25">
      <c r="A72" s="42" t="s">
        <v>80</v>
      </c>
      <c r="B72" s="33" t="s">
        <v>213</v>
      </c>
      <c r="C72" s="13">
        <v>0</v>
      </c>
      <c r="D72" s="11" t="str">
        <f>IF($B72="N/A","N/A",IF(C72&gt;10,"No",IF(C72&lt;-10,"No","Yes")))</f>
        <v>N/A</v>
      </c>
      <c r="E72" s="13">
        <v>0</v>
      </c>
      <c r="F72" s="11" t="str">
        <f>IF($B72="N/A","N/A",IF(E72&gt;10,"No",IF(E72&lt;-10,"No","Yes")))</f>
        <v>N/A</v>
      </c>
      <c r="G72" s="13">
        <v>0</v>
      </c>
      <c r="H72" s="11" t="str">
        <f>IF($B72="N/A","N/A",IF(G72&gt;10,"No",IF(G72&lt;-10,"No","Yes")))</f>
        <v>N/A</v>
      </c>
      <c r="I72" s="12" t="s">
        <v>1745</v>
      </c>
      <c r="J72" s="12" t="s">
        <v>1745</v>
      </c>
      <c r="K72" s="41" t="s">
        <v>736</v>
      </c>
      <c r="L72" s="9" t="str">
        <f t="shared" si="20"/>
        <v>N/A</v>
      </c>
    </row>
    <row r="73" spans="1:12" x14ac:dyDescent="0.25">
      <c r="A73" s="42" t="s">
        <v>81</v>
      </c>
      <c r="B73" s="33" t="s">
        <v>213</v>
      </c>
      <c r="C73" s="13">
        <v>59.219518862999998</v>
      </c>
      <c r="D73" s="11" t="str">
        <f>IF($B73="N/A","N/A",IF(C73&gt;10,"No",IF(C73&lt;-10,"No","Yes")))</f>
        <v>N/A</v>
      </c>
      <c r="E73" s="13">
        <v>58.579308791999999</v>
      </c>
      <c r="F73" s="11" t="str">
        <f>IF($B73="N/A","N/A",IF(E73&gt;10,"No",IF(E73&lt;-10,"No","Yes")))</f>
        <v>N/A</v>
      </c>
      <c r="G73" s="13">
        <v>62.829449644999997</v>
      </c>
      <c r="H73" s="11" t="str">
        <f>IF($B73="N/A","N/A",IF(G73&gt;10,"No",IF(G73&lt;-10,"No","Yes")))</f>
        <v>N/A</v>
      </c>
      <c r="I73" s="12">
        <v>-1.08</v>
      </c>
      <c r="J73" s="12">
        <v>7.2549999999999999</v>
      </c>
      <c r="K73" s="41" t="s">
        <v>736</v>
      </c>
      <c r="L73" s="9" t="str">
        <f t="shared" si="20"/>
        <v>Yes</v>
      </c>
    </row>
    <row r="74" spans="1:12" x14ac:dyDescent="0.25">
      <c r="A74" s="42" t="s">
        <v>121</v>
      </c>
      <c r="B74" s="33" t="s">
        <v>213</v>
      </c>
      <c r="C74" s="13">
        <v>39.803171132000003</v>
      </c>
      <c r="D74" s="11" t="str">
        <f>IF($B74="N/A","N/A",IF(C74&gt;10,"No",IF(C74&lt;-10,"No","Yes")))</f>
        <v>N/A</v>
      </c>
      <c r="E74" s="13">
        <v>40.601148260999999</v>
      </c>
      <c r="F74" s="11" t="str">
        <f>IF($B74="N/A","N/A",IF(E74&gt;10,"No",IF(E74&lt;-10,"No","Yes")))</f>
        <v>N/A</v>
      </c>
      <c r="G74" s="13">
        <v>36.035318330000003</v>
      </c>
      <c r="H74" s="11" t="str">
        <f>IF($B74="N/A","N/A",IF(G74&gt;10,"No",IF(G74&lt;-10,"No","Yes")))</f>
        <v>N/A</v>
      </c>
      <c r="I74" s="12">
        <v>2.0049999999999999</v>
      </c>
      <c r="J74" s="12">
        <v>-11.2</v>
      </c>
      <c r="K74" s="41" t="s">
        <v>736</v>
      </c>
      <c r="L74" s="9" t="str">
        <f t="shared" si="20"/>
        <v>Yes</v>
      </c>
    </row>
    <row r="75" spans="1:12" x14ac:dyDescent="0.25">
      <c r="A75" s="42" t="s">
        <v>82</v>
      </c>
      <c r="B75" s="33" t="s">
        <v>213</v>
      </c>
      <c r="C75" s="13">
        <v>0</v>
      </c>
      <c r="D75" s="11" t="str">
        <f>IF($B75="N/A","N/A",IF(C75&gt;10,"No",IF(C75&lt;-10,"No","Yes")))</f>
        <v>N/A</v>
      </c>
      <c r="E75" s="13">
        <v>0</v>
      </c>
      <c r="F75" s="11" t="str">
        <f>IF($B75="N/A","N/A",IF(E75&gt;10,"No",IF(E75&lt;-10,"No","Yes")))</f>
        <v>N/A</v>
      </c>
      <c r="G75" s="13">
        <v>0</v>
      </c>
      <c r="H75" s="11" t="str">
        <f>IF($B75="N/A","N/A",IF(G75&gt;10,"No",IF(G75&lt;-10,"No","Yes")))</f>
        <v>N/A</v>
      </c>
      <c r="I75" s="12" t="s">
        <v>1745</v>
      </c>
      <c r="J75" s="12" t="s">
        <v>1745</v>
      </c>
      <c r="K75" s="41" t="s">
        <v>736</v>
      </c>
      <c r="L75" s="9" t="str">
        <f t="shared" si="20"/>
        <v>N/A</v>
      </c>
    </row>
    <row r="76" spans="1:12" x14ac:dyDescent="0.25">
      <c r="A76" s="42" t="s">
        <v>195</v>
      </c>
      <c r="B76" s="33" t="s">
        <v>213</v>
      </c>
      <c r="C76" s="13" t="s">
        <v>1745</v>
      </c>
      <c r="D76" s="11" t="str">
        <f t="shared" ref="D76:D98" si="34">IF($B76="N/A","N/A",IF(C76&gt;10,"No",IF(C76&lt;-10,"No","Yes")))</f>
        <v>N/A</v>
      </c>
      <c r="E76" s="13" t="s">
        <v>1745</v>
      </c>
      <c r="F76" s="11" t="str">
        <f t="shared" ref="F76:F98" si="35">IF($B76="N/A","N/A",IF(E76&gt;10,"No",IF(E76&lt;-10,"No","Yes")))</f>
        <v>N/A</v>
      </c>
      <c r="G76" s="13" t="s">
        <v>1745</v>
      </c>
      <c r="H76" s="11" t="str">
        <f t="shared" ref="H76:H98" si="36">IF($B76="N/A","N/A",IF(G76&gt;10,"No",IF(G76&lt;-10,"No","Yes")))</f>
        <v>N/A</v>
      </c>
      <c r="I76" s="12" t="s">
        <v>1745</v>
      </c>
      <c r="J76" s="12" t="s">
        <v>1745</v>
      </c>
      <c r="K76" s="41" t="s">
        <v>736</v>
      </c>
      <c r="L76" s="9" t="str">
        <f>IF(J76="Div by 0", "N/A", IF(OR(J76="N/A",K76="N/A"),"N/A", IF(J76&gt;VALUE(MID(K76,1,2)), "No", IF(J76&lt;-1*VALUE(MID(K76,1,2)), "No", "Yes"))))</f>
        <v>N/A</v>
      </c>
    </row>
    <row r="77" spans="1:12" x14ac:dyDescent="0.25">
      <c r="A77" s="42" t="s">
        <v>196</v>
      </c>
      <c r="B77" s="33" t="s">
        <v>213</v>
      </c>
      <c r="C77" s="13" t="s">
        <v>1745</v>
      </c>
      <c r="D77" s="11" t="str">
        <f t="shared" si="34"/>
        <v>N/A</v>
      </c>
      <c r="E77" s="13" t="s">
        <v>1745</v>
      </c>
      <c r="F77" s="11" t="str">
        <f t="shared" si="35"/>
        <v>N/A</v>
      </c>
      <c r="G77" s="13" t="s">
        <v>1745</v>
      </c>
      <c r="H77" s="11" t="str">
        <f t="shared" si="36"/>
        <v>N/A</v>
      </c>
      <c r="I77" s="12" t="s">
        <v>1745</v>
      </c>
      <c r="J77" s="12" t="s">
        <v>1745</v>
      </c>
      <c r="K77" s="41" t="s">
        <v>736</v>
      </c>
      <c r="L77" s="9" t="str">
        <f t="shared" ref="L77:L81" si="37">IF(J77="Div by 0", "N/A", IF(OR(J77="N/A",K77="N/A"),"N/A", IF(J77&gt;VALUE(MID(K77,1,2)), "No", IF(J77&lt;-1*VALUE(MID(K77,1,2)), "No", "Yes"))))</f>
        <v>N/A</v>
      </c>
    </row>
    <row r="78" spans="1:12" x14ac:dyDescent="0.25">
      <c r="A78" s="42" t="s">
        <v>197</v>
      </c>
      <c r="B78" s="33" t="s">
        <v>213</v>
      </c>
      <c r="C78" s="13" t="s">
        <v>1745</v>
      </c>
      <c r="D78" s="11" t="str">
        <f t="shared" si="34"/>
        <v>N/A</v>
      </c>
      <c r="E78" s="13" t="s">
        <v>1745</v>
      </c>
      <c r="F78" s="11" t="str">
        <f t="shared" si="35"/>
        <v>N/A</v>
      </c>
      <c r="G78" s="13" t="s">
        <v>1745</v>
      </c>
      <c r="H78" s="11" t="str">
        <f t="shared" si="36"/>
        <v>N/A</v>
      </c>
      <c r="I78" s="12" t="s">
        <v>1745</v>
      </c>
      <c r="J78" s="12" t="s">
        <v>1745</v>
      </c>
      <c r="K78" s="41" t="s">
        <v>736</v>
      </c>
      <c r="L78" s="9" t="str">
        <f t="shared" si="37"/>
        <v>N/A</v>
      </c>
    </row>
    <row r="79" spans="1:12" x14ac:dyDescent="0.25">
      <c r="A79" s="42" t="s">
        <v>198</v>
      </c>
      <c r="B79" s="33" t="s">
        <v>213</v>
      </c>
      <c r="C79" s="13" t="s">
        <v>1745</v>
      </c>
      <c r="D79" s="11" t="str">
        <f t="shared" si="34"/>
        <v>N/A</v>
      </c>
      <c r="E79" s="13" t="s">
        <v>1745</v>
      </c>
      <c r="F79" s="11" t="str">
        <f t="shared" si="35"/>
        <v>N/A</v>
      </c>
      <c r="G79" s="13" t="s">
        <v>1745</v>
      </c>
      <c r="H79" s="11" t="str">
        <f t="shared" si="36"/>
        <v>N/A</v>
      </c>
      <c r="I79" s="12" t="s">
        <v>1745</v>
      </c>
      <c r="J79" s="12" t="s">
        <v>1745</v>
      </c>
      <c r="K79" s="41" t="s">
        <v>736</v>
      </c>
      <c r="L79" s="9" t="str">
        <f t="shared" si="37"/>
        <v>N/A</v>
      </c>
    </row>
    <row r="80" spans="1:12" x14ac:dyDescent="0.25">
      <c r="A80" s="42" t="s">
        <v>199</v>
      </c>
      <c r="B80" s="33" t="s">
        <v>213</v>
      </c>
      <c r="C80" s="13" t="s">
        <v>1745</v>
      </c>
      <c r="D80" s="11" t="str">
        <f t="shared" si="34"/>
        <v>N/A</v>
      </c>
      <c r="E80" s="13" t="s">
        <v>1745</v>
      </c>
      <c r="F80" s="11" t="str">
        <f t="shared" si="35"/>
        <v>N/A</v>
      </c>
      <c r="G80" s="13" t="s">
        <v>1745</v>
      </c>
      <c r="H80" s="11" t="str">
        <f t="shared" si="36"/>
        <v>N/A</v>
      </c>
      <c r="I80" s="12" t="s">
        <v>1745</v>
      </c>
      <c r="J80" s="12" t="s">
        <v>1745</v>
      </c>
      <c r="K80" s="41" t="s">
        <v>736</v>
      </c>
      <c r="L80" s="9" t="str">
        <f t="shared" si="37"/>
        <v>N/A</v>
      </c>
    </row>
    <row r="81" spans="1:12" x14ac:dyDescent="0.25">
      <c r="A81" s="42" t="s">
        <v>200</v>
      </c>
      <c r="B81" s="41" t="s">
        <v>213</v>
      </c>
      <c r="C81" s="13" t="s">
        <v>1745</v>
      </c>
      <c r="D81" s="11" t="str">
        <f t="shared" si="34"/>
        <v>N/A</v>
      </c>
      <c r="E81" s="13" t="s">
        <v>1745</v>
      </c>
      <c r="F81" s="11" t="str">
        <f t="shared" si="35"/>
        <v>N/A</v>
      </c>
      <c r="G81" s="13" t="s">
        <v>1745</v>
      </c>
      <c r="H81" s="11" t="str">
        <f t="shared" si="36"/>
        <v>N/A</v>
      </c>
      <c r="I81" s="12" t="s">
        <v>1745</v>
      </c>
      <c r="J81" s="12" t="s">
        <v>1745</v>
      </c>
      <c r="K81" s="41" t="s">
        <v>736</v>
      </c>
      <c r="L81" s="9" t="str">
        <f t="shared" si="37"/>
        <v>N/A</v>
      </c>
    </row>
    <row r="82" spans="1:12" x14ac:dyDescent="0.25">
      <c r="A82" s="42" t="s">
        <v>73</v>
      </c>
      <c r="B82" s="33" t="s">
        <v>213</v>
      </c>
      <c r="C82" s="34">
        <v>536621</v>
      </c>
      <c r="D82" s="11" t="str">
        <f t="shared" si="34"/>
        <v>N/A</v>
      </c>
      <c r="E82" s="34">
        <v>560103</v>
      </c>
      <c r="F82" s="11" t="str">
        <f t="shared" si="35"/>
        <v>N/A</v>
      </c>
      <c r="G82" s="34">
        <v>561615</v>
      </c>
      <c r="H82" s="11" t="str">
        <f t="shared" si="36"/>
        <v>N/A</v>
      </c>
      <c r="I82" s="12">
        <v>4.3760000000000003</v>
      </c>
      <c r="J82" s="12">
        <v>0.27</v>
      </c>
      <c r="K82" s="41" t="s">
        <v>736</v>
      </c>
      <c r="L82" s="9" t="str">
        <f t="shared" si="20"/>
        <v>Yes</v>
      </c>
    </row>
    <row r="83" spans="1:12" x14ac:dyDescent="0.25">
      <c r="A83" s="42" t="s">
        <v>1254</v>
      </c>
      <c r="B83" s="33" t="s">
        <v>213</v>
      </c>
      <c r="C83" s="8">
        <v>2.4039312699999999E-2</v>
      </c>
      <c r="D83" s="11" t="str">
        <f t="shared" si="34"/>
        <v>N/A</v>
      </c>
      <c r="E83" s="8">
        <v>1.4997241600000001E-2</v>
      </c>
      <c r="F83" s="11" t="str">
        <f t="shared" si="35"/>
        <v>N/A</v>
      </c>
      <c r="G83" s="8">
        <v>0.82351789040000001</v>
      </c>
      <c r="H83" s="11" t="str">
        <f t="shared" si="36"/>
        <v>N/A</v>
      </c>
      <c r="I83" s="12">
        <v>-37.6</v>
      </c>
      <c r="J83" s="12">
        <v>5391</v>
      </c>
      <c r="K83" s="41" t="s">
        <v>736</v>
      </c>
      <c r="L83" s="9" t="str">
        <f t="shared" si="20"/>
        <v>No</v>
      </c>
    </row>
    <row r="84" spans="1:12" x14ac:dyDescent="0.25">
      <c r="A84" s="42" t="s">
        <v>1255</v>
      </c>
      <c r="B84" s="33" t="s">
        <v>213</v>
      </c>
      <c r="C84" s="8">
        <v>3.8250459821999998</v>
      </c>
      <c r="D84" s="11" t="str">
        <f t="shared" si="34"/>
        <v>N/A</v>
      </c>
      <c r="E84" s="8">
        <v>4.0988889543999996</v>
      </c>
      <c r="F84" s="11" t="str">
        <f t="shared" si="35"/>
        <v>N/A</v>
      </c>
      <c r="G84" s="8">
        <v>4.4945380732000002</v>
      </c>
      <c r="H84" s="11" t="str">
        <f t="shared" si="36"/>
        <v>N/A</v>
      </c>
      <c r="I84" s="12">
        <v>7.1589999999999998</v>
      </c>
      <c r="J84" s="12">
        <v>9.6530000000000005</v>
      </c>
      <c r="K84" s="41" t="s">
        <v>736</v>
      </c>
      <c r="L84" s="9" t="str">
        <f t="shared" si="20"/>
        <v>Yes</v>
      </c>
    </row>
    <row r="85" spans="1:12" x14ac:dyDescent="0.25">
      <c r="A85" s="42" t="s">
        <v>1256</v>
      </c>
      <c r="B85" s="33" t="s">
        <v>213</v>
      </c>
      <c r="C85" s="8">
        <v>0.52271528700000003</v>
      </c>
      <c r="D85" s="11" t="str">
        <f t="shared" si="34"/>
        <v>N/A</v>
      </c>
      <c r="E85" s="8">
        <v>0.41420952929999999</v>
      </c>
      <c r="F85" s="11" t="str">
        <f t="shared" si="35"/>
        <v>N/A</v>
      </c>
      <c r="G85" s="8">
        <v>0.27723618490000002</v>
      </c>
      <c r="H85" s="11" t="str">
        <f t="shared" si="36"/>
        <v>N/A</v>
      </c>
      <c r="I85" s="12">
        <v>-20.8</v>
      </c>
      <c r="J85" s="12">
        <v>-33.1</v>
      </c>
      <c r="K85" s="41" t="s">
        <v>736</v>
      </c>
      <c r="L85" s="9" t="str">
        <f t="shared" si="20"/>
        <v>No</v>
      </c>
    </row>
    <row r="86" spans="1:12" x14ac:dyDescent="0.25">
      <c r="A86" s="42" t="s">
        <v>1257</v>
      </c>
      <c r="B86" s="33" t="s">
        <v>213</v>
      </c>
      <c r="C86" s="8">
        <v>0</v>
      </c>
      <c r="D86" s="11" t="str">
        <f t="shared" si="34"/>
        <v>N/A</v>
      </c>
      <c r="E86" s="8">
        <v>3.5707719999999998E-4</v>
      </c>
      <c r="F86" s="11" t="str">
        <f t="shared" si="35"/>
        <v>N/A</v>
      </c>
      <c r="G86" s="8">
        <v>0</v>
      </c>
      <c r="H86" s="11" t="str">
        <f t="shared" si="36"/>
        <v>N/A</v>
      </c>
      <c r="I86" s="12" t="s">
        <v>1745</v>
      </c>
      <c r="J86" s="12">
        <v>-100</v>
      </c>
      <c r="K86" s="41" t="s">
        <v>736</v>
      </c>
      <c r="L86" s="9" t="str">
        <f t="shared" si="20"/>
        <v>No</v>
      </c>
    </row>
    <row r="87" spans="1:12" x14ac:dyDescent="0.25">
      <c r="A87" s="42" t="s">
        <v>1258</v>
      </c>
      <c r="B87" s="33" t="s">
        <v>213</v>
      </c>
      <c r="C87" s="8">
        <v>0.1638027584</v>
      </c>
      <c r="D87" s="11" t="str">
        <f t="shared" si="34"/>
        <v>N/A</v>
      </c>
      <c r="E87" s="8">
        <v>0.17103996939999999</v>
      </c>
      <c r="F87" s="11" t="str">
        <f t="shared" si="35"/>
        <v>N/A</v>
      </c>
      <c r="G87" s="8">
        <v>0.17271618459999999</v>
      </c>
      <c r="H87" s="11" t="str">
        <f t="shared" si="36"/>
        <v>N/A</v>
      </c>
      <c r="I87" s="12">
        <v>4.4180000000000001</v>
      </c>
      <c r="J87" s="12">
        <v>0.98</v>
      </c>
      <c r="K87" s="41" t="s">
        <v>736</v>
      </c>
      <c r="L87" s="9" t="str">
        <f t="shared" si="20"/>
        <v>Yes</v>
      </c>
    </row>
    <row r="88" spans="1:12" x14ac:dyDescent="0.25">
      <c r="A88" s="42" t="s">
        <v>1259</v>
      </c>
      <c r="B88" s="33" t="s">
        <v>213</v>
      </c>
      <c r="C88" s="8">
        <v>0.38761062280000003</v>
      </c>
      <c r="D88" s="11" t="str">
        <f t="shared" si="34"/>
        <v>N/A</v>
      </c>
      <c r="E88" s="8">
        <v>0.34725755800000002</v>
      </c>
      <c r="F88" s="11" t="str">
        <f t="shared" si="35"/>
        <v>N/A</v>
      </c>
      <c r="G88" s="8">
        <v>82.495303722000003</v>
      </c>
      <c r="H88" s="11" t="str">
        <f t="shared" si="36"/>
        <v>N/A</v>
      </c>
      <c r="I88" s="12">
        <v>-10.4</v>
      </c>
      <c r="J88" s="12">
        <v>23656</v>
      </c>
      <c r="K88" s="41" t="s">
        <v>736</v>
      </c>
      <c r="L88" s="9" t="str">
        <f t="shared" si="20"/>
        <v>No</v>
      </c>
    </row>
    <row r="89" spans="1:12" x14ac:dyDescent="0.25">
      <c r="A89" s="42" t="s">
        <v>1260</v>
      </c>
      <c r="B89" s="33" t="s">
        <v>213</v>
      </c>
      <c r="C89" s="8">
        <v>0.58067052910000005</v>
      </c>
      <c r="D89" s="11" t="str">
        <f t="shared" si="34"/>
        <v>N/A</v>
      </c>
      <c r="E89" s="8">
        <v>0.53508015490000005</v>
      </c>
      <c r="F89" s="11" t="str">
        <f t="shared" si="35"/>
        <v>N/A</v>
      </c>
      <c r="G89" s="8">
        <v>3.7392164000000002E-3</v>
      </c>
      <c r="H89" s="11" t="str">
        <f t="shared" si="36"/>
        <v>N/A</v>
      </c>
      <c r="I89" s="12">
        <v>-7.85</v>
      </c>
      <c r="J89" s="12">
        <v>-99.3</v>
      </c>
      <c r="K89" s="41" t="s">
        <v>736</v>
      </c>
      <c r="L89" s="9" t="str">
        <f t="shared" si="20"/>
        <v>No</v>
      </c>
    </row>
    <row r="90" spans="1:12" x14ac:dyDescent="0.25">
      <c r="A90" s="42" t="s">
        <v>1261</v>
      </c>
      <c r="B90" s="33" t="s">
        <v>213</v>
      </c>
      <c r="C90" s="8">
        <v>0</v>
      </c>
      <c r="D90" s="11" t="str">
        <f t="shared" si="34"/>
        <v>N/A</v>
      </c>
      <c r="E90" s="8">
        <v>0</v>
      </c>
      <c r="F90" s="11" t="str">
        <f t="shared" si="35"/>
        <v>N/A</v>
      </c>
      <c r="G90" s="8">
        <v>0</v>
      </c>
      <c r="H90" s="11" t="str">
        <f t="shared" si="36"/>
        <v>N/A</v>
      </c>
      <c r="I90" s="12" t="s">
        <v>1745</v>
      </c>
      <c r="J90" s="12" t="s">
        <v>1745</v>
      </c>
      <c r="K90" s="41" t="s">
        <v>736</v>
      </c>
      <c r="L90" s="9" t="str">
        <f t="shared" si="20"/>
        <v>N/A</v>
      </c>
    </row>
    <row r="91" spans="1:12" x14ac:dyDescent="0.25">
      <c r="A91" s="42" t="s">
        <v>1262</v>
      </c>
      <c r="B91" s="33" t="s">
        <v>213</v>
      </c>
      <c r="C91" s="8">
        <v>81.789941131999996</v>
      </c>
      <c r="D91" s="11" t="str">
        <f t="shared" si="34"/>
        <v>N/A</v>
      </c>
      <c r="E91" s="8">
        <v>82.364136595999994</v>
      </c>
      <c r="F91" s="11" t="str">
        <f t="shared" si="35"/>
        <v>N/A</v>
      </c>
      <c r="G91" s="8">
        <v>2.6336547279000002</v>
      </c>
      <c r="H91" s="11" t="str">
        <f t="shared" si="36"/>
        <v>N/A</v>
      </c>
      <c r="I91" s="12">
        <v>0.70199999999999996</v>
      </c>
      <c r="J91" s="12">
        <v>-96.8</v>
      </c>
      <c r="K91" s="41" t="s">
        <v>736</v>
      </c>
      <c r="L91" s="9" t="str">
        <f t="shared" si="20"/>
        <v>No</v>
      </c>
    </row>
    <row r="92" spans="1:12" x14ac:dyDescent="0.25">
      <c r="A92" s="42" t="s">
        <v>1263</v>
      </c>
      <c r="B92" s="33" t="s">
        <v>213</v>
      </c>
      <c r="C92" s="8">
        <v>7.4540499999999998E-4</v>
      </c>
      <c r="D92" s="11" t="str">
        <f t="shared" si="34"/>
        <v>N/A</v>
      </c>
      <c r="E92" s="8">
        <v>4.6420033000000001E-3</v>
      </c>
      <c r="F92" s="11" t="str">
        <f t="shared" si="35"/>
        <v>N/A</v>
      </c>
      <c r="G92" s="8">
        <v>1.6025213000000001E-3</v>
      </c>
      <c r="H92" s="11" t="str">
        <f t="shared" si="36"/>
        <v>N/A</v>
      </c>
      <c r="I92" s="12">
        <v>522.70000000000005</v>
      </c>
      <c r="J92" s="12">
        <v>-65.5</v>
      </c>
      <c r="K92" s="41" t="s">
        <v>736</v>
      </c>
      <c r="L92" s="9" t="str">
        <f t="shared" si="20"/>
        <v>No</v>
      </c>
    </row>
    <row r="93" spans="1:12" x14ac:dyDescent="0.25">
      <c r="A93" s="42" t="s">
        <v>1264</v>
      </c>
      <c r="B93" s="33" t="s">
        <v>213</v>
      </c>
      <c r="C93" s="8">
        <v>1.8076072299999999E-2</v>
      </c>
      <c r="D93" s="11" t="str">
        <f t="shared" si="34"/>
        <v>N/A</v>
      </c>
      <c r="E93" s="8">
        <v>1.07123154E-2</v>
      </c>
      <c r="F93" s="11" t="str">
        <f t="shared" si="35"/>
        <v>N/A</v>
      </c>
      <c r="G93" s="8">
        <v>4.4514480999999998E-3</v>
      </c>
      <c r="H93" s="11" t="str">
        <f t="shared" si="36"/>
        <v>N/A</v>
      </c>
      <c r="I93" s="12">
        <v>-40.700000000000003</v>
      </c>
      <c r="J93" s="12">
        <v>-58.4</v>
      </c>
      <c r="K93" s="41" t="s">
        <v>736</v>
      </c>
      <c r="L93" s="9" t="str">
        <f t="shared" si="20"/>
        <v>No</v>
      </c>
    </row>
    <row r="94" spans="1:12" x14ac:dyDescent="0.25">
      <c r="A94" s="42" t="s">
        <v>1265</v>
      </c>
      <c r="B94" s="33" t="s">
        <v>213</v>
      </c>
      <c r="C94" s="8">
        <v>0</v>
      </c>
      <c r="D94" s="11" t="str">
        <f t="shared" si="34"/>
        <v>N/A</v>
      </c>
      <c r="E94" s="8">
        <v>0</v>
      </c>
      <c r="F94" s="11" t="str">
        <f t="shared" si="35"/>
        <v>N/A</v>
      </c>
      <c r="G94" s="8">
        <v>0</v>
      </c>
      <c r="H94" s="11" t="str">
        <f t="shared" si="36"/>
        <v>N/A</v>
      </c>
      <c r="I94" s="12" t="s">
        <v>1745</v>
      </c>
      <c r="J94" s="12" t="s">
        <v>1745</v>
      </c>
      <c r="K94" s="41" t="s">
        <v>736</v>
      </c>
      <c r="L94" s="9" t="str">
        <f t="shared" si="20"/>
        <v>N/A</v>
      </c>
    </row>
    <row r="95" spans="1:12" x14ac:dyDescent="0.25">
      <c r="A95" s="42" t="s">
        <v>1266</v>
      </c>
      <c r="B95" s="41" t="s">
        <v>213</v>
      </c>
      <c r="C95" s="13">
        <v>0.49662611039999999</v>
      </c>
      <c r="D95" s="11" t="str">
        <f t="shared" si="34"/>
        <v>N/A</v>
      </c>
      <c r="E95" s="13">
        <v>0.48669619689999999</v>
      </c>
      <c r="F95" s="11" t="str">
        <f t="shared" si="35"/>
        <v>N/A</v>
      </c>
      <c r="G95" s="13">
        <v>0.12018909749999999</v>
      </c>
      <c r="H95" s="11" t="str">
        <f t="shared" si="36"/>
        <v>N/A</v>
      </c>
      <c r="I95" s="12">
        <v>-2</v>
      </c>
      <c r="J95" s="12">
        <v>-75.3</v>
      </c>
      <c r="K95" s="41" t="s">
        <v>736</v>
      </c>
      <c r="L95" s="9" t="str">
        <f t="shared" si="20"/>
        <v>No</v>
      </c>
    </row>
    <row r="96" spans="1:12" x14ac:dyDescent="0.25">
      <c r="A96" s="42" t="s">
        <v>1267</v>
      </c>
      <c r="B96" s="41" t="s">
        <v>213</v>
      </c>
      <c r="C96" s="13">
        <v>9.4871426947999993</v>
      </c>
      <c r="D96" s="11" t="str">
        <f t="shared" si="34"/>
        <v>N/A</v>
      </c>
      <c r="E96" s="13">
        <v>8.9892394792000001</v>
      </c>
      <c r="F96" s="11" t="str">
        <f t="shared" si="35"/>
        <v>N/A</v>
      </c>
      <c r="G96" s="13">
        <v>6.0564621671000003</v>
      </c>
      <c r="H96" s="11" t="str">
        <f t="shared" si="36"/>
        <v>N/A</v>
      </c>
      <c r="I96" s="12">
        <v>-5.25</v>
      </c>
      <c r="J96" s="12">
        <v>-32.6</v>
      </c>
      <c r="K96" s="41" t="s">
        <v>736</v>
      </c>
      <c r="L96" s="9" t="str">
        <f t="shared" si="20"/>
        <v>No</v>
      </c>
    </row>
    <row r="97" spans="1:12" x14ac:dyDescent="0.25">
      <c r="A97" s="42" t="s">
        <v>1268</v>
      </c>
      <c r="B97" s="33" t="s">
        <v>213</v>
      </c>
      <c r="C97" s="8">
        <v>5.7768890999999999E-3</v>
      </c>
      <c r="D97" s="11" t="str">
        <f t="shared" si="34"/>
        <v>N/A</v>
      </c>
      <c r="E97" s="8">
        <v>2.1424630999999999E-3</v>
      </c>
      <c r="F97" s="11" t="str">
        <f t="shared" si="35"/>
        <v>N/A</v>
      </c>
      <c r="G97" s="8">
        <v>1.2464055000000001E-3</v>
      </c>
      <c r="H97" s="11" t="str">
        <f t="shared" si="36"/>
        <v>N/A</v>
      </c>
      <c r="I97" s="12">
        <v>-62.9</v>
      </c>
      <c r="J97" s="12">
        <v>-41.8</v>
      </c>
      <c r="K97" s="41" t="s">
        <v>736</v>
      </c>
      <c r="L97" s="9" t="str">
        <f t="shared" si="20"/>
        <v>No</v>
      </c>
    </row>
    <row r="98" spans="1:12" x14ac:dyDescent="0.25">
      <c r="A98" s="42" t="s">
        <v>1269</v>
      </c>
      <c r="B98" s="33" t="s">
        <v>213</v>
      </c>
      <c r="C98" s="8">
        <v>2.6978072047000001</v>
      </c>
      <c r="D98" s="11" t="str">
        <f t="shared" si="34"/>
        <v>N/A</v>
      </c>
      <c r="E98" s="8">
        <v>2.5606004609999999</v>
      </c>
      <c r="F98" s="11" t="str">
        <f t="shared" si="35"/>
        <v>N/A</v>
      </c>
      <c r="G98" s="8">
        <v>2.9153423609</v>
      </c>
      <c r="H98" s="11" t="str">
        <f t="shared" si="36"/>
        <v>N/A</v>
      </c>
      <c r="I98" s="12">
        <v>-5.09</v>
      </c>
      <c r="J98" s="12">
        <v>13.85</v>
      </c>
      <c r="K98" s="41" t="s">
        <v>736</v>
      </c>
      <c r="L98" s="9" t="str">
        <f t="shared" si="20"/>
        <v>Yes</v>
      </c>
    </row>
    <row r="99" spans="1:12" x14ac:dyDescent="0.25">
      <c r="A99" s="42" t="s">
        <v>1270</v>
      </c>
      <c r="B99" s="49" t="s">
        <v>278</v>
      </c>
      <c r="C99" s="8">
        <v>0</v>
      </c>
      <c r="D99" s="11" t="str">
        <f>IF($B99="N/A","N/A",IF(C99&gt;=5,"No",IF(C99&lt;0,"No","Yes")))</f>
        <v>Yes</v>
      </c>
      <c r="E99" s="8">
        <v>0</v>
      </c>
      <c r="F99" s="11" t="str">
        <f>IF($B99="N/A","N/A",IF(E99&gt;=5,"No",IF(E99&lt;0,"No","Yes")))</f>
        <v>Yes</v>
      </c>
      <c r="G99" s="8">
        <v>0</v>
      </c>
      <c r="H99" s="11" t="str">
        <f>IF($B99="N/A","N/A",IF(G99&gt;=5,"No",IF(G99&lt;0,"No","Yes")))</f>
        <v>Yes</v>
      </c>
      <c r="I99" s="12" t="s">
        <v>1745</v>
      </c>
      <c r="J99" s="12" t="s">
        <v>1745</v>
      </c>
      <c r="K99" s="41" t="s">
        <v>736</v>
      </c>
      <c r="L99" s="9" t="str">
        <f t="shared" si="20"/>
        <v>N/A</v>
      </c>
    </row>
    <row r="100" spans="1:12" x14ac:dyDescent="0.25">
      <c r="A100" s="42" t="s">
        <v>107</v>
      </c>
      <c r="B100" s="33" t="s">
        <v>213</v>
      </c>
      <c r="C100" s="43">
        <v>2072204233</v>
      </c>
      <c r="D100" s="11" t="str">
        <f>IF($B100="N/A","N/A",IF(C100&gt;10,"No",IF(C100&lt;-10,"No","Yes")))</f>
        <v>N/A</v>
      </c>
      <c r="E100" s="43">
        <v>2195418205</v>
      </c>
      <c r="F100" s="11" t="str">
        <f>IF($B100="N/A","N/A",IF(E100&gt;10,"No",IF(E100&lt;-10,"No","Yes")))</f>
        <v>N/A</v>
      </c>
      <c r="G100" s="43">
        <v>2411728832</v>
      </c>
      <c r="H100" s="11" t="str">
        <f>IF($B100="N/A","N/A",IF(G100&gt;10,"No",IF(G100&lt;-10,"No","Yes")))</f>
        <v>N/A</v>
      </c>
      <c r="I100" s="12">
        <v>5.9459999999999997</v>
      </c>
      <c r="J100" s="12">
        <v>9.8529999999999998</v>
      </c>
      <c r="K100" s="41" t="s">
        <v>736</v>
      </c>
      <c r="L100" s="9" t="str">
        <f t="shared" ref="L100:L111" si="38">IF(J100="Div by 0", "N/A", IF(K100="N/A","N/A", IF(J100&gt;VALUE(MID(K100,1,2)), "No", IF(J100&lt;-1*VALUE(MID(K100,1,2)), "No", "Yes"))))</f>
        <v>Yes</v>
      </c>
    </row>
    <row r="101" spans="1:12" x14ac:dyDescent="0.25">
      <c r="A101" s="42" t="s">
        <v>453</v>
      </c>
      <c r="B101" s="33" t="s">
        <v>213</v>
      </c>
      <c r="C101" s="43">
        <v>1662905918</v>
      </c>
      <c r="D101" s="11" t="str">
        <f>IF($B101="N/A","N/A",IF(C101&gt;10,"No",IF(C101&lt;-10,"No","Yes")))</f>
        <v>N/A</v>
      </c>
      <c r="E101" s="43">
        <v>1862015137</v>
      </c>
      <c r="F101" s="11" t="str">
        <f>IF($B101="N/A","N/A",IF(E101&gt;10,"No",IF(E101&lt;-10,"No","Yes")))</f>
        <v>N/A</v>
      </c>
      <c r="G101" s="43">
        <v>2258889842</v>
      </c>
      <c r="H101" s="11" t="str">
        <f>IF($B101="N/A","N/A",IF(G101&gt;10,"No",IF(G101&lt;-10,"No","Yes")))</f>
        <v>N/A</v>
      </c>
      <c r="I101" s="12">
        <v>11.97</v>
      </c>
      <c r="J101" s="12">
        <v>21.31</v>
      </c>
      <c r="K101" s="41" t="s">
        <v>736</v>
      </c>
      <c r="L101" s="9" t="str">
        <f t="shared" si="38"/>
        <v>Yes</v>
      </c>
    </row>
    <row r="102" spans="1:12" x14ac:dyDescent="0.25">
      <c r="A102" s="42" t="s">
        <v>454</v>
      </c>
      <c r="B102" s="33" t="s">
        <v>213</v>
      </c>
      <c r="C102" s="43">
        <v>409149689</v>
      </c>
      <c r="D102" s="11" t="str">
        <f>IF($B102="N/A","N/A",IF(C102&gt;10,"No",IF(C102&lt;-10,"No","Yes")))</f>
        <v>N/A</v>
      </c>
      <c r="E102" s="43">
        <v>321194101</v>
      </c>
      <c r="F102" s="11" t="str">
        <f>IF($B102="N/A","N/A",IF(E102&gt;10,"No",IF(E102&lt;-10,"No","Yes")))</f>
        <v>N/A</v>
      </c>
      <c r="G102" s="43">
        <v>143185647</v>
      </c>
      <c r="H102" s="11" t="str">
        <f>IF($B102="N/A","N/A",IF(G102&gt;10,"No",IF(G102&lt;-10,"No","Yes")))</f>
        <v>N/A</v>
      </c>
      <c r="I102" s="12">
        <v>-21.5</v>
      </c>
      <c r="J102" s="12">
        <v>-55.4</v>
      </c>
      <c r="K102" s="41" t="s">
        <v>736</v>
      </c>
      <c r="L102" s="9" t="str">
        <f t="shared" si="38"/>
        <v>No</v>
      </c>
    </row>
    <row r="103" spans="1:12" x14ac:dyDescent="0.25">
      <c r="A103" s="42" t="s">
        <v>455</v>
      </c>
      <c r="B103" s="33" t="s">
        <v>213</v>
      </c>
      <c r="C103" s="43">
        <v>148626</v>
      </c>
      <c r="D103" s="11" t="str">
        <f>IF($B103="N/A","N/A",IF(C103&gt;10,"No",IF(C103&lt;-10,"No","Yes")))</f>
        <v>N/A</v>
      </c>
      <c r="E103" s="43">
        <v>12208967</v>
      </c>
      <c r="F103" s="11" t="str">
        <f>IF($B103="N/A","N/A",IF(E103&gt;10,"No",IF(E103&lt;-10,"No","Yes")))</f>
        <v>N/A</v>
      </c>
      <c r="G103" s="43">
        <v>9653343</v>
      </c>
      <c r="H103" s="11" t="str">
        <f>IF($B103="N/A","N/A",IF(G103&gt;10,"No",IF(G103&lt;-10,"No","Yes")))</f>
        <v>N/A</v>
      </c>
      <c r="I103" s="12">
        <v>8115</v>
      </c>
      <c r="J103" s="12">
        <v>-20.9</v>
      </c>
      <c r="K103" s="41" t="s">
        <v>736</v>
      </c>
      <c r="L103" s="9" t="str">
        <f t="shared" si="38"/>
        <v>Yes</v>
      </c>
    </row>
    <row r="104" spans="1:12" x14ac:dyDescent="0.25">
      <c r="A104" s="42" t="s">
        <v>108</v>
      </c>
      <c r="B104" s="50" t="s">
        <v>295</v>
      </c>
      <c r="C104" s="8">
        <v>2.8778408895999998</v>
      </c>
      <c r="D104" s="11" t="str">
        <f>IF($B104="N/A","N/A",IF(C104&gt;2,"No",IF(C104&lt;0.9,"No","Yes")))</f>
        <v>No</v>
      </c>
      <c r="E104" s="8">
        <v>2.6715605525999999</v>
      </c>
      <c r="F104" s="11" t="str">
        <f>IF($B104="N/A","N/A",IF(E104&gt;2,"No",IF(E104&lt;0.9,"No","Yes")))</f>
        <v>No</v>
      </c>
      <c r="G104" s="8">
        <v>2.9361985884999999</v>
      </c>
      <c r="H104" s="11" t="str">
        <f>IF($B104="N/A","N/A",IF(G104&gt;2,"No",IF(G104&lt;0.9,"No","Yes")))</f>
        <v>No</v>
      </c>
      <c r="I104" s="12">
        <v>-7.17</v>
      </c>
      <c r="J104" s="12">
        <v>9.9060000000000006</v>
      </c>
      <c r="K104" s="41" t="s">
        <v>736</v>
      </c>
      <c r="L104" s="9" t="str">
        <f t="shared" si="38"/>
        <v>Yes</v>
      </c>
    </row>
    <row r="105" spans="1:12" x14ac:dyDescent="0.25">
      <c r="A105" s="42" t="s">
        <v>456</v>
      </c>
      <c r="B105" s="50" t="s">
        <v>295</v>
      </c>
      <c r="C105" s="8">
        <v>1.0233243359999999</v>
      </c>
      <c r="D105" s="11" t="str">
        <f>IF($B105="N/A","N/A",IF(C105&gt;2,"No",IF(C105&lt;0.9,"No","Yes")))</f>
        <v>Yes</v>
      </c>
      <c r="E105" s="8">
        <v>1.0923636583</v>
      </c>
      <c r="F105" s="11" t="str">
        <f>IF($B105="N/A","N/A",IF(E105&gt;2,"No",IF(E105&lt;0.9,"No","Yes")))</f>
        <v>Yes</v>
      </c>
      <c r="G105" s="8">
        <v>2.1448963786999999</v>
      </c>
      <c r="H105" s="11" t="str">
        <f>IF($B105="N/A","N/A",IF(G105&gt;2,"No",IF(G105&lt;0.9,"No","Yes")))</f>
        <v>No</v>
      </c>
      <c r="I105" s="12">
        <v>6.7469999999999999</v>
      </c>
      <c r="J105" s="12">
        <v>96.35</v>
      </c>
      <c r="K105" s="41" t="s">
        <v>736</v>
      </c>
      <c r="L105" s="9" t="str">
        <f t="shared" si="38"/>
        <v>No</v>
      </c>
    </row>
    <row r="106" spans="1:12" x14ac:dyDescent="0.25">
      <c r="A106" s="42" t="s">
        <v>457</v>
      </c>
      <c r="B106" s="50" t="s">
        <v>295</v>
      </c>
      <c r="C106" s="8">
        <v>2.0031994467000001</v>
      </c>
      <c r="D106" s="11" t="str">
        <f>IF($B106="N/A","N/A",IF(C106&gt;2,"No",IF(C106&lt;0.9,"No","Yes")))</f>
        <v>No</v>
      </c>
      <c r="E106" s="8">
        <v>1.6533404204</v>
      </c>
      <c r="F106" s="11" t="str">
        <f>IF($B106="N/A","N/A",IF(E106&gt;2,"No",IF(E106&lt;0.9,"No","Yes")))</f>
        <v>Yes</v>
      </c>
      <c r="G106" s="8">
        <v>1.0528243105999999</v>
      </c>
      <c r="H106" s="11" t="str">
        <f>IF($B106="N/A","N/A",IF(G106&gt;2,"No",IF(G106&lt;0.9,"No","Yes")))</f>
        <v>Yes</v>
      </c>
      <c r="I106" s="12">
        <v>-17.5</v>
      </c>
      <c r="J106" s="12">
        <v>-36.299999999999997</v>
      </c>
      <c r="K106" s="41" t="s">
        <v>736</v>
      </c>
      <c r="L106" s="9" t="str">
        <f t="shared" si="38"/>
        <v>No</v>
      </c>
    </row>
    <row r="107" spans="1:12" x14ac:dyDescent="0.25">
      <c r="A107" s="42" t="s">
        <v>458</v>
      </c>
      <c r="B107" s="50" t="s">
        <v>295</v>
      </c>
      <c r="C107" s="8">
        <v>0.73941076390000005</v>
      </c>
      <c r="D107" s="11" t="str">
        <f>IF($B107="N/A","N/A",IF(C107&gt;2,"No",IF(C107&lt;0.9,"No","Yes")))</f>
        <v>No</v>
      </c>
      <c r="E107" s="8">
        <v>19.805126077000001</v>
      </c>
      <c r="F107" s="11" t="str">
        <f>IF($B107="N/A","N/A",IF(E107&gt;2,"No",IF(E107&lt;0.9,"No","Yes")))</f>
        <v>No</v>
      </c>
      <c r="G107" s="8">
        <v>64.373437734999996</v>
      </c>
      <c r="H107" s="11" t="str">
        <f>IF($B107="N/A","N/A",IF(G107&gt;2,"No",IF(G107&lt;0.9,"No","Yes")))</f>
        <v>No</v>
      </c>
      <c r="I107" s="12">
        <v>2579</v>
      </c>
      <c r="J107" s="12">
        <v>225</v>
      </c>
      <c r="K107" s="41" t="s">
        <v>736</v>
      </c>
      <c r="L107" s="9" t="str">
        <f t="shared" si="38"/>
        <v>No</v>
      </c>
    </row>
    <row r="108" spans="1:12" x14ac:dyDescent="0.25">
      <c r="A108" s="42" t="s">
        <v>1271</v>
      </c>
      <c r="B108" s="33" t="s">
        <v>213</v>
      </c>
      <c r="C108" s="43">
        <v>330.78298496999997</v>
      </c>
      <c r="D108" s="11" t="str">
        <f>IF($B108="N/A","N/A",IF(C108&gt;10,"No",IF(C108&lt;-10,"No","Yes")))</f>
        <v>N/A</v>
      </c>
      <c r="E108" s="43">
        <v>336.16364499000002</v>
      </c>
      <c r="F108" s="11" t="str">
        <f>IF($B108="N/A","N/A",IF(E108&gt;10,"No",IF(E108&lt;-10,"No","Yes")))</f>
        <v>N/A</v>
      </c>
      <c r="G108" s="43">
        <v>369.70438289999998</v>
      </c>
      <c r="H108" s="11" t="str">
        <f>IF($B108="N/A","N/A",IF(G108&gt;10,"No",IF(G108&lt;-10,"No","Yes")))</f>
        <v>N/A</v>
      </c>
      <c r="I108" s="12">
        <v>1.627</v>
      </c>
      <c r="J108" s="12">
        <v>9.9779999999999998</v>
      </c>
      <c r="K108" s="41" t="s">
        <v>736</v>
      </c>
      <c r="L108" s="9" t="str">
        <f t="shared" si="38"/>
        <v>Yes</v>
      </c>
    </row>
    <row r="109" spans="1:12" x14ac:dyDescent="0.25">
      <c r="A109" s="42" t="s">
        <v>1272</v>
      </c>
      <c r="B109" s="33" t="s">
        <v>213</v>
      </c>
      <c r="C109" s="43">
        <v>310.51795159</v>
      </c>
      <c r="D109" s="11" t="str">
        <f>IF($B109="N/A","N/A",IF(C109&gt;10,"No",IF(C109&lt;-10,"No","Yes")))</f>
        <v>N/A</v>
      </c>
      <c r="E109" s="43">
        <v>332.08889655000002</v>
      </c>
      <c r="F109" s="11" t="str">
        <f>IF($B109="N/A","N/A",IF(E109&gt;10,"No",IF(E109&lt;-10,"No","Yes")))</f>
        <v>N/A</v>
      </c>
      <c r="G109" s="43">
        <v>389.34608936000001</v>
      </c>
      <c r="H109" s="11" t="str">
        <f>IF($B109="N/A","N/A",IF(G109&gt;10,"No",IF(G109&lt;-10,"No","Yes")))</f>
        <v>N/A</v>
      </c>
      <c r="I109" s="12">
        <v>6.9470000000000001</v>
      </c>
      <c r="J109" s="12">
        <v>17.239999999999998</v>
      </c>
      <c r="K109" s="41" t="s">
        <v>736</v>
      </c>
      <c r="L109" s="9" t="str">
        <f t="shared" si="38"/>
        <v>Yes</v>
      </c>
    </row>
    <row r="110" spans="1:12" x14ac:dyDescent="0.25">
      <c r="A110" s="42" t="s">
        <v>1273</v>
      </c>
      <c r="B110" s="33" t="s">
        <v>213</v>
      </c>
      <c r="C110" s="43">
        <v>65.446086076</v>
      </c>
      <c r="D110" s="11" t="str">
        <f>IF($B110="N/A","N/A",IF(C110&gt;10,"No",IF(C110&lt;-10,"No","Yes")))</f>
        <v>N/A</v>
      </c>
      <c r="E110" s="43">
        <v>49.399421652999997</v>
      </c>
      <c r="F110" s="11" t="str">
        <f>IF($B110="N/A","N/A",IF(E110&gt;10,"No",IF(E110&lt;-10,"No","Yes")))</f>
        <v>N/A</v>
      </c>
      <c r="G110" s="43">
        <v>23.995771327</v>
      </c>
      <c r="H110" s="11" t="str">
        <f>IF($B110="N/A","N/A",IF(G110&gt;10,"No",IF(G110&lt;-10,"No","Yes")))</f>
        <v>N/A</v>
      </c>
      <c r="I110" s="12">
        <v>-24.5</v>
      </c>
      <c r="J110" s="12">
        <v>-51.4</v>
      </c>
      <c r="K110" s="41" t="s">
        <v>736</v>
      </c>
      <c r="L110" s="9" t="str">
        <f t="shared" si="38"/>
        <v>No</v>
      </c>
    </row>
    <row r="111" spans="1:12" x14ac:dyDescent="0.25">
      <c r="A111" s="42" t="s">
        <v>1274</v>
      </c>
      <c r="B111" s="33" t="s">
        <v>213</v>
      </c>
      <c r="C111" s="43">
        <v>4.4364645831000002</v>
      </c>
      <c r="D111" s="11" t="str">
        <f>IF($B111="N/A","N/A",IF(C111&gt;10,"No",IF(C111&lt;-10,"No","Yes")))</f>
        <v>N/A</v>
      </c>
      <c r="E111" s="43">
        <v>422.29487046000003</v>
      </c>
      <c r="F111" s="11" t="str">
        <f>IF($B111="N/A","N/A",IF(E111&gt;10,"No",IF(E111&lt;-10,"No","Yes")))</f>
        <v>N/A</v>
      </c>
      <c r="G111" s="43">
        <v>1453.5978015000001</v>
      </c>
      <c r="H111" s="11" t="str">
        <f>IF($B111="N/A","N/A",IF(G111&gt;10,"No",IF(G111&lt;-10,"No","Yes")))</f>
        <v>N/A</v>
      </c>
      <c r="I111" s="12">
        <v>9419</v>
      </c>
      <c r="J111" s="12">
        <v>244.2</v>
      </c>
      <c r="K111" s="41" t="s">
        <v>736</v>
      </c>
      <c r="L111" s="9" t="str">
        <f t="shared" si="38"/>
        <v>No</v>
      </c>
    </row>
    <row r="112" spans="1:12" x14ac:dyDescent="0.25">
      <c r="A112" s="42" t="s">
        <v>325</v>
      </c>
      <c r="B112" s="41" t="s">
        <v>296</v>
      </c>
      <c r="C112" s="8">
        <v>99.853420419000003</v>
      </c>
      <c r="D112" s="11" t="str">
        <f>IF(OR($B112="N/A",$C112="N/A"),"N/A",IF(C112&gt;98,"Yes","No"))</f>
        <v>Yes</v>
      </c>
      <c r="E112" s="8">
        <v>99.846596442000006</v>
      </c>
      <c r="F112" s="11" t="str">
        <f>IF(OR($B112="N/A",$E112="N/A"),"N/A",IF(E112&gt;98,"Yes","No"))</f>
        <v>Yes</v>
      </c>
      <c r="G112" s="8">
        <v>99.851750209000002</v>
      </c>
      <c r="H112" s="11" t="str">
        <f t="shared" ref="H112:H115" si="39">IF($B112="N/A","N/A",IF(G112&gt;98,"Yes","No"))</f>
        <v>Yes</v>
      </c>
      <c r="I112" s="12">
        <v>-7.0000000000000001E-3</v>
      </c>
      <c r="J112" s="12">
        <v>5.1999999999999998E-3</v>
      </c>
      <c r="K112" s="41" t="s">
        <v>736</v>
      </c>
      <c r="L112" s="9" t="str">
        <f>IF(J112="Div by 0", "N/A", IF(OR(J112="N/A",K112="N/A"),"N/A", IF(J112&gt;VALUE(MID(K112,1,2)), "No", IF(J112&lt;-1*VALUE(MID(K112,1,2)), "No", "Yes"))))</f>
        <v>Yes</v>
      </c>
    </row>
    <row r="113" spans="1:12" x14ac:dyDescent="0.25">
      <c r="A113" s="42" t="s">
        <v>459</v>
      </c>
      <c r="B113" s="41" t="s">
        <v>296</v>
      </c>
      <c r="C113" s="8">
        <v>97.669198178000002</v>
      </c>
      <c r="D113" s="11" t="str">
        <f t="shared" ref="D113:D115" si="40">IF(OR($B113="N/A",$C113="N/A"),"N/A",IF(C113&gt;98,"Yes","No"))</f>
        <v>No</v>
      </c>
      <c r="E113" s="8">
        <v>98.748100191000006</v>
      </c>
      <c r="F113" s="11" t="str">
        <f t="shared" ref="F113:F115" si="41">IF(OR($B113="N/A",$E113="N/A"),"N/A",IF(E113&gt;98,"Yes","No"))</f>
        <v>Yes</v>
      </c>
      <c r="G113" s="8">
        <v>98.833067641</v>
      </c>
      <c r="H113" s="11" t="str">
        <f t="shared" si="39"/>
        <v>Yes</v>
      </c>
      <c r="I113" s="12">
        <v>1.105</v>
      </c>
      <c r="J113" s="12">
        <v>8.5999999999999993E-2</v>
      </c>
      <c r="K113" s="41" t="s">
        <v>736</v>
      </c>
      <c r="L113" s="9" t="str">
        <f t="shared" ref="L113:L115" si="42">IF(J113="Div by 0", "N/A", IF(OR(J113="N/A",K113="N/A"),"N/A", IF(J113&gt;VALUE(MID(K113,1,2)), "No", IF(J113&lt;-1*VALUE(MID(K113,1,2)), "No", "Yes"))))</f>
        <v>Yes</v>
      </c>
    </row>
    <row r="114" spans="1:12" x14ac:dyDescent="0.25">
      <c r="A114" s="42" t="s">
        <v>460</v>
      </c>
      <c r="B114" s="41" t="s">
        <v>296</v>
      </c>
      <c r="C114" s="8">
        <v>99.307913114000002</v>
      </c>
      <c r="D114" s="11" t="str">
        <f t="shared" si="40"/>
        <v>Yes</v>
      </c>
      <c r="E114" s="8">
        <v>97.332613261999995</v>
      </c>
      <c r="F114" s="11" t="str">
        <f t="shared" si="41"/>
        <v>No</v>
      </c>
      <c r="G114" s="8">
        <v>95.748123149999998</v>
      </c>
      <c r="H114" s="11" t="str">
        <f t="shared" si="39"/>
        <v>No</v>
      </c>
      <c r="I114" s="12">
        <v>-1.99</v>
      </c>
      <c r="J114" s="12">
        <v>-1.63</v>
      </c>
      <c r="K114" s="41" t="s">
        <v>736</v>
      </c>
      <c r="L114" s="9" t="str">
        <f t="shared" si="42"/>
        <v>Yes</v>
      </c>
    </row>
    <row r="115" spans="1:12" x14ac:dyDescent="0.25">
      <c r="A115" s="42" t="s">
        <v>461</v>
      </c>
      <c r="B115" s="41" t="s">
        <v>296</v>
      </c>
      <c r="C115" s="8">
        <v>70.674812552000006</v>
      </c>
      <c r="D115" s="11" t="str">
        <f t="shared" si="40"/>
        <v>No</v>
      </c>
      <c r="E115" s="8">
        <v>81.353552372999999</v>
      </c>
      <c r="F115" s="11" t="str">
        <f t="shared" si="41"/>
        <v>No</v>
      </c>
      <c r="G115" s="8">
        <v>72.966507176999997</v>
      </c>
      <c r="H115" s="11" t="str">
        <f t="shared" si="39"/>
        <v>No</v>
      </c>
      <c r="I115" s="12">
        <v>15.11</v>
      </c>
      <c r="J115" s="12">
        <v>-10.3</v>
      </c>
      <c r="K115" s="41" t="s">
        <v>736</v>
      </c>
      <c r="L115" s="9" t="str">
        <f t="shared" si="42"/>
        <v>Yes</v>
      </c>
    </row>
    <row r="116" spans="1:12" x14ac:dyDescent="0.25">
      <c r="A116" s="3" t="s">
        <v>462</v>
      </c>
      <c r="B116" s="41" t="s">
        <v>213</v>
      </c>
      <c r="C116" s="1">
        <v>656981</v>
      </c>
      <c r="D116" s="11" t="str">
        <f>IF($B116="N/A","N/A",IF(C116&gt;10,"No",IF(C116&lt;-10,"No","Yes")))</f>
        <v>N/A</v>
      </c>
      <c r="E116" s="1">
        <v>674691</v>
      </c>
      <c r="F116" s="11" t="str">
        <f>IF($B116="N/A","N/A",IF(E116&gt;10,"No",IF(E116&lt;-10,"No","Yes")))</f>
        <v>N/A</v>
      </c>
      <c r="G116" s="1">
        <v>661719</v>
      </c>
      <c r="H116" s="11" t="str">
        <f>IF($B116="N/A","N/A",IF(G116&gt;10,"No",IF(G116&lt;-10,"No","Yes")))</f>
        <v>N/A</v>
      </c>
      <c r="I116" s="12">
        <v>2.6960000000000002</v>
      </c>
      <c r="J116" s="12">
        <v>-1.92</v>
      </c>
      <c r="K116" s="41" t="s">
        <v>736</v>
      </c>
      <c r="L116" s="9" t="str">
        <f>IF(J116="Div by 0", "N/A", IF(OR(J116="N/A",K116="N/A"),"N/A", IF(J116&gt;VALUE(MID(K116,1,2)), "No", IF(J116&lt;-1*VALUE(MID(K116,1,2)), "No", "Yes"))))</f>
        <v>Yes</v>
      </c>
    </row>
    <row r="117" spans="1:12" x14ac:dyDescent="0.25">
      <c r="A117" s="3" t="s">
        <v>211</v>
      </c>
      <c r="B117" s="41" t="s">
        <v>213</v>
      </c>
      <c r="C117" s="8">
        <v>79.032270339999997</v>
      </c>
      <c r="D117" s="11" t="str">
        <f>IF($B117="N/A","N/A",IF(C117&gt;10,"No",IF(C117&lt;-10,"No","Yes")))</f>
        <v>N/A</v>
      </c>
      <c r="E117" s="8">
        <v>78.202614233999995</v>
      </c>
      <c r="F117" s="11" t="str">
        <f>IF($B117="N/A","N/A",IF(E117&gt;10,"No",IF(E117&lt;-10,"No","Yes")))</f>
        <v>N/A</v>
      </c>
      <c r="G117" s="8">
        <v>79.963398361000003</v>
      </c>
      <c r="H117" s="11" t="str">
        <f>IF($B117="N/A","N/A",IF(G117&gt;10,"No",IF(G117&lt;-10,"No","Yes")))</f>
        <v>N/A</v>
      </c>
      <c r="I117" s="12">
        <v>-1.05</v>
      </c>
      <c r="J117" s="12">
        <v>2.2519999999999998</v>
      </c>
      <c r="K117" s="41" t="s">
        <v>736</v>
      </c>
      <c r="L117" s="9" t="str">
        <f>IF(J117="Div by 0", "N/A", IF(OR(J117="N/A",K117="N/A"),"N/A", IF(J117&gt;VALUE(MID(K117,1,2)), "No", IF(J117&lt;-1*VALUE(MID(K117,1,2)), "No", "Yes"))))</f>
        <v>Yes</v>
      </c>
    </row>
    <row r="118" spans="1:12" x14ac:dyDescent="0.25">
      <c r="A118" s="4" t="s">
        <v>1613</v>
      </c>
      <c r="B118" s="41" t="s">
        <v>213</v>
      </c>
      <c r="C118" s="14">
        <v>49544593</v>
      </c>
      <c r="D118" s="11" t="str">
        <f>IF($B118="N/A","N/A",IF(C118&gt;10,"No",IF(C118&lt;-10,"No","Yes")))</f>
        <v>N/A</v>
      </c>
      <c r="E118" s="14">
        <v>34375953</v>
      </c>
      <c r="F118" s="11" t="str">
        <f>IF($B118="N/A","N/A",IF(E118&gt;10,"No",IF(E118&lt;-10,"No","Yes")))</f>
        <v>N/A</v>
      </c>
      <c r="G118" s="14">
        <v>32614422</v>
      </c>
      <c r="H118" s="11" t="str">
        <f>IF($B118="N/A","N/A",IF(G118&gt;10,"No",IF(G118&lt;-10,"No","Yes")))</f>
        <v>N/A</v>
      </c>
      <c r="I118" s="12">
        <v>-30.6</v>
      </c>
      <c r="J118" s="12">
        <v>-5.12</v>
      </c>
      <c r="K118" s="41" t="s">
        <v>736</v>
      </c>
      <c r="L118" s="9" t="str">
        <f>IF(J118="Div by 0", "N/A", IF(K118="N/A","N/A", IF(J118&gt;VALUE(MID(K118,1,2)), "No", IF(J118&lt;-1*VALUE(MID(K118,1,2)), "No", "Yes"))))</f>
        <v>Yes</v>
      </c>
    </row>
    <row r="119" spans="1:12" x14ac:dyDescent="0.25">
      <c r="A119" s="4" t="s">
        <v>1614</v>
      </c>
      <c r="B119" s="41" t="s">
        <v>213</v>
      </c>
      <c r="C119" s="14">
        <v>701917555</v>
      </c>
      <c r="D119" s="11" t="str">
        <f>IF($B119="N/A","N/A",IF(C119&gt;10,"No",IF(C119&lt;-10,"No","Yes")))</f>
        <v>N/A</v>
      </c>
      <c r="E119" s="14">
        <v>654506617</v>
      </c>
      <c r="F119" s="11" t="str">
        <f>IF($B119="N/A","N/A",IF(E119&gt;10,"No",IF(E119&lt;-10,"No","Yes")))</f>
        <v>N/A</v>
      </c>
      <c r="G119" s="14">
        <v>608290225</v>
      </c>
      <c r="H119" s="11" t="str">
        <f>IF($B119="N/A","N/A",IF(G119&gt;10,"No",IF(G119&lt;-10,"No","Yes")))</f>
        <v>N/A</v>
      </c>
      <c r="I119" s="12">
        <v>-6.75</v>
      </c>
      <c r="J119" s="12">
        <v>-7.06</v>
      </c>
      <c r="K119" s="41" t="s">
        <v>736</v>
      </c>
      <c r="L119" s="9" t="str">
        <f>IF(J119="Div by 0", "N/A", IF(K119="N/A","N/A", IF(J119&gt;VALUE(MID(K119,1,2)), "No", IF(J119&lt;-1*VALUE(MID(K119,1,2)), "No", "Yes"))))</f>
        <v>Yes</v>
      </c>
    </row>
    <row r="120" spans="1:12" x14ac:dyDescent="0.25">
      <c r="A120" s="4" t="s">
        <v>1615</v>
      </c>
      <c r="B120" s="41" t="s">
        <v>213</v>
      </c>
      <c r="C120" s="1">
        <v>79197</v>
      </c>
      <c r="D120" s="11" t="str">
        <f>IF($B120="N/A","N/A",IF(C120&gt;10,"No",IF(C120&lt;-10,"No","Yes")))</f>
        <v>N/A</v>
      </c>
      <c r="E120" s="1">
        <v>66735</v>
      </c>
      <c r="F120" s="11" t="str">
        <f>IF($B120="N/A","N/A",IF(E120&gt;10,"No",IF(E120&lt;-10,"No","Yes")))</f>
        <v>N/A</v>
      </c>
      <c r="G120" s="1">
        <v>62027</v>
      </c>
      <c r="H120" s="11" t="str">
        <f>IF($B120="N/A","N/A",IF(G120&gt;10,"No",IF(G120&lt;-10,"No","Yes")))</f>
        <v>N/A</v>
      </c>
      <c r="I120" s="12">
        <v>-15.7</v>
      </c>
      <c r="J120" s="12">
        <v>-7.05</v>
      </c>
      <c r="K120" s="41" t="s">
        <v>736</v>
      </c>
      <c r="L120" s="9" t="str">
        <f>IF(J120="Div by 0", "N/A", IF(K120="N/A","N/A", IF(J120&gt;VALUE(MID(K120,1,2)), "No", IF(J120&lt;-1*VALUE(MID(K120,1,2)), "No", "Yes"))))</f>
        <v>Yes</v>
      </c>
    </row>
    <row r="121" spans="1:12" x14ac:dyDescent="0.25">
      <c r="A121" s="4" t="s">
        <v>1616</v>
      </c>
      <c r="B121" s="5" t="s">
        <v>213</v>
      </c>
      <c r="C121" s="1">
        <v>17642</v>
      </c>
      <c r="D121" s="9" t="str">
        <f t="shared" ref="D121:H134" si="43">IF($B121="N/A","N/A",IF(C121&lt;0,"No","Yes"))</f>
        <v>N/A</v>
      </c>
      <c r="E121" s="1">
        <v>18381</v>
      </c>
      <c r="F121" s="9" t="str">
        <f t="shared" si="43"/>
        <v>N/A</v>
      </c>
      <c r="G121" s="1">
        <v>16667</v>
      </c>
      <c r="H121" s="9" t="str">
        <f t="shared" si="43"/>
        <v>N/A</v>
      </c>
      <c r="I121" s="12">
        <v>4.1890000000000001</v>
      </c>
      <c r="J121" s="12">
        <v>-9.32</v>
      </c>
      <c r="K121" s="5" t="s">
        <v>736</v>
      </c>
      <c r="L121" s="9" t="str">
        <f t="shared" ref="L121:L142" si="44">IF(J121="Div by 0", "N/A", IF(OR(J121="N/A",K121="N/A"),"N/A", IF(J121&gt;VALUE(MID(K121,1,2)), "No", IF(J121&lt;-1*VALUE(MID(K121,1,2)), "No", "Yes"))))</f>
        <v>Yes</v>
      </c>
    </row>
    <row r="122" spans="1:12" x14ac:dyDescent="0.25">
      <c r="A122" s="4" t="s">
        <v>1617</v>
      </c>
      <c r="B122" s="5" t="s">
        <v>213</v>
      </c>
      <c r="C122" s="1">
        <v>17899</v>
      </c>
      <c r="D122" s="9" t="str">
        <f t="shared" si="43"/>
        <v>N/A</v>
      </c>
      <c r="E122" s="1">
        <v>18253</v>
      </c>
      <c r="F122" s="9" t="str">
        <f t="shared" si="43"/>
        <v>N/A</v>
      </c>
      <c r="G122" s="1">
        <v>16772</v>
      </c>
      <c r="H122" s="9" t="str">
        <f t="shared" si="43"/>
        <v>N/A</v>
      </c>
      <c r="I122" s="12">
        <v>1.978</v>
      </c>
      <c r="J122" s="12">
        <v>-8.11</v>
      </c>
      <c r="K122" s="5" t="s">
        <v>736</v>
      </c>
      <c r="L122" s="9" t="str">
        <f t="shared" si="44"/>
        <v>Yes</v>
      </c>
    </row>
    <row r="123" spans="1:12" x14ac:dyDescent="0.25">
      <c r="A123" s="4" t="s">
        <v>1618</v>
      </c>
      <c r="B123" s="5" t="s">
        <v>213</v>
      </c>
      <c r="C123" s="1">
        <v>30843</v>
      </c>
      <c r="D123" s="9" t="str">
        <f t="shared" si="43"/>
        <v>N/A</v>
      </c>
      <c r="E123" s="1">
        <v>21190</v>
      </c>
      <c r="F123" s="9" t="str">
        <f t="shared" si="43"/>
        <v>N/A</v>
      </c>
      <c r="G123" s="1">
        <v>19767</v>
      </c>
      <c r="H123" s="9" t="str">
        <f t="shared" si="43"/>
        <v>N/A</v>
      </c>
      <c r="I123" s="12">
        <v>-31.3</v>
      </c>
      <c r="J123" s="12">
        <v>-6.72</v>
      </c>
      <c r="K123" s="5" t="s">
        <v>736</v>
      </c>
      <c r="L123" s="9" t="str">
        <f t="shared" si="44"/>
        <v>Yes</v>
      </c>
    </row>
    <row r="124" spans="1:12" x14ac:dyDescent="0.25">
      <c r="A124" s="4" t="s">
        <v>1619</v>
      </c>
      <c r="B124" s="5" t="s">
        <v>213</v>
      </c>
      <c r="C124" s="1">
        <v>12813</v>
      </c>
      <c r="D124" s="9" t="str">
        <f t="shared" si="43"/>
        <v>N/A</v>
      </c>
      <c r="E124" s="1">
        <v>8911</v>
      </c>
      <c r="F124" s="9" t="str">
        <f t="shared" si="43"/>
        <v>N/A</v>
      </c>
      <c r="G124" s="1">
        <v>8821</v>
      </c>
      <c r="H124" s="9" t="str">
        <f t="shared" si="43"/>
        <v>N/A</v>
      </c>
      <c r="I124" s="12">
        <v>-30.5</v>
      </c>
      <c r="J124" s="12">
        <v>-1.01</v>
      </c>
      <c r="K124" s="5" t="s">
        <v>736</v>
      </c>
      <c r="L124" s="9" t="str">
        <f t="shared" si="44"/>
        <v>Yes</v>
      </c>
    </row>
    <row r="125" spans="1:12" x14ac:dyDescent="0.25">
      <c r="A125" s="2" t="s">
        <v>1620</v>
      </c>
      <c r="B125" s="5" t="s">
        <v>213</v>
      </c>
      <c r="C125" s="13">
        <v>11.884321555</v>
      </c>
      <c r="D125" s="9" t="str">
        <f t="shared" si="43"/>
        <v>N/A</v>
      </c>
      <c r="E125" s="13">
        <v>9.7766897697000008</v>
      </c>
      <c r="F125" s="9" t="str">
        <f t="shared" si="43"/>
        <v>N/A</v>
      </c>
      <c r="G125" s="13">
        <v>9.1874157570000001</v>
      </c>
      <c r="H125" s="9" t="str">
        <f t="shared" si="43"/>
        <v>N/A</v>
      </c>
      <c r="I125" s="12">
        <v>-17.7</v>
      </c>
      <c r="J125" s="12">
        <v>-6.03</v>
      </c>
      <c r="K125" s="41" t="s">
        <v>736</v>
      </c>
      <c r="L125" s="9" t="str">
        <f>IF(J125="Div by 0", "N/A", IF(OR(J125="N/A",K125="N/A"),"N/A", IF(J125&gt;VALUE(MID(K125,1,2)), "No", IF(J125&lt;-1*VALUE(MID(K125,1,2)), "No", "Yes"))))</f>
        <v>Yes</v>
      </c>
    </row>
    <row r="126" spans="1:12" ht="25" x14ac:dyDescent="0.25">
      <c r="A126" s="2" t="s">
        <v>1621</v>
      </c>
      <c r="B126" s="5" t="s">
        <v>213</v>
      </c>
      <c r="C126" s="13">
        <v>42.647520970999999</v>
      </c>
      <c r="D126" s="9" t="str">
        <f t="shared" si="43"/>
        <v>N/A</v>
      </c>
      <c r="E126" s="13">
        <v>43.133711925999997</v>
      </c>
      <c r="F126" s="9" t="str">
        <f t="shared" si="43"/>
        <v>N/A</v>
      </c>
      <c r="G126" s="13">
        <v>37.899356482000002</v>
      </c>
      <c r="H126" s="9" t="str">
        <f t="shared" si="43"/>
        <v>N/A</v>
      </c>
      <c r="I126" s="12">
        <v>1.1399999999999999</v>
      </c>
      <c r="J126" s="12">
        <v>-12.1</v>
      </c>
      <c r="K126" s="5" t="s">
        <v>736</v>
      </c>
      <c r="L126" s="9" t="str">
        <f t="shared" ref="L126:L129" si="45">IF(J126="Div by 0", "N/A", IF(OR(J126="N/A",K126="N/A"),"N/A", IF(J126&gt;VALUE(MID(K126,1,2)), "No", IF(J126&lt;-1*VALUE(MID(K126,1,2)), "No", "Yes"))))</f>
        <v>Yes</v>
      </c>
    </row>
    <row r="127" spans="1:12" ht="25" x14ac:dyDescent="0.25">
      <c r="A127" s="2" t="s">
        <v>1622</v>
      </c>
      <c r="B127" s="5" t="s">
        <v>213</v>
      </c>
      <c r="C127" s="13">
        <v>20.332610103</v>
      </c>
      <c r="D127" s="9" t="str">
        <f t="shared" si="43"/>
        <v>N/A</v>
      </c>
      <c r="E127" s="13">
        <v>19.964125167999999</v>
      </c>
      <c r="F127" s="9" t="str">
        <f t="shared" si="43"/>
        <v>N/A</v>
      </c>
      <c r="G127" s="13">
        <v>17.786355875999998</v>
      </c>
      <c r="H127" s="9" t="str">
        <f t="shared" si="43"/>
        <v>N/A</v>
      </c>
      <c r="I127" s="12">
        <v>-1.81</v>
      </c>
      <c r="J127" s="12">
        <v>-10.9</v>
      </c>
      <c r="K127" s="5" t="s">
        <v>736</v>
      </c>
      <c r="L127" s="9" t="str">
        <f t="shared" si="45"/>
        <v>Yes</v>
      </c>
    </row>
    <row r="128" spans="1:12" ht="25" x14ac:dyDescent="0.25">
      <c r="A128" s="2" t="s">
        <v>1623</v>
      </c>
      <c r="B128" s="5" t="s">
        <v>213</v>
      </c>
      <c r="C128" s="13">
        <v>8.8712159344000003</v>
      </c>
      <c r="D128" s="9" t="str">
        <f t="shared" si="43"/>
        <v>N/A</v>
      </c>
      <c r="E128" s="13">
        <v>5.8692045414000003</v>
      </c>
      <c r="F128" s="9" t="str">
        <f t="shared" si="43"/>
        <v>N/A</v>
      </c>
      <c r="G128" s="13">
        <v>5.5522629536999997</v>
      </c>
      <c r="H128" s="9" t="str">
        <f t="shared" si="43"/>
        <v>N/A</v>
      </c>
      <c r="I128" s="12">
        <v>-33.799999999999997</v>
      </c>
      <c r="J128" s="12">
        <v>-5.4</v>
      </c>
      <c r="K128" s="5" t="s">
        <v>736</v>
      </c>
      <c r="L128" s="9" t="str">
        <f t="shared" si="45"/>
        <v>Yes</v>
      </c>
    </row>
    <row r="129" spans="1:12" ht="25" x14ac:dyDescent="0.25">
      <c r="A129" s="2" t="s">
        <v>1624</v>
      </c>
      <c r="B129" s="5" t="s">
        <v>213</v>
      </c>
      <c r="C129" s="13">
        <v>6.7676917064</v>
      </c>
      <c r="D129" s="9" t="str">
        <f t="shared" si="43"/>
        <v>N/A</v>
      </c>
      <c r="E129" s="13">
        <v>4.7522038471999997</v>
      </c>
      <c r="F129" s="9" t="str">
        <f t="shared" si="43"/>
        <v>N/A</v>
      </c>
      <c r="G129" s="13">
        <v>4.8778194968999999</v>
      </c>
      <c r="H129" s="9" t="str">
        <f t="shared" si="43"/>
        <v>N/A</v>
      </c>
      <c r="I129" s="12">
        <v>-29.8</v>
      </c>
      <c r="J129" s="12">
        <v>2.6429999999999998</v>
      </c>
      <c r="K129" s="5" t="s">
        <v>736</v>
      </c>
      <c r="L129" s="9" t="str">
        <f t="shared" si="45"/>
        <v>Yes</v>
      </c>
    </row>
    <row r="130" spans="1:12" ht="25" x14ac:dyDescent="0.25">
      <c r="A130" s="2" t="s">
        <v>1625</v>
      </c>
      <c r="B130" s="5" t="s">
        <v>213</v>
      </c>
      <c r="C130" s="13">
        <v>31.182999356</v>
      </c>
      <c r="D130" s="9" t="str">
        <f t="shared" si="43"/>
        <v>N/A</v>
      </c>
      <c r="E130" s="13">
        <v>27.236083014999998</v>
      </c>
      <c r="F130" s="9" t="str">
        <f t="shared" si="43"/>
        <v>N/A</v>
      </c>
      <c r="G130" s="13">
        <v>29.188901606999998</v>
      </c>
      <c r="H130" s="9" t="str">
        <f t="shared" si="43"/>
        <v>N/A</v>
      </c>
      <c r="I130" s="12">
        <v>-12.7</v>
      </c>
      <c r="J130" s="12">
        <v>7.17</v>
      </c>
      <c r="K130" s="41" t="s">
        <v>736</v>
      </c>
      <c r="L130" s="9" t="str">
        <f>IF(J130="Div by 0", "N/A", IF(OR(J130="N/A",K130="N/A"),"N/A", IF(J130&gt;VALUE(MID(K130,1,2)), "No", IF(J130&lt;-1*VALUE(MID(K130,1,2)), "No", "Yes"))))</f>
        <v>Yes</v>
      </c>
    </row>
    <row r="131" spans="1:12" ht="25" x14ac:dyDescent="0.25">
      <c r="A131" s="2" t="s">
        <v>1626</v>
      </c>
      <c r="B131" s="5" t="s">
        <v>213</v>
      </c>
      <c r="C131" s="13">
        <v>19.379888901000001</v>
      </c>
      <c r="D131" s="9" t="str">
        <f t="shared" si="43"/>
        <v>N/A</v>
      </c>
      <c r="E131" s="13">
        <v>19.095805451</v>
      </c>
      <c r="F131" s="9" t="str">
        <f t="shared" si="43"/>
        <v>N/A</v>
      </c>
      <c r="G131" s="13">
        <v>22.751544969000001</v>
      </c>
      <c r="H131" s="9" t="str">
        <f t="shared" si="43"/>
        <v>N/A</v>
      </c>
      <c r="I131" s="12">
        <v>-1.47</v>
      </c>
      <c r="J131" s="12">
        <v>19.14</v>
      </c>
      <c r="K131" s="5" t="s">
        <v>736</v>
      </c>
      <c r="L131" s="9" t="str">
        <f t="shared" si="44"/>
        <v>Yes</v>
      </c>
    </row>
    <row r="132" spans="1:12" ht="25" x14ac:dyDescent="0.25">
      <c r="A132" s="2" t="s">
        <v>494</v>
      </c>
      <c r="B132" s="5" t="s">
        <v>213</v>
      </c>
      <c r="C132" s="13">
        <v>42.572210738000003</v>
      </c>
      <c r="D132" s="9" t="str">
        <f t="shared" si="43"/>
        <v>N/A</v>
      </c>
      <c r="E132" s="13">
        <v>40.349531583999998</v>
      </c>
      <c r="F132" s="9" t="str">
        <f t="shared" si="43"/>
        <v>N/A</v>
      </c>
      <c r="G132" s="13">
        <v>41.372525637999999</v>
      </c>
      <c r="H132" s="9" t="str">
        <f t="shared" si="43"/>
        <v>N/A</v>
      </c>
      <c r="I132" s="12">
        <v>-5.22</v>
      </c>
      <c r="J132" s="12">
        <v>2.5350000000000001</v>
      </c>
      <c r="K132" s="5" t="s">
        <v>736</v>
      </c>
      <c r="L132" s="9" t="str">
        <f t="shared" si="44"/>
        <v>Yes</v>
      </c>
    </row>
    <row r="133" spans="1:12" ht="25" x14ac:dyDescent="0.25">
      <c r="A133" s="2" t="s">
        <v>495</v>
      </c>
      <c r="B133" s="5" t="s">
        <v>213</v>
      </c>
      <c r="C133" s="13">
        <v>33.482475764</v>
      </c>
      <c r="D133" s="9" t="str">
        <f t="shared" si="43"/>
        <v>N/A</v>
      </c>
      <c r="E133" s="13">
        <v>26.965549788000001</v>
      </c>
      <c r="F133" s="9" t="str">
        <f t="shared" si="43"/>
        <v>N/A</v>
      </c>
      <c r="G133" s="13">
        <v>28.760054637</v>
      </c>
      <c r="H133" s="9" t="str">
        <f t="shared" si="43"/>
        <v>N/A</v>
      </c>
      <c r="I133" s="12">
        <v>-19.5</v>
      </c>
      <c r="J133" s="12">
        <v>6.6550000000000002</v>
      </c>
      <c r="K133" s="5" t="s">
        <v>736</v>
      </c>
      <c r="L133" s="9" t="str">
        <f t="shared" si="44"/>
        <v>Yes</v>
      </c>
    </row>
    <row r="134" spans="1:12" ht="25" x14ac:dyDescent="0.25">
      <c r="A134" s="2" t="s">
        <v>496</v>
      </c>
      <c r="B134" s="5" t="s">
        <v>213</v>
      </c>
      <c r="C134" s="13">
        <v>25.989229688999998</v>
      </c>
      <c r="D134" s="9" t="str">
        <f t="shared" si="43"/>
        <v>N/A</v>
      </c>
      <c r="E134" s="13">
        <v>17.809448996</v>
      </c>
      <c r="F134" s="9" t="str">
        <f t="shared" si="43"/>
        <v>N/A</v>
      </c>
      <c r="G134" s="13">
        <v>19.147488946999999</v>
      </c>
      <c r="H134" s="9" t="str">
        <f t="shared" si="43"/>
        <v>N/A</v>
      </c>
      <c r="I134" s="12">
        <v>-31.5</v>
      </c>
      <c r="J134" s="12">
        <v>7.5129999999999999</v>
      </c>
      <c r="K134" s="5" t="s">
        <v>736</v>
      </c>
      <c r="L134" s="9" t="str">
        <f t="shared" si="44"/>
        <v>Yes</v>
      </c>
    </row>
    <row r="135" spans="1:12" ht="25" x14ac:dyDescent="0.25">
      <c r="A135" s="2" t="s">
        <v>497</v>
      </c>
      <c r="B135" s="33" t="s">
        <v>213</v>
      </c>
      <c r="C135" s="13">
        <v>24.529969569999999</v>
      </c>
      <c r="D135" s="11" t="str">
        <f t="shared" ref="D135:D141" si="46">IF($B135="N/A","N/A",IF(C135&gt;10,"No",IF(C135&lt;-10,"No","Yes")))</f>
        <v>N/A</v>
      </c>
      <c r="E135" s="13">
        <v>21.144826553000001</v>
      </c>
      <c r="F135" s="11" t="str">
        <f t="shared" ref="F135:F141" si="47">IF($B135="N/A","N/A",IF(E135&gt;10,"No",IF(E135&lt;-10,"No","Yes")))</f>
        <v>N/A</v>
      </c>
      <c r="G135" s="13">
        <v>21.921098875999999</v>
      </c>
      <c r="H135" s="11" t="str">
        <f t="shared" ref="H135:H141" si="48">IF($B135="N/A","N/A",IF(G135&gt;10,"No",IF(G135&lt;-10,"No","Yes")))</f>
        <v>N/A</v>
      </c>
      <c r="I135" s="12">
        <v>-13.8</v>
      </c>
      <c r="J135" s="12">
        <v>3.6709999999999998</v>
      </c>
      <c r="K135" s="5" t="s">
        <v>736</v>
      </c>
      <c r="L135" s="9" t="str">
        <f t="shared" si="44"/>
        <v>Yes</v>
      </c>
    </row>
    <row r="136" spans="1:12" ht="25" x14ac:dyDescent="0.25">
      <c r="A136" s="2" t="s">
        <v>498</v>
      </c>
      <c r="B136" s="33" t="s">
        <v>213</v>
      </c>
      <c r="C136" s="13">
        <v>0</v>
      </c>
      <c r="D136" s="11" t="str">
        <f t="shared" si="46"/>
        <v>N/A</v>
      </c>
      <c r="E136" s="13">
        <v>0</v>
      </c>
      <c r="F136" s="11" t="str">
        <f t="shared" si="47"/>
        <v>N/A</v>
      </c>
      <c r="G136" s="13">
        <v>0</v>
      </c>
      <c r="H136" s="11" t="str">
        <f t="shared" si="48"/>
        <v>N/A</v>
      </c>
      <c r="I136" s="12" t="s">
        <v>1745</v>
      </c>
      <c r="J136" s="12" t="s">
        <v>1745</v>
      </c>
      <c r="K136" s="5" t="s">
        <v>736</v>
      </c>
      <c r="L136" s="9" t="str">
        <f t="shared" si="44"/>
        <v>N/A</v>
      </c>
    </row>
    <row r="137" spans="1:12" ht="25" x14ac:dyDescent="0.25">
      <c r="A137" s="2" t="s">
        <v>499</v>
      </c>
      <c r="B137" s="33" t="s">
        <v>213</v>
      </c>
      <c r="C137" s="13">
        <v>0.58083008189999996</v>
      </c>
      <c r="D137" s="11" t="str">
        <f t="shared" si="46"/>
        <v>N/A</v>
      </c>
      <c r="E137" s="13">
        <v>0.3236682401</v>
      </c>
      <c r="F137" s="11" t="str">
        <f t="shared" si="47"/>
        <v>N/A</v>
      </c>
      <c r="G137" s="13">
        <v>0.1837909298</v>
      </c>
      <c r="H137" s="11" t="str">
        <f t="shared" si="48"/>
        <v>N/A</v>
      </c>
      <c r="I137" s="12">
        <v>-44.3</v>
      </c>
      <c r="J137" s="12">
        <v>-43.2</v>
      </c>
      <c r="K137" s="5" t="s">
        <v>736</v>
      </c>
      <c r="L137" s="9" t="str">
        <f t="shared" si="44"/>
        <v>No</v>
      </c>
    </row>
    <row r="138" spans="1:12" ht="25" x14ac:dyDescent="0.25">
      <c r="A138" s="2" t="s">
        <v>500</v>
      </c>
      <c r="B138" s="33" t="s">
        <v>213</v>
      </c>
      <c r="C138" s="13">
        <v>4.5456267299999999E-2</v>
      </c>
      <c r="D138" s="11" t="str">
        <f t="shared" si="46"/>
        <v>N/A</v>
      </c>
      <c r="E138" s="13">
        <v>4.4953922E-3</v>
      </c>
      <c r="F138" s="11" t="str">
        <f t="shared" si="47"/>
        <v>N/A</v>
      </c>
      <c r="G138" s="13">
        <v>1.9475389750000001</v>
      </c>
      <c r="H138" s="11" t="str">
        <f t="shared" si="48"/>
        <v>N/A</v>
      </c>
      <c r="I138" s="12">
        <v>-90.1</v>
      </c>
      <c r="J138" s="12">
        <v>43223</v>
      </c>
      <c r="K138" s="5" t="s">
        <v>736</v>
      </c>
      <c r="L138" s="9" t="str">
        <f t="shared" si="44"/>
        <v>No</v>
      </c>
    </row>
    <row r="139" spans="1:12" ht="25" x14ac:dyDescent="0.25">
      <c r="A139" s="2" t="s">
        <v>501</v>
      </c>
      <c r="B139" s="33" t="s">
        <v>213</v>
      </c>
      <c r="C139" s="13">
        <v>0</v>
      </c>
      <c r="D139" s="11" t="str">
        <f t="shared" si="46"/>
        <v>N/A</v>
      </c>
      <c r="E139" s="13">
        <v>0</v>
      </c>
      <c r="F139" s="11" t="str">
        <f t="shared" si="47"/>
        <v>N/A</v>
      </c>
      <c r="G139" s="13">
        <v>0</v>
      </c>
      <c r="H139" s="11" t="str">
        <f t="shared" si="48"/>
        <v>N/A</v>
      </c>
      <c r="I139" s="12" t="s">
        <v>1745</v>
      </c>
      <c r="J139" s="12" t="s">
        <v>1745</v>
      </c>
      <c r="K139" s="5" t="s">
        <v>736</v>
      </c>
      <c r="L139" s="9" t="str">
        <f t="shared" si="44"/>
        <v>N/A</v>
      </c>
    </row>
    <row r="140" spans="1:12" ht="25" x14ac:dyDescent="0.25">
      <c r="A140" s="2" t="s">
        <v>502</v>
      </c>
      <c r="B140" s="33" t="s">
        <v>213</v>
      </c>
      <c r="C140" s="13">
        <v>9.1013548492999998</v>
      </c>
      <c r="D140" s="11" t="str">
        <f t="shared" si="46"/>
        <v>N/A</v>
      </c>
      <c r="E140" s="13">
        <v>8.0017981568999996</v>
      </c>
      <c r="F140" s="11" t="str">
        <f t="shared" si="47"/>
        <v>N/A</v>
      </c>
      <c r="G140" s="13">
        <v>6.8712012510999996</v>
      </c>
      <c r="H140" s="11" t="str">
        <f t="shared" si="48"/>
        <v>N/A</v>
      </c>
      <c r="I140" s="12">
        <v>-12.1</v>
      </c>
      <c r="J140" s="12">
        <v>-14.1</v>
      </c>
      <c r="K140" s="5" t="s">
        <v>736</v>
      </c>
      <c r="L140" s="9" t="str">
        <f t="shared" si="44"/>
        <v>Yes</v>
      </c>
    </row>
    <row r="141" spans="1:12" ht="25" x14ac:dyDescent="0.25">
      <c r="A141" s="2" t="s">
        <v>503</v>
      </c>
      <c r="B141" s="33" t="s">
        <v>213</v>
      </c>
      <c r="C141" s="13">
        <v>0</v>
      </c>
      <c r="D141" s="11" t="str">
        <f t="shared" si="46"/>
        <v>N/A</v>
      </c>
      <c r="E141" s="13">
        <v>0</v>
      </c>
      <c r="F141" s="11" t="str">
        <f t="shared" si="47"/>
        <v>N/A</v>
      </c>
      <c r="G141" s="13">
        <v>0</v>
      </c>
      <c r="H141" s="11" t="str">
        <f t="shared" si="48"/>
        <v>N/A</v>
      </c>
      <c r="I141" s="12" t="s">
        <v>1745</v>
      </c>
      <c r="J141" s="12" t="s">
        <v>1745</v>
      </c>
      <c r="K141" s="5" t="s">
        <v>736</v>
      </c>
      <c r="L141" s="9" t="str">
        <f t="shared" si="44"/>
        <v>N/A</v>
      </c>
    </row>
    <row r="142" spans="1:12" ht="25" x14ac:dyDescent="0.25">
      <c r="A142" s="2" t="s">
        <v>504</v>
      </c>
      <c r="B142" s="33" t="s">
        <v>213</v>
      </c>
      <c r="C142" s="13">
        <v>7.3449751885000003</v>
      </c>
      <c r="D142" s="9" t="str">
        <f t="shared" ref="D142" si="49">IF($B142="N/A","N/A",IF(C142&lt;0,"No","Yes"))</f>
        <v>N/A</v>
      </c>
      <c r="E142" s="13">
        <v>6.5093279389000003</v>
      </c>
      <c r="F142" s="9" t="str">
        <f t="shared" ref="F142" si="50">IF($B142="N/A","N/A",IF(E142&lt;0,"No","Yes"))</f>
        <v>N/A</v>
      </c>
      <c r="G142" s="13">
        <v>10.859786867</v>
      </c>
      <c r="H142" s="9" t="str">
        <f t="shared" ref="H142" si="51">IF($B142="N/A","N/A",IF(G142&lt;0,"No","Yes"))</f>
        <v>N/A</v>
      </c>
      <c r="I142" s="12">
        <v>-11.4</v>
      </c>
      <c r="J142" s="12">
        <v>66.83</v>
      </c>
      <c r="K142" s="5" t="s">
        <v>736</v>
      </c>
      <c r="L142" s="9" t="str">
        <f t="shared" si="44"/>
        <v>No</v>
      </c>
    </row>
    <row r="143" spans="1:12" x14ac:dyDescent="0.25">
      <c r="A143" s="3" t="s">
        <v>733</v>
      </c>
      <c r="B143" s="33" t="s">
        <v>213</v>
      </c>
      <c r="C143" s="14">
        <v>0</v>
      </c>
      <c r="D143" s="11" t="str">
        <f>IF($B143="N/A","N/A",IF(C143&gt;10,"No",IF(C143&lt;-10,"No","Yes")))</f>
        <v>N/A</v>
      </c>
      <c r="E143" s="14">
        <v>0</v>
      </c>
      <c r="F143" s="11" t="str">
        <f>IF($B143="N/A","N/A",IF(E143&gt;10,"No",IF(E143&lt;-10,"No","Yes")))</f>
        <v>N/A</v>
      </c>
      <c r="G143" s="14">
        <v>0</v>
      </c>
      <c r="H143" s="11" t="str">
        <f>IF($B143="N/A","N/A",IF(G143&gt;10,"No",IF(G143&lt;-10,"No","Yes")))</f>
        <v>N/A</v>
      </c>
      <c r="I143" s="12" t="s">
        <v>1745</v>
      </c>
      <c r="J143" s="12" t="s">
        <v>1745</v>
      </c>
      <c r="K143" s="41" t="s">
        <v>736</v>
      </c>
      <c r="L143" s="9" t="str">
        <f>IF(J143="Div by 0", "N/A", IF(K143="N/A","N/A", IF(J143&gt;VALUE(MID(K143,1,2)), "No", IF(J143&lt;-1*VALUE(MID(K143,1,2)), "No", "Yes"))))</f>
        <v>N/A</v>
      </c>
    </row>
    <row r="144" spans="1:12" x14ac:dyDescent="0.25">
      <c r="A144" s="3" t="s">
        <v>734</v>
      </c>
      <c r="B144" s="33" t="s">
        <v>213</v>
      </c>
      <c r="C144" s="1">
        <v>0</v>
      </c>
      <c r="D144" s="11" t="str">
        <f>IF($B144="N/A","N/A",IF(C144&gt;10,"No",IF(C144&lt;-10,"No","Yes")))</f>
        <v>N/A</v>
      </c>
      <c r="E144" s="1">
        <v>0</v>
      </c>
      <c r="F144" s="11" t="str">
        <f>IF($B144="N/A","N/A",IF(E144&gt;10,"No",IF(E144&lt;-10,"No","Yes")))</f>
        <v>N/A</v>
      </c>
      <c r="G144" s="1">
        <v>11</v>
      </c>
      <c r="H144" s="11" t="str">
        <f>IF($B144="N/A","N/A",IF(G144&gt;10,"No",IF(G144&lt;-10,"No","Yes")))</f>
        <v>N/A</v>
      </c>
      <c r="I144" s="12" t="s">
        <v>1745</v>
      </c>
      <c r="J144" s="12" t="s">
        <v>1745</v>
      </c>
      <c r="K144" s="41" t="s">
        <v>736</v>
      </c>
      <c r="L144" s="9" t="str">
        <f>IF(J144="Div by 0", "N/A", IF(K144="N/A","N/A", IF(J144&gt;VALUE(MID(K144,1,2)), "No", IF(J144&lt;-1*VALUE(MID(K144,1,2)), "No", "Yes"))))</f>
        <v>N/A</v>
      </c>
    </row>
    <row r="145" spans="1:12" x14ac:dyDescent="0.25">
      <c r="A145" s="2" t="s">
        <v>505</v>
      </c>
      <c r="B145" s="5" t="s">
        <v>213</v>
      </c>
      <c r="C145" s="13">
        <v>0</v>
      </c>
      <c r="D145" s="9" t="str">
        <f t="shared" ref="D145:D149" si="52">IF($B145="N/A","N/A",IF(C145&lt;0,"No","Yes"))</f>
        <v>N/A</v>
      </c>
      <c r="E145" s="13">
        <v>0</v>
      </c>
      <c r="F145" s="9" t="str">
        <f t="shared" ref="F145:F149" si="53">IF($B145="N/A","N/A",IF(E145&lt;0,"No","Yes"))</f>
        <v>N/A</v>
      </c>
      <c r="G145" s="13">
        <v>2.9623920000000002E-4</v>
      </c>
      <c r="H145" s="9" t="str">
        <f t="shared" ref="H145:H149" si="54">IF($B145="N/A","N/A",IF(G145&lt;0,"No","Yes"))</f>
        <v>N/A</v>
      </c>
      <c r="I145" s="12" t="s">
        <v>1745</v>
      </c>
      <c r="J145" s="12" t="s">
        <v>1745</v>
      </c>
      <c r="K145" s="41" t="s">
        <v>736</v>
      </c>
      <c r="L145" s="9" t="str">
        <f>IF(J145="Div by 0", "N/A", IF(OR(J145="N/A",K145="N/A"),"N/A", IF(J145&gt;VALUE(MID(K145,1,2)), "No", IF(J145&lt;-1*VALUE(MID(K145,1,2)), "No", "Yes"))))</f>
        <v>N/A</v>
      </c>
    </row>
    <row r="146" spans="1:12" x14ac:dyDescent="0.25">
      <c r="A146" s="2" t="s">
        <v>506</v>
      </c>
      <c r="B146" s="5" t="s">
        <v>213</v>
      </c>
      <c r="C146" s="13">
        <v>0</v>
      </c>
      <c r="D146" s="9" t="str">
        <f t="shared" si="52"/>
        <v>N/A</v>
      </c>
      <c r="E146" s="13">
        <v>0</v>
      </c>
      <c r="F146" s="9" t="str">
        <f t="shared" si="53"/>
        <v>N/A</v>
      </c>
      <c r="G146" s="13">
        <v>0</v>
      </c>
      <c r="H146" s="9" t="str">
        <f t="shared" si="54"/>
        <v>N/A</v>
      </c>
      <c r="I146" s="12" t="s">
        <v>1745</v>
      </c>
      <c r="J146" s="12" t="s">
        <v>1745</v>
      </c>
      <c r="K146" s="5" t="s">
        <v>736</v>
      </c>
      <c r="L146" s="9" t="str">
        <f t="shared" ref="L146:L149" si="55">IF(J146="Div by 0", "N/A", IF(OR(J146="N/A",K146="N/A"),"N/A", IF(J146&gt;VALUE(MID(K146,1,2)), "No", IF(J146&lt;-1*VALUE(MID(K146,1,2)), "No", "Yes"))))</f>
        <v>N/A</v>
      </c>
    </row>
    <row r="147" spans="1:12" x14ac:dyDescent="0.25">
      <c r="A147" s="2" t="s">
        <v>507</v>
      </c>
      <c r="B147" s="5" t="s">
        <v>213</v>
      </c>
      <c r="C147" s="13">
        <v>0</v>
      </c>
      <c r="D147" s="9" t="str">
        <f t="shared" si="52"/>
        <v>N/A</v>
      </c>
      <c r="E147" s="13">
        <v>0</v>
      </c>
      <c r="F147" s="9" t="str">
        <f t="shared" si="53"/>
        <v>N/A</v>
      </c>
      <c r="G147" s="13">
        <v>0</v>
      </c>
      <c r="H147" s="9" t="str">
        <f t="shared" si="54"/>
        <v>N/A</v>
      </c>
      <c r="I147" s="12" t="s">
        <v>1745</v>
      </c>
      <c r="J147" s="12" t="s">
        <v>1745</v>
      </c>
      <c r="K147" s="5" t="s">
        <v>736</v>
      </c>
      <c r="L147" s="9" t="str">
        <f t="shared" si="55"/>
        <v>N/A</v>
      </c>
    </row>
    <row r="148" spans="1:12" x14ac:dyDescent="0.25">
      <c r="A148" s="2" t="s">
        <v>508</v>
      </c>
      <c r="B148" s="5" t="s">
        <v>213</v>
      </c>
      <c r="C148" s="13">
        <v>0</v>
      </c>
      <c r="D148" s="9" t="str">
        <f t="shared" si="52"/>
        <v>N/A</v>
      </c>
      <c r="E148" s="13">
        <v>0</v>
      </c>
      <c r="F148" s="9" t="str">
        <f t="shared" si="53"/>
        <v>N/A</v>
      </c>
      <c r="G148" s="13">
        <v>5.6177090000000005E-4</v>
      </c>
      <c r="H148" s="9" t="str">
        <f t="shared" si="54"/>
        <v>N/A</v>
      </c>
      <c r="I148" s="12" t="s">
        <v>1745</v>
      </c>
      <c r="J148" s="12" t="s">
        <v>1745</v>
      </c>
      <c r="K148" s="5" t="s">
        <v>736</v>
      </c>
      <c r="L148" s="9" t="str">
        <f t="shared" si="55"/>
        <v>N/A</v>
      </c>
    </row>
    <row r="149" spans="1:12" x14ac:dyDescent="0.25">
      <c r="A149" s="2" t="s">
        <v>509</v>
      </c>
      <c r="B149" s="5" t="s">
        <v>213</v>
      </c>
      <c r="C149" s="13">
        <v>0</v>
      </c>
      <c r="D149" s="9" t="str">
        <f t="shared" si="52"/>
        <v>N/A</v>
      </c>
      <c r="E149" s="13">
        <v>0</v>
      </c>
      <c r="F149" s="9" t="str">
        <f t="shared" si="53"/>
        <v>N/A</v>
      </c>
      <c r="G149" s="13">
        <v>0</v>
      </c>
      <c r="H149" s="9" t="str">
        <f t="shared" si="54"/>
        <v>N/A</v>
      </c>
      <c r="I149" s="12" t="s">
        <v>1745</v>
      </c>
      <c r="J149" s="12" t="s">
        <v>1745</v>
      </c>
      <c r="K149" s="5" t="s">
        <v>736</v>
      </c>
      <c r="L149" s="9" t="str">
        <f t="shared" si="55"/>
        <v>N/A</v>
      </c>
    </row>
    <row r="150" spans="1:12" x14ac:dyDescent="0.25">
      <c r="A150" s="4" t="s">
        <v>735</v>
      </c>
      <c r="B150" s="41" t="s">
        <v>213</v>
      </c>
      <c r="C150" s="1">
        <v>577784</v>
      </c>
      <c r="D150" s="11" t="str">
        <f t="shared" ref="D150:D172" si="56">IF($B150="N/A","N/A",IF(C150&gt;10,"No",IF(C150&lt;-10,"No","Yes")))</f>
        <v>N/A</v>
      </c>
      <c r="E150" s="1">
        <v>607956</v>
      </c>
      <c r="F150" s="11" t="str">
        <f t="shared" ref="F150:F172" si="57">IF($B150="N/A","N/A",IF(E150&gt;10,"No",IF(E150&lt;-10,"No","Yes")))</f>
        <v>N/A</v>
      </c>
      <c r="G150" s="1">
        <v>599692</v>
      </c>
      <c r="H150" s="11" t="str">
        <f t="shared" ref="H150:H172" si="58">IF($B150="N/A","N/A",IF(G150&gt;10,"No",IF(G150&lt;-10,"No","Yes")))</f>
        <v>N/A</v>
      </c>
      <c r="I150" s="12">
        <v>5.2220000000000004</v>
      </c>
      <c r="J150" s="12">
        <v>-1.36</v>
      </c>
      <c r="K150" s="41" t="s">
        <v>736</v>
      </c>
      <c r="L150" s="9" t="str">
        <f t="shared" ref="L150:L172" si="59">IF(J150="Div by 0", "N/A", IF(K150="N/A","N/A", IF(J150&gt;VALUE(MID(K150,1,2)), "No", IF(J150&lt;-1*VALUE(MID(K150,1,2)), "No", "Yes"))))</f>
        <v>Yes</v>
      </c>
    </row>
    <row r="151" spans="1:12" x14ac:dyDescent="0.25">
      <c r="A151" s="4" t="s">
        <v>532</v>
      </c>
      <c r="B151" s="41" t="s">
        <v>213</v>
      </c>
      <c r="C151" s="1">
        <v>23020</v>
      </c>
      <c r="D151" s="11" t="str">
        <f t="shared" si="56"/>
        <v>N/A</v>
      </c>
      <c r="E151" s="1">
        <v>23648</v>
      </c>
      <c r="F151" s="11" t="str">
        <f t="shared" si="57"/>
        <v>N/A</v>
      </c>
      <c r="G151" s="1">
        <v>26492</v>
      </c>
      <c r="H151" s="11" t="str">
        <f t="shared" si="58"/>
        <v>N/A</v>
      </c>
      <c r="I151" s="12">
        <v>2.7280000000000002</v>
      </c>
      <c r="J151" s="12">
        <v>12.03</v>
      </c>
      <c r="K151" s="41" t="s">
        <v>736</v>
      </c>
      <c r="L151" s="9" t="str">
        <f t="shared" si="59"/>
        <v>Yes</v>
      </c>
    </row>
    <row r="152" spans="1:12" x14ac:dyDescent="0.25">
      <c r="A152" s="4" t="s">
        <v>533</v>
      </c>
      <c r="B152" s="41" t="s">
        <v>213</v>
      </c>
      <c r="C152" s="1">
        <v>68352</v>
      </c>
      <c r="D152" s="11" t="str">
        <f t="shared" si="56"/>
        <v>N/A</v>
      </c>
      <c r="E152" s="1">
        <v>71554</v>
      </c>
      <c r="F152" s="11" t="str">
        <f t="shared" si="57"/>
        <v>N/A</v>
      </c>
      <c r="G152" s="1">
        <v>75224</v>
      </c>
      <c r="H152" s="11" t="str">
        <f t="shared" si="58"/>
        <v>N/A</v>
      </c>
      <c r="I152" s="12">
        <v>4.6849999999999996</v>
      </c>
      <c r="J152" s="12">
        <v>5.1289999999999996</v>
      </c>
      <c r="K152" s="41" t="s">
        <v>736</v>
      </c>
      <c r="L152" s="9" t="str">
        <f t="shared" si="59"/>
        <v>Yes</v>
      </c>
    </row>
    <row r="153" spans="1:12" x14ac:dyDescent="0.25">
      <c r="A153" s="4" t="s">
        <v>534</v>
      </c>
      <c r="B153" s="41" t="s">
        <v>213</v>
      </c>
      <c r="C153" s="1">
        <v>312845</v>
      </c>
      <c r="D153" s="11" t="str">
        <f t="shared" si="56"/>
        <v>N/A</v>
      </c>
      <c r="E153" s="1">
        <v>336178</v>
      </c>
      <c r="F153" s="11" t="str">
        <f t="shared" si="57"/>
        <v>N/A</v>
      </c>
      <c r="G153" s="1">
        <v>330087</v>
      </c>
      <c r="H153" s="11" t="str">
        <f t="shared" si="58"/>
        <v>N/A</v>
      </c>
      <c r="I153" s="12">
        <v>7.4580000000000002</v>
      </c>
      <c r="J153" s="12">
        <v>-1.81</v>
      </c>
      <c r="K153" s="41" t="s">
        <v>736</v>
      </c>
      <c r="L153" s="9" t="str">
        <f t="shared" si="59"/>
        <v>Yes</v>
      </c>
    </row>
    <row r="154" spans="1:12" x14ac:dyDescent="0.25">
      <c r="A154" s="4" t="s">
        <v>535</v>
      </c>
      <c r="B154" s="41" t="s">
        <v>213</v>
      </c>
      <c r="C154" s="1">
        <v>173567</v>
      </c>
      <c r="D154" s="11" t="str">
        <f t="shared" si="56"/>
        <v>N/A</v>
      </c>
      <c r="E154" s="1">
        <v>176576</v>
      </c>
      <c r="F154" s="11" t="str">
        <f t="shared" si="57"/>
        <v>N/A</v>
      </c>
      <c r="G154" s="1">
        <v>167889</v>
      </c>
      <c r="H154" s="11" t="str">
        <f t="shared" si="58"/>
        <v>N/A</v>
      </c>
      <c r="I154" s="12">
        <v>1.734</v>
      </c>
      <c r="J154" s="12">
        <v>-4.92</v>
      </c>
      <c r="K154" s="41" t="s">
        <v>736</v>
      </c>
      <c r="L154" s="9" t="str">
        <f t="shared" si="59"/>
        <v>Yes</v>
      </c>
    </row>
    <row r="155" spans="1:12" x14ac:dyDescent="0.25">
      <c r="A155" s="2" t="s">
        <v>536</v>
      </c>
      <c r="B155" s="5" t="s">
        <v>213</v>
      </c>
      <c r="C155" s="13">
        <v>86.702411018000006</v>
      </c>
      <c r="D155" s="9" t="str">
        <f t="shared" ref="D155:D159" si="60">IF($B155="N/A","N/A",IF(C155&lt;0,"No","Yes"))</f>
        <v>N/A</v>
      </c>
      <c r="E155" s="13">
        <v>89.065665777000007</v>
      </c>
      <c r="F155" s="9" t="str">
        <f t="shared" ref="F155:F159" si="61">IF($B155="N/A","N/A",IF(E155&lt;0,"No","Yes"))</f>
        <v>N/A</v>
      </c>
      <c r="G155" s="13">
        <v>88.826151999999993</v>
      </c>
      <c r="H155" s="9" t="str">
        <f t="shared" ref="H155:H159" si="62">IF($B155="N/A","N/A",IF(G155&lt;0,"No","Yes"))</f>
        <v>N/A</v>
      </c>
      <c r="I155" s="12">
        <v>2.726</v>
      </c>
      <c r="J155" s="12">
        <v>-0.26900000000000002</v>
      </c>
      <c r="K155" s="41" t="s">
        <v>736</v>
      </c>
      <c r="L155" s="9" t="str">
        <f>IF(J155="Div by 0", "N/A", IF(OR(J155="N/A",K155="N/A"),"N/A", IF(J155&gt;VALUE(MID(K155,1,2)), "No", IF(J155&lt;-1*VALUE(MID(K155,1,2)), "No", "Yes"))))</f>
        <v>Yes</v>
      </c>
    </row>
    <row r="156" spans="1:12" x14ac:dyDescent="0.25">
      <c r="A156" s="2" t="s">
        <v>537</v>
      </c>
      <c r="B156" s="5" t="s">
        <v>213</v>
      </c>
      <c r="C156" s="13">
        <v>55.648222013000002</v>
      </c>
      <c r="D156" s="9" t="str">
        <f t="shared" si="60"/>
        <v>N/A</v>
      </c>
      <c r="E156" s="13">
        <v>55.493499788999998</v>
      </c>
      <c r="F156" s="9" t="str">
        <f t="shared" si="61"/>
        <v>N/A</v>
      </c>
      <c r="G156" s="13">
        <v>60.240580303000002</v>
      </c>
      <c r="H156" s="9" t="str">
        <f t="shared" si="62"/>
        <v>N/A</v>
      </c>
      <c r="I156" s="12">
        <v>-0.27800000000000002</v>
      </c>
      <c r="J156" s="12">
        <v>8.5540000000000003</v>
      </c>
      <c r="K156" s="5" t="s">
        <v>736</v>
      </c>
      <c r="L156" s="9" t="str">
        <f t="shared" ref="L156:L159" si="63">IF(J156="Div by 0", "N/A", IF(OR(J156="N/A",K156="N/A"),"N/A", IF(J156&gt;VALUE(MID(K156,1,2)), "No", IF(J156&lt;-1*VALUE(MID(K156,1,2)), "No", "Yes"))))</f>
        <v>Yes</v>
      </c>
    </row>
    <row r="157" spans="1:12" ht="25" x14ac:dyDescent="0.25">
      <c r="A157" s="2" t="s">
        <v>538</v>
      </c>
      <c r="B157" s="5" t="s">
        <v>213</v>
      </c>
      <c r="C157" s="13">
        <v>77.645374924999999</v>
      </c>
      <c r="D157" s="9" t="str">
        <f t="shared" si="60"/>
        <v>N/A</v>
      </c>
      <c r="E157" s="13">
        <v>78.261820647999997</v>
      </c>
      <c r="F157" s="9" t="str">
        <f t="shared" si="61"/>
        <v>N/A</v>
      </c>
      <c r="G157" s="13">
        <v>79.773481658999998</v>
      </c>
      <c r="H157" s="9" t="str">
        <f t="shared" si="62"/>
        <v>N/A</v>
      </c>
      <c r="I157" s="12">
        <v>0.79390000000000005</v>
      </c>
      <c r="J157" s="12">
        <v>1.9319999999999999</v>
      </c>
      <c r="K157" s="5" t="s">
        <v>736</v>
      </c>
      <c r="L157" s="9" t="str">
        <f t="shared" si="63"/>
        <v>Yes</v>
      </c>
    </row>
    <row r="158" spans="1:12" x14ac:dyDescent="0.25">
      <c r="A158" s="2" t="s">
        <v>539</v>
      </c>
      <c r="B158" s="5" t="s">
        <v>213</v>
      </c>
      <c r="C158" s="13">
        <v>89.982023440999996</v>
      </c>
      <c r="D158" s="9" t="str">
        <f t="shared" si="60"/>
        <v>N/A</v>
      </c>
      <c r="E158" s="13">
        <v>93.114556125999997</v>
      </c>
      <c r="F158" s="9" t="str">
        <f t="shared" si="61"/>
        <v>N/A</v>
      </c>
      <c r="G158" s="13">
        <v>92.716639936000007</v>
      </c>
      <c r="H158" s="9" t="str">
        <f t="shared" si="62"/>
        <v>N/A</v>
      </c>
      <c r="I158" s="12">
        <v>3.4809999999999999</v>
      </c>
      <c r="J158" s="12">
        <v>-0.42699999999999999</v>
      </c>
      <c r="K158" s="5" t="s">
        <v>736</v>
      </c>
      <c r="L158" s="9" t="str">
        <f t="shared" si="63"/>
        <v>Yes</v>
      </c>
    </row>
    <row r="159" spans="1:12" x14ac:dyDescent="0.25">
      <c r="A159" s="2" t="s">
        <v>540</v>
      </c>
      <c r="B159" s="5" t="s">
        <v>213</v>
      </c>
      <c r="C159" s="13">
        <v>91.676262109000007</v>
      </c>
      <c r="D159" s="9" t="str">
        <f t="shared" si="60"/>
        <v>N/A</v>
      </c>
      <c r="E159" s="13">
        <v>94.167337731000003</v>
      </c>
      <c r="F159" s="9" t="str">
        <f t="shared" si="61"/>
        <v>N/A</v>
      </c>
      <c r="G159" s="13">
        <v>92.838934078999998</v>
      </c>
      <c r="H159" s="9" t="str">
        <f t="shared" si="62"/>
        <v>N/A</v>
      </c>
      <c r="I159" s="12">
        <v>2.7170000000000001</v>
      </c>
      <c r="J159" s="12">
        <v>-1.41</v>
      </c>
      <c r="K159" s="5" t="s">
        <v>736</v>
      </c>
      <c r="L159" s="9" t="str">
        <f t="shared" si="63"/>
        <v>Yes</v>
      </c>
    </row>
    <row r="160" spans="1:12" ht="25" x14ac:dyDescent="0.25">
      <c r="A160" s="4" t="s">
        <v>541</v>
      </c>
      <c r="B160" s="41" t="s">
        <v>213</v>
      </c>
      <c r="C160" s="1">
        <v>446300.17</v>
      </c>
      <c r="D160" s="11" t="str">
        <f t="shared" si="56"/>
        <v>N/A</v>
      </c>
      <c r="E160" s="1">
        <v>467304.25</v>
      </c>
      <c r="F160" s="11" t="str">
        <f t="shared" si="57"/>
        <v>N/A</v>
      </c>
      <c r="G160" s="1">
        <v>483523.13</v>
      </c>
      <c r="H160" s="11" t="str">
        <f t="shared" si="58"/>
        <v>N/A</v>
      </c>
      <c r="I160" s="12">
        <v>4.7060000000000004</v>
      </c>
      <c r="J160" s="12">
        <v>3.4710000000000001</v>
      </c>
      <c r="K160" s="41" t="s">
        <v>736</v>
      </c>
      <c r="L160" s="9" t="str">
        <f t="shared" si="59"/>
        <v>Yes</v>
      </c>
    </row>
    <row r="161" spans="1:12" x14ac:dyDescent="0.25">
      <c r="A161" s="4" t="s">
        <v>542</v>
      </c>
      <c r="B161" s="41" t="s">
        <v>213</v>
      </c>
      <c r="C161" s="14">
        <v>2022659640</v>
      </c>
      <c r="D161" s="11" t="str">
        <f t="shared" si="56"/>
        <v>N/A</v>
      </c>
      <c r="E161" s="14">
        <v>2161042252</v>
      </c>
      <c r="F161" s="11" t="str">
        <f t="shared" si="57"/>
        <v>N/A</v>
      </c>
      <c r="G161" s="14">
        <v>2379114410</v>
      </c>
      <c r="H161" s="11" t="str">
        <f t="shared" si="58"/>
        <v>N/A</v>
      </c>
      <c r="I161" s="12">
        <v>6.8419999999999996</v>
      </c>
      <c r="J161" s="12">
        <v>10.09</v>
      </c>
      <c r="K161" s="41" t="s">
        <v>736</v>
      </c>
      <c r="L161" s="9" t="str">
        <f t="shared" si="59"/>
        <v>Yes</v>
      </c>
    </row>
    <row r="162" spans="1:12" x14ac:dyDescent="0.25">
      <c r="A162" s="4" t="s">
        <v>1275</v>
      </c>
      <c r="B162" s="41" t="s">
        <v>213</v>
      </c>
      <c r="C162" s="14">
        <v>3500.7193692000001</v>
      </c>
      <c r="D162" s="11" t="str">
        <f t="shared" si="56"/>
        <v>N/A</v>
      </c>
      <c r="E162" s="14">
        <v>3554.6030501999999</v>
      </c>
      <c r="F162" s="11" t="str">
        <f t="shared" si="57"/>
        <v>N/A</v>
      </c>
      <c r="G162" s="14">
        <v>3967.2271933000002</v>
      </c>
      <c r="H162" s="11" t="str">
        <f t="shared" si="58"/>
        <v>N/A</v>
      </c>
      <c r="I162" s="12">
        <v>1.5389999999999999</v>
      </c>
      <c r="J162" s="12">
        <v>11.61</v>
      </c>
      <c r="K162" s="41" t="s">
        <v>736</v>
      </c>
      <c r="L162" s="9" t="str">
        <f t="shared" si="59"/>
        <v>Yes</v>
      </c>
    </row>
    <row r="163" spans="1:12" ht="25" x14ac:dyDescent="0.25">
      <c r="A163" s="4" t="s">
        <v>1276</v>
      </c>
      <c r="B163" s="41" t="s">
        <v>213</v>
      </c>
      <c r="C163" s="14">
        <v>2415.4701998</v>
      </c>
      <c r="D163" s="11" t="str">
        <f t="shared" si="56"/>
        <v>N/A</v>
      </c>
      <c r="E163" s="14">
        <v>2454.7266998999999</v>
      </c>
      <c r="F163" s="11" t="str">
        <f t="shared" si="57"/>
        <v>N/A</v>
      </c>
      <c r="G163" s="14">
        <v>3196.7713649000002</v>
      </c>
      <c r="H163" s="11" t="str">
        <f t="shared" si="58"/>
        <v>N/A</v>
      </c>
      <c r="I163" s="12">
        <v>1.625</v>
      </c>
      <c r="J163" s="12">
        <v>30.23</v>
      </c>
      <c r="K163" s="41" t="s">
        <v>736</v>
      </c>
      <c r="L163" s="9" t="str">
        <f t="shared" si="59"/>
        <v>No</v>
      </c>
    </row>
    <row r="164" spans="1:12" ht="25" x14ac:dyDescent="0.25">
      <c r="A164" s="4" t="s">
        <v>1277</v>
      </c>
      <c r="B164" s="41" t="s">
        <v>213</v>
      </c>
      <c r="C164" s="14">
        <v>8353.3614524999994</v>
      </c>
      <c r="D164" s="11" t="str">
        <f t="shared" si="56"/>
        <v>N/A</v>
      </c>
      <c r="E164" s="14">
        <v>8824.1494256000005</v>
      </c>
      <c r="F164" s="11" t="str">
        <f t="shared" si="57"/>
        <v>N/A</v>
      </c>
      <c r="G164" s="14">
        <v>10131.477653</v>
      </c>
      <c r="H164" s="11" t="str">
        <f t="shared" si="58"/>
        <v>N/A</v>
      </c>
      <c r="I164" s="12">
        <v>5.6360000000000001</v>
      </c>
      <c r="J164" s="12">
        <v>14.82</v>
      </c>
      <c r="K164" s="41" t="s">
        <v>736</v>
      </c>
      <c r="L164" s="9" t="str">
        <f t="shared" si="59"/>
        <v>Yes</v>
      </c>
    </row>
    <row r="165" spans="1:12" ht="25" x14ac:dyDescent="0.25">
      <c r="A165" s="4" t="s">
        <v>1278</v>
      </c>
      <c r="B165" s="41" t="s">
        <v>213</v>
      </c>
      <c r="C165" s="14">
        <v>1767.8387189</v>
      </c>
      <c r="D165" s="11" t="str">
        <f t="shared" si="56"/>
        <v>N/A</v>
      </c>
      <c r="E165" s="14">
        <v>1763.0388098000001</v>
      </c>
      <c r="F165" s="11" t="str">
        <f t="shared" si="57"/>
        <v>N/A</v>
      </c>
      <c r="G165" s="14">
        <v>1916.4536198000001</v>
      </c>
      <c r="H165" s="11" t="str">
        <f t="shared" si="58"/>
        <v>N/A</v>
      </c>
      <c r="I165" s="12">
        <v>-0.27200000000000002</v>
      </c>
      <c r="J165" s="12">
        <v>8.702</v>
      </c>
      <c r="K165" s="41" t="s">
        <v>736</v>
      </c>
      <c r="L165" s="9" t="str">
        <f t="shared" si="59"/>
        <v>Yes</v>
      </c>
    </row>
    <row r="166" spans="1:12" ht="25" x14ac:dyDescent="0.25">
      <c r="A166" s="4" t="s">
        <v>1279</v>
      </c>
      <c r="B166" s="41" t="s">
        <v>213</v>
      </c>
      <c r="C166" s="14">
        <v>4857.0698923</v>
      </c>
      <c r="D166" s="11" t="str">
        <f t="shared" si="56"/>
        <v>N/A</v>
      </c>
      <c r="E166" s="14">
        <v>4977.4308287000003</v>
      </c>
      <c r="F166" s="11" t="str">
        <f t="shared" si="57"/>
        <v>N/A</v>
      </c>
      <c r="G166" s="14">
        <v>5358.8909457999998</v>
      </c>
      <c r="H166" s="11" t="str">
        <f t="shared" si="58"/>
        <v>N/A</v>
      </c>
      <c r="I166" s="12">
        <v>2.4780000000000002</v>
      </c>
      <c r="J166" s="12">
        <v>7.6639999999999997</v>
      </c>
      <c r="K166" s="41" t="s">
        <v>736</v>
      </c>
      <c r="L166" s="9" t="str">
        <f t="shared" si="59"/>
        <v>Yes</v>
      </c>
    </row>
    <row r="167" spans="1:12" x14ac:dyDescent="0.25">
      <c r="A167" s="42" t="s">
        <v>543</v>
      </c>
      <c r="B167" s="33" t="s">
        <v>213</v>
      </c>
      <c r="C167" s="43">
        <v>814742948</v>
      </c>
      <c r="D167" s="11" t="str">
        <f t="shared" si="56"/>
        <v>N/A</v>
      </c>
      <c r="E167" s="43">
        <v>841268179</v>
      </c>
      <c r="F167" s="11" t="str">
        <f t="shared" si="57"/>
        <v>N/A</v>
      </c>
      <c r="G167" s="43">
        <v>886234076</v>
      </c>
      <c r="H167" s="11" t="str">
        <f t="shared" si="58"/>
        <v>N/A</v>
      </c>
      <c r="I167" s="12">
        <v>3.2559999999999998</v>
      </c>
      <c r="J167" s="12">
        <v>5.3449999999999998</v>
      </c>
      <c r="K167" s="41" t="s">
        <v>736</v>
      </c>
      <c r="L167" s="9" t="str">
        <f t="shared" si="59"/>
        <v>Yes</v>
      </c>
    </row>
    <row r="168" spans="1:12" x14ac:dyDescent="0.25">
      <c r="A168" s="42" t="s">
        <v>1280</v>
      </c>
      <c r="B168" s="33" t="s">
        <v>213</v>
      </c>
      <c r="C168" s="43">
        <v>1410.1168395</v>
      </c>
      <c r="D168" s="11" t="str">
        <f t="shared" si="56"/>
        <v>N/A</v>
      </c>
      <c r="E168" s="43">
        <v>1383.764909</v>
      </c>
      <c r="F168" s="11" t="str">
        <f t="shared" si="57"/>
        <v>N/A</v>
      </c>
      <c r="G168" s="43">
        <v>1477.8154052</v>
      </c>
      <c r="H168" s="11" t="str">
        <f t="shared" si="58"/>
        <v>N/A</v>
      </c>
      <c r="I168" s="12">
        <v>-1.87</v>
      </c>
      <c r="J168" s="12">
        <v>6.7969999999999997</v>
      </c>
      <c r="K168" s="41" t="s">
        <v>736</v>
      </c>
      <c r="L168" s="9" t="str">
        <f t="shared" si="59"/>
        <v>Yes</v>
      </c>
    </row>
    <row r="169" spans="1:12" ht="25" x14ac:dyDescent="0.25">
      <c r="A169" s="42" t="s">
        <v>1281</v>
      </c>
      <c r="B169" s="41" t="s">
        <v>213</v>
      </c>
      <c r="C169" s="14">
        <v>9399.0591225000007</v>
      </c>
      <c r="D169" s="11" t="str">
        <f t="shared" si="56"/>
        <v>N/A</v>
      </c>
      <c r="E169" s="14">
        <v>9053.9679465000008</v>
      </c>
      <c r="F169" s="11" t="str">
        <f t="shared" si="57"/>
        <v>N/A</v>
      </c>
      <c r="G169" s="14">
        <v>10499.109957999999</v>
      </c>
      <c r="H169" s="11" t="str">
        <f t="shared" si="58"/>
        <v>N/A</v>
      </c>
      <c r="I169" s="12">
        <v>-3.67</v>
      </c>
      <c r="J169" s="12">
        <v>15.96</v>
      </c>
      <c r="K169" s="41" t="s">
        <v>736</v>
      </c>
      <c r="L169" s="9" t="str">
        <f t="shared" si="59"/>
        <v>Yes</v>
      </c>
    </row>
    <row r="170" spans="1:12" ht="25" x14ac:dyDescent="0.25">
      <c r="A170" s="42" t="s">
        <v>1282</v>
      </c>
      <c r="B170" s="41" t="s">
        <v>213</v>
      </c>
      <c r="C170" s="14">
        <v>6357.8860019000003</v>
      </c>
      <c r="D170" s="11" t="str">
        <f t="shared" si="56"/>
        <v>N/A</v>
      </c>
      <c r="E170" s="14">
        <v>6052.0583895</v>
      </c>
      <c r="F170" s="11" t="str">
        <f t="shared" si="57"/>
        <v>N/A</v>
      </c>
      <c r="G170" s="14">
        <v>6121.4551207000004</v>
      </c>
      <c r="H170" s="11" t="str">
        <f t="shared" si="58"/>
        <v>N/A</v>
      </c>
      <c r="I170" s="12">
        <v>-4.8099999999999996</v>
      </c>
      <c r="J170" s="12">
        <v>1.147</v>
      </c>
      <c r="K170" s="41" t="s">
        <v>736</v>
      </c>
      <c r="L170" s="9" t="str">
        <f t="shared" si="59"/>
        <v>Yes</v>
      </c>
    </row>
    <row r="171" spans="1:12" ht="25" x14ac:dyDescent="0.25">
      <c r="A171" s="42" t="s">
        <v>1283</v>
      </c>
      <c r="B171" s="41" t="s">
        <v>213</v>
      </c>
      <c r="C171" s="14">
        <v>266.36613018999998</v>
      </c>
      <c r="D171" s="11" t="str">
        <f t="shared" si="56"/>
        <v>N/A</v>
      </c>
      <c r="E171" s="14">
        <v>292.10874894</v>
      </c>
      <c r="F171" s="11" t="str">
        <f t="shared" si="57"/>
        <v>N/A</v>
      </c>
      <c r="G171" s="14">
        <v>253.43796029999999</v>
      </c>
      <c r="H171" s="11" t="str">
        <f t="shared" si="58"/>
        <v>N/A</v>
      </c>
      <c r="I171" s="12">
        <v>9.6639999999999997</v>
      </c>
      <c r="J171" s="12">
        <v>-13.2</v>
      </c>
      <c r="K171" s="41" t="s">
        <v>736</v>
      </c>
      <c r="L171" s="9" t="str">
        <f t="shared" si="59"/>
        <v>Yes</v>
      </c>
    </row>
    <row r="172" spans="1:12" ht="25" x14ac:dyDescent="0.25">
      <c r="A172" s="42" t="s">
        <v>1284</v>
      </c>
      <c r="B172" s="41" t="s">
        <v>213</v>
      </c>
      <c r="C172" s="14">
        <v>463.63116837000001</v>
      </c>
      <c r="D172" s="11" t="str">
        <f t="shared" si="56"/>
        <v>N/A</v>
      </c>
      <c r="E172" s="14">
        <v>543.16795033999995</v>
      </c>
      <c r="F172" s="11" t="str">
        <f t="shared" si="57"/>
        <v>N/A</v>
      </c>
      <c r="G172" s="14">
        <v>380.93465921000001</v>
      </c>
      <c r="H172" s="11" t="str">
        <f t="shared" si="58"/>
        <v>N/A</v>
      </c>
      <c r="I172" s="12">
        <v>17.16</v>
      </c>
      <c r="J172" s="12">
        <v>-29.9</v>
      </c>
      <c r="K172" s="41" t="s">
        <v>736</v>
      </c>
      <c r="L172" s="9" t="str">
        <f t="shared" si="59"/>
        <v>Yes</v>
      </c>
    </row>
    <row r="173" spans="1:12" ht="25" x14ac:dyDescent="0.25">
      <c r="A173" s="2" t="s">
        <v>544</v>
      </c>
      <c r="B173" s="114" t="s">
        <v>213</v>
      </c>
      <c r="C173" s="115">
        <v>78571213</v>
      </c>
      <c r="D173" s="110" t="str">
        <f>IF($B173="N/A","N/A",IF(C173&gt;10,"No",IF(C173&lt;-10,"No","Yes")))</f>
        <v>N/A</v>
      </c>
      <c r="E173" s="115">
        <v>95251871</v>
      </c>
      <c r="F173" s="110" t="str">
        <f>IF($B173="N/A","N/A",IF(E173&gt;10,"No",IF(E173&lt;-10,"No","Yes")))</f>
        <v>N/A</v>
      </c>
      <c r="G173" s="115">
        <v>80701132</v>
      </c>
      <c r="H173" s="110" t="str">
        <f>IF($B173="N/A","N/A",IF(G173&gt;10,"No",IF(G173&lt;-10,"No","Yes")))</f>
        <v>N/A</v>
      </c>
      <c r="I173" s="111">
        <v>21.23</v>
      </c>
      <c r="J173" s="111">
        <v>-15.3</v>
      </c>
      <c r="K173" s="112" t="s">
        <v>736</v>
      </c>
      <c r="L173" s="113" t="str">
        <f>IF(J173="Div by 0", "N/A", IF(K173="N/A","N/A", IF(J173&gt;VALUE(MID(K173,1,2)), "No", IF(J173&lt;-1*VALUE(MID(K173,1,2)), "No", "Yes"))))</f>
        <v>Yes</v>
      </c>
    </row>
    <row r="174" spans="1:12" ht="25" x14ac:dyDescent="0.25">
      <c r="A174" s="2" t="s">
        <v>1285</v>
      </c>
      <c r="B174" s="41" t="s">
        <v>213</v>
      </c>
      <c r="C174" s="14">
        <v>134234825</v>
      </c>
      <c r="D174" s="11" t="str">
        <f t="shared" ref="D174:D181" si="64">IF($B174="N/A","N/A",IF(C174&gt;10,"No",IF(C174&lt;-10,"No","Yes")))</f>
        <v>N/A</v>
      </c>
      <c r="E174" s="14">
        <v>130398630</v>
      </c>
      <c r="F174" s="11" t="str">
        <f t="shared" ref="F174:F181" si="65">IF($B174="N/A","N/A",IF(E174&gt;10,"No",IF(E174&lt;-10,"No","Yes")))</f>
        <v>N/A</v>
      </c>
      <c r="G174" s="14">
        <v>168609618</v>
      </c>
      <c r="H174" s="11" t="str">
        <f t="shared" ref="H174:H181" si="66">IF($B174="N/A","N/A",IF(G174&gt;10,"No",IF(G174&lt;-10,"No","Yes")))</f>
        <v>N/A</v>
      </c>
      <c r="I174" s="12">
        <v>-2.86</v>
      </c>
      <c r="J174" s="12">
        <v>29.3</v>
      </c>
      <c r="K174" s="41" t="s">
        <v>736</v>
      </c>
      <c r="L174" s="9" t="str">
        <f t="shared" ref="L174:L181" si="67">IF(J174="Div by 0", "N/A", IF(K174="N/A","N/A", IF(J174&gt;VALUE(MID(K174,1,2)), "No", IF(J174&lt;-1*VALUE(MID(K174,1,2)), "No", "Yes"))))</f>
        <v>Yes</v>
      </c>
    </row>
    <row r="175" spans="1:12" ht="25" x14ac:dyDescent="0.25">
      <c r="A175" s="2" t="s">
        <v>545</v>
      </c>
      <c r="B175" s="41" t="s">
        <v>213</v>
      </c>
      <c r="C175" s="14">
        <v>109862689</v>
      </c>
      <c r="D175" s="11" t="str">
        <f t="shared" si="64"/>
        <v>N/A</v>
      </c>
      <c r="E175" s="14">
        <v>101007108</v>
      </c>
      <c r="F175" s="11" t="str">
        <f t="shared" si="65"/>
        <v>N/A</v>
      </c>
      <c r="G175" s="14">
        <v>88981399</v>
      </c>
      <c r="H175" s="11" t="str">
        <f t="shared" si="66"/>
        <v>N/A</v>
      </c>
      <c r="I175" s="12">
        <v>-8.06</v>
      </c>
      <c r="J175" s="12">
        <v>-11.9</v>
      </c>
      <c r="K175" s="41" t="s">
        <v>736</v>
      </c>
      <c r="L175" s="9" t="str">
        <f t="shared" si="67"/>
        <v>Yes</v>
      </c>
    </row>
    <row r="176" spans="1:12" ht="25" x14ac:dyDescent="0.25">
      <c r="A176" s="2" t="s">
        <v>510</v>
      </c>
      <c r="B176" s="41" t="s">
        <v>213</v>
      </c>
      <c r="C176" s="14">
        <v>492074221</v>
      </c>
      <c r="D176" s="11" t="str">
        <f t="shared" si="64"/>
        <v>N/A</v>
      </c>
      <c r="E176" s="14">
        <v>514610570</v>
      </c>
      <c r="F176" s="11" t="str">
        <f t="shared" si="65"/>
        <v>N/A</v>
      </c>
      <c r="G176" s="14">
        <v>547941927</v>
      </c>
      <c r="H176" s="11" t="str">
        <f t="shared" si="66"/>
        <v>N/A</v>
      </c>
      <c r="I176" s="12">
        <v>4.58</v>
      </c>
      <c r="J176" s="12">
        <v>6.4770000000000003</v>
      </c>
      <c r="K176" s="41" t="s">
        <v>736</v>
      </c>
      <c r="L176" s="9" t="str">
        <f t="shared" si="67"/>
        <v>Yes</v>
      </c>
    </row>
    <row r="177" spans="1:12" ht="25" x14ac:dyDescent="0.25">
      <c r="A177" s="2" t="s">
        <v>511</v>
      </c>
      <c r="B177" s="41" t="s">
        <v>213</v>
      </c>
      <c r="C177" s="14">
        <v>135.98717341</v>
      </c>
      <c r="D177" s="11" t="str">
        <f t="shared" si="64"/>
        <v>N/A</v>
      </c>
      <c r="E177" s="14">
        <v>156.67559987999999</v>
      </c>
      <c r="F177" s="11" t="str">
        <f t="shared" si="65"/>
        <v>N/A</v>
      </c>
      <c r="G177" s="14">
        <v>134.57096643</v>
      </c>
      <c r="H177" s="11" t="str">
        <f t="shared" si="66"/>
        <v>N/A</v>
      </c>
      <c r="I177" s="12">
        <v>15.21</v>
      </c>
      <c r="J177" s="12">
        <v>-14.1</v>
      </c>
      <c r="K177" s="41" t="s">
        <v>736</v>
      </c>
      <c r="L177" s="9" t="str">
        <f t="shared" si="67"/>
        <v>Yes</v>
      </c>
    </row>
    <row r="178" spans="1:12" ht="25" x14ac:dyDescent="0.25">
      <c r="A178" s="2" t="s">
        <v>1286</v>
      </c>
      <c r="B178" s="33" t="s">
        <v>213</v>
      </c>
      <c r="C178" s="43">
        <v>232.32700281999999</v>
      </c>
      <c r="D178" s="11" t="str">
        <f t="shared" si="64"/>
        <v>N/A</v>
      </c>
      <c r="E178" s="43">
        <v>214.486953</v>
      </c>
      <c r="F178" s="11" t="str">
        <f t="shared" si="65"/>
        <v>N/A</v>
      </c>
      <c r="G178" s="43">
        <v>281.16035898000001</v>
      </c>
      <c r="H178" s="11" t="str">
        <f t="shared" si="66"/>
        <v>N/A</v>
      </c>
      <c r="I178" s="12">
        <v>-7.68</v>
      </c>
      <c r="J178" s="12">
        <v>31.09</v>
      </c>
      <c r="K178" s="41" t="s">
        <v>736</v>
      </c>
      <c r="L178" s="9" t="str">
        <f t="shared" si="67"/>
        <v>No</v>
      </c>
    </row>
    <row r="179" spans="1:12" ht="25" x14ac:dyDescent="0.25">
      <c r="A179" s="2" t="s">
        <v>512</v>
      </c>
      <c r="B179" s="33" t="s">
        <v>213</v>
      </c>
      <c r="C179" s="43">
        <v>190.14491401999999</v>
      </c>
      <c r="D179" s="11" t="str">
        <f t="shared" si="64"/>
        <v>N/A</v>
      </c>
      <c r="E179" s="43">
        <v>166.14213529</v>
      </c>
      <c r="F179" s="11" t="str">
        <f t="shared" si="65"/>
        <v>N/A</v>
      </c>
      <c r="G179" s="43">
        <v>148.37849929999999</v>
      </c>
      <c r="H179" s="11" t="str">
        <f t="shared" si="66"/>
        <v>N/A</v>
      </c>
      <c r="I179" s="12">
        <v>-12.6</v>
      </c>
      <c r="J179" s="12">
        <v>-10.7</v>
      </c>
      <c r="K179" s="41" t="s">
        <v>736</v>
      </c>
      <c r="L179" s="9" t="str">
        <f t="shared" si="67"/>
        <v>Yes</v>
      </c>
    </row>
    <row r="180" spans="1:12" ht="25" x14ac:dyDescent="0.25">
      <c r="A180" s="2" t="s">
        <v>513</v>
      </c>
      <c r="B180" s="33" t="s">
        <v>213</v>
      </c>
      <c r="C180" s="43">
        <v>851.65774925999995</v>
      </c>
      <c r="D180" s="11" t="str">
        <f t="shared" si="64"/>
        <v>N/A</v>
      </c>
      <c r="E180" s="43">
        <v>846.46022081000001</v>
      </c>
      <c r="F180" s="11" t="str">
        <f t="shared" si="65"/>
        <v>N/A</v>
      </c>
      <c r="G180" s="43">
        <v>913.70558053000002</v>
      </c>
      <c r="H180" s="11" t="str">
        <f t="shared" si="66"/>
        <v>N/A</v>
      </c>
      <c r="I180" s="12">
        <v>-0.61</v>
      </c>
      <c r="J180" s="12">
        <v>7.944</v>
      </c>
      <c r="K180" s="41" t="s">
        <v>736</v>
      </c>
      <c r="L180" s="9" t="str">
        <f t="shared" si="67"/>
        <v>Yes</v>
      </c>
    </row>
    <row r="181" spans="1:12" ht="25" x14ac:dyDescent="0.25">
      <c r="A181" s="2" t="s">
        <v>1638</v>
      </c>
      <c r="B181" s="41" t="s">
        <v>213</v>
      </c>
      <c r="C181" s="13">
        <v>85.590982096999994</v>
      </c>
      <c r="D181" s="11" t="str">
        <f t="shared" si="64"/>
        <v>N/A</v>
      </c>
      <c r="E181" s="13">
        <v>83.797182691000003</v>
      </c>
      <c r="F181" s="11" t="str">
        <f t="shared" si="65"/>
        <v>N/A</v>
      </c>
      <c r="G181" s="13">
        <v>85.215077073000003</v>
      </c>
      <c r="H181" s="11" t="str">
        <f t="shared" si="66"/>
        <v>N/A</v>
      </c>
      <c r="I181" s="12">
        <v>-2.1</v>
      </c>
      <c r="J181" s="12">
        <v>1.6919999999999999</v>
      </c>
      <c r="K181" s="41" t="s">
        <v>736</v>
      </c>
      <c r="L181" s="9" t="str">
        <f t="shared" si="67"/>
        <v>Yes</v>
      </c>
    </row>
    <row r="182" spans="1:12" ht="25" x14ac:dyDescent="0.25">
      <c r="A182" s="2" t="s">
        <v>1639</v>
      </c>
      <c r="B182" s="116" t="s">
        <v>213</v>
      </c>
      <c r="C182" s="117">
        <v>87.610773241000004</v>
      </c>
      <c r="D182" s="113" t="str">
        <f t="shared" ref="D182" si="68">IF($B182="N/A","N/A",IF(C182&lt;0,"No","Yes"))</f>
        <v>N/A</v>
      </c>
      <c r="E182" s="117">
        <v>87.702976996000004</v>
      </c>
      <c r="F182" s="113" t="str">
        <f t="shared" ref="F182" si="69">IF($B182="N/A","N/A",IF(E182&lt;0,"No","Yes"))</f>
        <v>N/A</v>
      </c>
      <c r="G182" s="117">
        <v>82.579646686000004</v>
      </c>
      <c r="H182" s="113" t="str">
        <f t="shared" ref="H182" si="70">IF($B182="N/A","N/A",IF(G182&lt;0,"No","Yes"))</f>
        <v>N/A</v>
      </c>
      <c r="I182" s="111">
        <v>0.1052</v>
      </c>
      <c r="J182" s="111">
        <v>-5.84</v>
      </c>
      <c r="K182" s="116" t="s">
        <v>736</v>
      </c>
      <c r="L182" s="113" t="str">
        <f t="shared" ref="L182" si="71">IF(J182="Div by 0", "N/A", IF(OR(J182="N/A",K182="N/A"),"N/A", IF(J182&gt;VALUE(MID(K182,1,2)), "No", IF(J182&lt;-1*VALUE(MID(K182,1,2)), "No", "Yes"))))</f>
        <v>Yes</v>
      </c>
    </row>
    <row r="183" spans="1:12" ht="25" x14ac:dyDescent="0.25">
      <c r="A183" s="2" t="s">
        <v>1640</v>
      </c>
      <c r="B183" s="5" t="s">
        <v>213</v>
      </c>
      <c r="C183" s="13">
        <v>91.747132491000002</v>
      </c>
      <c r="D183" s="9" t="str">
        <f t="shared" ref="D183:D185" si="72">IF($B183="N/A","N/A",IF(C183&lt;0,"No","Yes"))</f>
        <v>N/A</v>
      </c>
      <c r="E183" s="13">
        <v>91.298879167999999</v>
      </c>
      <c r="F183" s="9" t="str">
        <f t="shared" ref="F183:F185" si="73">IF($B183="N/A","N/A",IF(E183&lt;0,"No","Yes"))</f>
        <v>N/A</v>
      </c>
      <c r="G183" s="13">
        <v>91.129160905999996</v>
      </c>
      <c r="H183" s="9" t="str">
        <f t="shared" ref="H183:H185" si="74">IF($B183="N/A","N/A",IF(G183&lt;0,"No","Yes"))</f>
        <v>N/A</v>
      </c>
      <c r="I183" s="12">
        <v>-0.48899999999999999</v>
      </c>
      <c r="J183" s="12">
        <v>-0.186</v>
      </c>
      <c r="K183" s="5" t="s">
        <v>736</v>
      </c>
      <c r="L183" s="9" t="str">
        <f t="shared" ref="L183:L213" si="75">IF(J183="Div by 0", "N/A", IF(OR(J183="N/A",K183="N/A"),"N/A", IF(J183&gt;VALUE(MID(K183,1,2)), "No", IF(J183&lt;-1*VALUE(MID(K183,1,2)), "No", "Yes"))))</f>
        <v>Yes</v>
      </c>
    </row>
    <row r="184" spans="1:12" ht="25" x14ac:dyDescent="0.25">
      <c r="A184" s="2" t="s">
        <v>1641</v>
      </c>
      <c r="B184" s="5" t="s">
        <v>213</v>
      </c>
      <c r="C184" s="13">
        <v>85.411945212000006</v>
      </c>
      <c r="D184" s="9" t="str">
        <f t="shared" si="72"/>
        <v>N/A</v>
      </c>
      <c r="E184" s="13">
        <v>82.591960212000004</v>
      </c>
      <c r="F184" s="9" t="str">
        <f t="shared" si="73"/>
        <v>N/A</v>
      </c>
      <c r="G184" s="13">
        <v>84.817638986000006</v>
      </c>
      <c r="H184" s="9" t="str">
        <f t="shared" si="74"/>
        <v>N/A</v>
      </c>
      <c r="I184" s="12">
        <v>-3.3</v>
      </c>
      <c r="J184" s="12">
        <v>2.6949999999999998</v>
      </c>
      <c r="K184" s="5" t="s">
        <v>736</v>
      </c>
      <c r="L184" s="9" t="str">
        <f t="shared" si="75"/>
        <v>Yes</v>
      </c>
    </row>
    <row r="185" spans="1:12" ht="25" x14ac:dyDescent="0.25">
      <c r="A185" s="2" t="s">
        <v>1642</v>
      </c>
      <c r="B185" s="5" t="s">
        <v>213</v>
      </c>
      <c r="C185" s="13">
        <v>83.221464909999995</v>
      </c>
      <c r="D185" s="9" t="str">
        <f t="shared" si="72"/>
        <v>N/A</v>
      </c>
      <c r="E185" s="13">
        <v>82.528769482000001</v>
      </c>
      <c r="F185" s="9" t="str">
        <f t="shared" si="73"/>
        <v>N/A</v>
      </c>
      <c r="G185" s="13">
        <v>83.762485928000004</v>
      </c>
      <c r="H185" s="9" t="str">
        <f t="shared" si="74"/>
        <v>N/A</v>
      </c>
      <c r="I185" s="12">
        <v>-0.83199999999999996</v>
      </c>
      <c r="J185" s="12">
        <v>1.4950000000000001</v>
      </c>
      <c r="K185" s="5" t="s">
        <v>736</v>
      </c>
      <c r="L185" s="9" t="str">
        <f t="shared" si="75"/>
        <v>Yes</v>
      </c>
    </row>
    <row r="186" spans="1:12" ht="25" x14ac:dyDescent="0.25">
      <c r="A186" s="2" t="s">
        <v>1644</v>
      </c>
      <c r="B186" s="112" t="s">
        <v>213</v>
      </c>
      <c r="C186" s="117">
        <v>8.4682164961000002</v>
      </c>
      <c r="D186" s="110" t="str">
        <f>IF($B186="N/A","N/A",IF(C186&gt;10,"No",IF(C186&lt;-10,"No","Yes")))</f>
        <v>N/A</v>
      </c>
      <c r="E186" s="117">
        <v>7.8568185856000001</v>
      </c>
      <c r="F186" s="110" t="str">
        <f>IF($B186="N/A","N/A",IF(E186&gt;10,"No",IF(E186&lt;-10,"No","Yes")))</f>
        <v>N/A</v>
      </c>
      <c r="G186" s="117">
        <v>8.3422823715999996</v>
      </c>
      <c r="H186" s="110" t="str">
        <f>IF($B186="N/A","N/A",IF(G186&gt;10,"No",IF(G186&lt;-10,"No","Yes")))</f>
        <v>N/A</v>
      </c>
      <c r="I186" s="111">
        <v>-7.22</v>
      </c>
      <c r="J186" s="111">
        <v>6.1790000000000003</v>
      </c>
      <c r="K186" s="112" t="s">
        <v>736</v>
      </c>
      <c r="L186" s="9" t="str">
        <f t="shared" si="75"/>
        <v>Yes</v>
      </c>
    </row>
    <row r="187" spans="1:12" ht="25" x14ac:dyDescent="0.25">
      <c r="A187" s="2" t="s">
        <v>1645</v>
      </c>
      <c r="B187" s="33" t="s">
        <v>213</v>
      </c>
      <c r="C187" s="13">
        <v>0</v>
      </c>
      <c r="D187" s="11" t="str">
        <f t="shared" ref="D187:D213" si="76">IF($B187="N/A","N/A",IF(C187&gt;10,"No",IF(C187&lt;-10,"No","Yes")))</f>
        <v>N/A</v>
      </c>
      <c r="E187" s="13">
        <v>0</v>
      </c>
      <c r="F187" s="11" t="str">
        <f t="shared" ref="F187:F213" si="77">IF($B187="N/A","N/A",IF(E187&gt;10,"No",IF(E187&lt;-10,"No","Yes")))</f>
        <v>N/A</v>
      </c>
      <c r="G187" s="13">
        <v>0</v>
      </c>
      <c r="H187" s="11" t="str">
        <f t="shared" ref="H187:H213" si="78">IF($B187="N/A","N/A",IF(G187&gt;10,"No",IF(G187&lt;-10,"No","Yes")))</f>
        <v>N/A</v>
      </c>
      <c r="I187" s="12" t="s">
        <v>1745</v>
      </c>
      <c r="J187" s="12" t="s">
        <v>1745</v>
      </c>
      <c r="K187" s="41" t="s">
        <v>736</v>
      </c>
      <c r="L187" s="9" t="str">
        <f t="shared" si="75"/>
        <v>N/A</v>
      </c>
    </row>
    <row r="188" spans="1:12" ht="25" x14ac:dyDescent="0.25">
      <c r="A188" s="2" t="s">
        <v>1646</v>
      </c>
      <c r="B188" s="33" t="s">
        <v>213</v>
      </c>
      <c r="C188" s="13">
        <v>0.166671282</v>
      </c>
      <c r="D188" s="11" t="str">
        <f t="shared" si="76"/>
        <v>N/A</v>
      </c>
      <c r="E188" s="13">
        <v>0.17896031949999999</v>
      </c>
      <c r="F188" s="11" t="str">
        <f t="shared" si="77"/>
        <v>N/A</v>
      </c>
      <c r="G188" s="13">
        <v>0.18192672239999999</v>
      </c>
      <c r="H188" s="11" t="str">
        <f t="shared" si="78"/>
        <v>N/A</v>
      </c>
      <c r="I188" s="12">
        <v>7.3730000000000002</v>
      </c>
      <c r="J188" s="12">
        <v>1.6579999999999999</v>
      </c>
      <c r="K188" s="41" t="s">
        <v>736</v>
      </c>
      <c r="L188" s="9" t="str">
        <f t="shared" si="75"/>
        <v>Yes</v>
      </c>
    </row>
    <row r="189" spans="1:12" ht="25" x14ac:dyDescent="0.25">
      <c r="A189" s="2" t="s">
        <v>1647</v>
      </c>
      <c r="B189" s="33" t="s">
        <v>213</v>
      </c>
      <c r="C189" s="13">
        <v>0</v>
      </c>
      <c r="D189" s="11" t="str">
        <f t="shared" si="76"/>
        <v>N/A</v>
      </c>
      <c r="E189" s="13">
        <v>0</v>
      </c>
      <c r="F189" s="11" t="str">
        <f t="shared" si="77"/>
        <v>N/A</v>
      </c>
      <c r="G189" s="13">
        <v>0</v>
      </c>
      <c r="H189" s="11" t="str">
        <f t="shared" si="78"/>
        <v>N/A</v>
      </c>
      <c r="I189" s="12" t="s">
        <v>1745</v>
      </c>
      <c r="J189" s="12" t="s">
        <v>1745</v>
      </c>
      <c r="K189" s="41" t="s">
        <v>736</v>
      </c>
      <c r="L189" s="9" t="str">
        <f t="shared" si="75"/>
        <v>N/A</v>
      </c>
    </row>
    <row r="190" spans="1:12" ht="25" x14ac:dyDescent="0.25">
      <c r="A190" s="2" t="s">
        <v>1648</v>
      </c>
      <c r="B190" s="33" t="s">
        <v>213</v>
      </c>
      <c r="C190" s="13">
        <v>0.17740193570000001</v>
      </c>
      <c r="D190" s="11" t="str">
        <f t="shared" si="76"/>
        <v>N/A</v>
      </c>
      <c r="E190" s="13">
        <v>0.13931929279999999</v>
      </c>
      <c r="F190" s="11" t="str">
        <f t="shared" si="77"/>
        <v>N/A</v>
      </c>
      <c r="G190" s="13">
        <v>6.6534154200000001E-2</v>
      </c>
      <c r="H190" s="11" t="str">
        <f t="shared" si="78"/>
        <v>N/A</v>
      </c>
      <c r="I190" s="12">
        <v>-21.5</v>
      </c>
      <c r="J190" s="12">
        <v>-52.2</v>
      </c>
      <c r="K190" s="41" t="s">
        <v>736</v>
      </c>
      <c r="L190" s="9" t="str">
        <f t="shared" si="75"/>
        <v>No</v>
      </c>
    </row>
    <row r="191" spans="1:12" ht="25" x14ac:dyDescent="0.25">
      <c r="A191" s="2" t="s">
        <v>1649</v>
      </c>
      <c r="B191" s="33" t="s">
        <v>213</v>
      </c>
      <c r="C191" s="13">
        <v>66.640474640999997</v>
      </c>
      <c r="D191" s="11" t="str">
        <f t="shared" si="76"/>
        <v>N/A</v>
      </c>
      <c r="E191" s="13">
        <v>66.618472389000004</v>
      </c>
      <c r="F191" s="11" t="str">
        <f t="shared" si="77"/>
        <v>N/A</v>
      </c>
      <c r="G191" s="13">
        <v>69.789825444000002</v>
      </c>
      <c r="H191" s="11" t="str">
        <f t="shared" si="78"/>
        <v>N/A</v>
      </c>
      <c r="I191" s="12">
        <v>-3.3000000000000002E-2</v>
      </c>
      <c r="J191" s="12">
        <v>4.76</v>
      </c>
      <c r="K191" s="41" t="s">
        <v>736</v>
      </c>
      <c r="L191" s="9" t="str">
        <f t="shared" si="75"/>
        <v>Yes</v>
      </c>
    </row>
    <row r="192" spans="1:12" ht="25" x14ac:dyDescent="0.25">
      <c r="A192" s="2" t="s">
        <v>1650</v>
      </c>
      <c r="B192" s="33" t="s">
        <v>213</v>
      </c>
      <c r="C192" s="13">
        <v>34.878605153000002</v>
      </c>
      <c r="D192" s="11" t="str">
        <f t="shared" si="76"/>
        <v>N/A</v>
      </c>
      <c r="E192" s="13">
        <v>32.883629736000003</v>
      </c>
      <c r="F192" s="11" t="str">
        <f t="shared" si="77"/>
        <v>N/A</v>
      </c>
      <c r="G192" s="13">
        <v>32.127992368999998</v>
      </c>
      <c r="H192" s="11" t="str">
        <f t="shared" si="78"/>
        <v>N/A</v>
      </c>
      <c r="I192" s="12">
        <v>-5.72</v>
      </c>
      <c r="J192" s="12">
        <v>-2.2999999999999998</v>
      </c>
      <c r="K192" s="41" t="s">
        <v>736</v>
      </c>
      <c r="L192" s="9" t="str">
        <f t="shared" si="75"/>
        <v>Yes</v>
      </c>
    </row>
    <row r="193" spans="1:12" ht="25" x14ac:dyDescent="0.25">
      <c r="A193" s="2" t="s">
        <v>1651</v>
      </c>
      <c r="B193" s="33" t="s">
        <v>213</v>
      </c>
      <c r="C193" s="13">
        <v>10.324273431</v>
      </c>
      <c r="D193" s="11" t="str">
        <f t="shared" si="76"/>
        <v>N/A</v>
      </c>
      <c r="E193" s="13">
        <v>10.437432972</v>
      </c>
      <c r="F193" s="11" t="str">
        <f t="shared" si="77"/>
        <v>N/A</v>
      </c>
      <c r="G193" s="13">
        <v>11.821568405000001</v>
      </c>
      <c r="H193" s="11" t="str">
        <f t="shared" si="78"/>
        <v>N/A</v>
      </c>
      <c r="I193" s="12">
        <v>1.0960000000000001</v>
      </c>
      <c r="J193" s="12">
        <v>13.26</v>
      </c>
      <c r="K193" s="41" t="s">
        <v>736</v>
      </c>
      <c r="L193" s="9" t="str">
        <f t="shared" si="75"/>
        <v>Yes</v>
      </c>
    </row>
    <row r="194" spans="1:12" ht="25" x14ac:dyDescent="0.25">
      <c r="A194" s="2" t="s">
        <v>1652</v>
      </c>
      <c r="B194" s="33" t="s">
        <v>213</v>
      </c>
      <c r="C194" s="13">
        <v>38.978061005000001</v>
      </c>
      <c r="D194" s="11" t="str">
        <f t="shared" si="76"/>
        <v>N/A</v>
      </c>
      <c r="E194" s="13">
        <v>28.922816782999998</v>
      </c>
      <c r="F194" s="11" t="str">
        <f t="shared" si="77"/>
        <v>N/A</v>
      </c>
      <c r="G194" s="13">
        <v>4.5813517605999996</v>
      </c>
      <c r="H194" s="11" t="str">
        <f t="shared" si="78"/>
        <v>N/A</v>
      </c>
      <c r="I194" s="12">
        <v>-25.8</v>
      </c>
      <c r="J194" s="12">
        <v>-84.2</v>
      </c>
      <c r="K194" s="41" t="s">
        <v>736</v>
      </c>
      <c r="L194" s="9" t="str">
        <f t="shared" si="75"/>
        <v>No</v>
      </c>
    </row>
    <row r="195" spans="1:12" ht="25" x14ac:dyDescent="0.25">
      <c r="A195" s="2" t="s">
        <v>1653</v>
      </c>
      <c r="B195" s="33" t="s">
        <v>213</v>
      </c>
      <c r="C195" s="13">
        <v>18.263053321000001</v>
      </c>
      <c r="D195" s="11" t="str">
        <f t="shared" si="76"/>
        <v>N/A</v>
      </c>
      <c r="E195" s="13">
        <v>15.185309462999999</v>
      </c>
      <c r="F195" s="11" t="str">
        <f t="shared" si="77"/>
        <v>N/A</v>
      </c>
      <c r="G195" s="13">
        <v>9.7298279783999995</v>
      </c>
      <c r="H195" s="11" t="str">
        <f t="shared" si="78"/>
        <v>N/A</v>
      </c>
      <c r="I195" s="12">
        <v>-16.899999999999999</v>
      </c>
      <c r="J195" s="12">
        <v>-35.9</v>
      </c>
      <c r="K195" s="41" t="s">
        <v>736</v>
      </c>
      <c r="L195" s="9" t="str">
        <f t="shared" si="75"/>
        <v>No</v>
      </c>
    </row>
    <row r="196" spans="1:12" ht="25" x14ac:dyDescent="0.25">
      <c r="A196" s="2" t="s">
        <v>1654</v>
      </c>
      <c r="B196" s="33" t="s">
        <v>213</v>
      </c>
      <c r="C196" s="13">
        <v>0</v>
      </c>
      <c r="D196" s="11" t="str">
        <f t="shared" si="76"/>
        <v>N/A</v>
      </c>
      <c r="E196" s="13">
        <v>0</v>
      </c>
      <c r="F196" s="11" t="str">
        <f t="shared" si="77"/>
        <v>N/A</v>
      </c>
      <c r="G196" s="13">
        <v>0</v>
      </c>
      <c r="H196" s="11" t="str">
        <f t="shared" si="78"/>
        <v>N/A</v>
      </c>
      <c r="I196" s="12" t="s">
        <v>1745</v>
      </c>
      <c r="J196" s="12" t="s">
        <v>1745</v>
      </c>
      <c r="K196" s="41" t="s">
        <v>736</v>
      </c>
      <c r="L196" s="9" t="str">
        <f t="shared" si="75"/>
        <v>N/A</v>
      </c>
    </row>
    <row r="197" spans="1:12" ht="25" x14ac:dyDescent="0.25">
      <c r="A197" s="2" t="s">
        <v>1655</v>
      </c>
      <c r="B197" s="33" t="s">
        <v>213</v>
      </c>
      <c r="C197" s="13">
        <v>52.892603463999997</v>
      </c>
      <c r="D197" s="11" t="str">
        <f t="shared" si="76"/>
        <v>N/A</v>
      </c>
      <c r="E197" s="13">
        <v>50.391804669999999</v>
      </c>
      <c r="F197" s="11" t="str">
        <f t="shared" si="77"/>
        <v>N/A</v>
      </c>
      <c r="G197" s="13">
        <v>51.732055789</v>
      </c>
      <c r="H197" s="11" t="str">
        <f t="shared" si="78"/>
        <v>N/A</v>
      </c>
      <c r="I197" s="12">
        <v>-4.7300000000000004</v>
      </c>
      <c r="J197" s="12">
        <v>2.66</v>
      </c>
      <c r="K197" s="41" t="s">
        <v>736</v>
      </c>
      <c r="L197" s="9" t="str">
        <f t="shared" si="75"/>
        <v>Yes</v>
      </c>
    </row>
    <row r="198" spans="1:12" ht="25" x14ac:dyDescent="0.25">
      <c r="A198" s="2" t="s">
        <v>1656</v>
      </c>
      <c r="B198" s="33" t="s">
        <v>213</v>
      </c>
      <c r="C198" s="13">
        <v>60.265600986000003</v>
      </c>
      <c r="D198" s="11" t="str">
        <f t="shared" si="76"/>
        <v>N/A</v>
      </c>
      <c r="E198" s="13">
        <v>56.105869503999998</v>
      </c>
      <c r="F198" s="11" t="str">
        <f t="shared" si="77"/>
        <v>N/A</v>
      </c>
      <c r="G198" s="13">
        <v>56.969077460000001</v>
      </c>
      <c r="H198" s="11" t="str">
        <f t="shared" si="78"/>
        <v>N/A</v>
      </c>
      <c r="I198" s="12">
        <v>-6.9</v>
      </c>
      <c r="J198" s="12">
        <v>1.5389999999999999</v>
      </c>
      <c r="K198" s="41" t="s">
        <v>736</v>
      </c>
      <c r="L198" s="9" t="str">
        <f t="shared" si="75"/>
        <v>Yes</v>
      </c>
    </row>
    <row r="199" spans="1:12" ht="25" x14ac:dyDescent="0.25">
      <c r="A199" s="2" t="s">
        <v>1657</v>
      </c>
      <c r="B199" s="33" t="s">
        <v>213</v>
      </c>
      <c r="C199" s="13">
        <v>4.9158509062000002</v>
      </c>
      <c r="D199" s="11" t="str">
        <f t="shared" si="76"/>
        <v>N/A</v>
      </c>
      <c r="E199" s="13">
        <v>4.1216798584000003</v>
      </c>
      <c r="F199" s="11" t="str">
        <f t="shared" si="77"/>
        <v>N/A</v>
      </c>
      <c r="G199" s="13">
        <v>29.857326760999999</v>
      </c>
      <c r="H199" s="11" t="str">
        <f t="shared" si="78"/>
        <v>N/A</v>
      </c>
      <c r="I199" s="12">
        <v>-16.2</v>
      </c>
      <c r="J199" s="12">
        <v>624.4</v>
      </c>
      <c r="K199" s="41" t="s">
        <v>736</v>
      </c>
      <c r="L199" s="9" t="str">
        <f t="shared" si="75"/>
        <v>No</v>
      </c>
    </row>
    <row r="200" spans="1:12" ht="25" x14ac:dyDescent="0.25">
      <c r="A200" s="2" t="s">
        <v>1658</v>
      </c>
      <c r="B200" s="33" t="s">
        <v>213</v>
      </c>
      <c r="C200" s="13">
        <v>4.3531838888000003</v>
      </c>
      <c r="D200" s="11" t="str">
        <f t="shared" si="76"/>
        <v>N/A</v>
      </c>
      <c r="E200" s="13">
        <v>4.4179184019999997</v>
      </c>
      <c r="F200" s="11" t="str">
        <f t="shared" si="77"/>
        <v>N/A</v>
      </c>
      <c r="G200" s="13">
        <v>5.3667549342000003</v>
      </c>
      <c r="H200" s="11" t="str">
        <f t="shared" si="78"/>
        <v>N/A</v>
      </c>
      <c r="I200" s="12">
        <v>1.4870000000000001</v>
      </c>
      <c r="J200" s="12">
        <v>21.48</v>
      </c>
      <c r="K200" s="41" t="s">
        <v>736</v>
      </c>
      <c r="L200" s="9" t="str">
        <f t="shared" si="75"/>
        <v>Yes</v>
      </c>
    </row>
    <row r="201" spans="1:12" ht="25" x14ac:dyDescent="0.25">
      <c r="A201" s="2" t="s">
        <v>1659</v>
      </c>
      <c r="B201" s="33" t="s">
        <v>213</v>
      </c>
      <c r="C201" s="13">
        <v>0</v>
      </c>
      <c r="D201" s="11" t="str">
        <f t="shared" si="76"/>
        <v>N/A</v>
      </c>
      <c r="E201" s="13">
        <v>0</v>
      </c>
      <c r="F201" s="11" t="str">
        <f t="shared" si="77"/>
        <v>N/A</v>
      </c>
      <c r="G201" s="13">
        <v>0</v>
      </c>
      <c r="H201" s="11" t="str">
        <f t="shared" si="78"/>
        <v>N/A</v>
      </c>
      <c r="I201" s="12" t="s">
        <v>1745</v>
      </c>
      <c r="J201" s="12" t="s">
        <v>1745</v>
      </c>
      <c r="K201" s="41" t="s">
        <v>736</v>
      </c>
      <c r="L201" s="9" t="str">
        <f t="shared" si="75"/>
        <v>N/A</v>
      </c>
    </row>
    <row r="202" spans="1:12" ht="25" x14ac:dyDescent="0.25">
      <c r="A202" s="2" t="s">
        <v>1660</v>
      </c>
      <c r="B202" s="33" t="s">
        <v>213</v>
      </c>
      <c r="C202" s="13">
        <v>5.50378688E-2</v>
      </c>
      <c r="D202" s="11" t="str">
        <f t="shared" si="76"/>
        <v>N/A</v>
      </c>
      <c r="E202" s="13">
        <v>2.0725184099999999E-2</v>
      </c>
      <c r="F202" s="11" t="str">
        <f t="shared" si="77"/>
        <v>N/A</v>
      </c>
      <c r="G202" s="13">
        <v>0.13690361049999999</v>
      </c>
      <c r="H202" s="11" t="str">
        <f t="shared" si="78"/>
        <v>N/A</v>
      </c>
      <c r="I202" s="12">
        <v>-62.3</v>
      </c>
      <c r="J202" s="12">
        <v>560.6</v>
      </c>
      <c r="K202" s="41" t="s">
        <v>736</v>
      </c>
      <c r="L202" s="9" t="str">
        <f t="shared" si="75"/>
        <v>No</v>
      </c>
    </row>
    <row r="203" spans="1:12" ht="25" x14ac:dyDescent="0.25">
      <c r="A203" s="2" t="s">
        <v>1661</v>
      </c>
      <c r="B203" s="33" t="s">
        <v>213</v>
      </c>
      <c r="C203" s="13">
        <v>3.4410783268</v>
      </c>
      <c r="D203" s="11" t="str">
        <f t="shared" si="76"/>
        <v>N/A</v>
      </c>
      <c r="E203" s="13">
        <v>3.4890682877999999</v>
      </c>
      <c r="F203" s="11" t="str">
        <f t="shared" si="77"/>
        <v>N/A</v>
      </c>
      <c r="G203" s="13">
        <v>4.5423317302999999</v>
      </c>
      <c r="H203" s="11" t="str">
        <f t="shared" si="78"/>
        <v>N/A</v>
      </c>
      <c r="I203" s="12">
        <v>1.395</v>
      </c>
      <c r="J203" s="12">
        <v>30.19</v>
      </c>
      <c r="K203" s="41" t="s">
        <v>736</v>
      </c>
      <c r="L203" s="9" t="str">
        <f t="shared" si="75"/>
        <v>No</v>
      </c>
    </row>
    <row r="204" spans="1:12" ht="25" x14ac:dyDescent="0.25">
      <c r="A204" s="2" t="s">
        <v>1662</v>
      </c>
      <c r="B204" s="33" t="s">
        <v>213</v>
      </c>
      <c r="C204" s="13">
        <v>1.7124046356</v>
      </c>
      <c r="D204" s="11" t="str">
        <f t="shared" si="76"/>
        <v>N/A</v>
      </c>
      <c r="E204" s="13">
        <v>1.8106573502000001</v>
      </c>
      <c r="F204" s="11" t="str">
        <f t="shared" si="77"/>
        <v>N/A</v>
      </c>
      <c r="G204" s="13">
        <v>1.9906885535000001</v>
      </c>
      <c r="H204" s="11" t="str">
        <f t="shared" si="78"/>
        <v>N/A</v>
      </c>
      <c r="I204" s="12">
        <v>5.7380000000000004</v>
      </c>
      <c r="J204" s="12">
        <v>9.9429999999999996</v>
      </c>
      <c r="K204" s="41" t="s">
        <v>736</v>
      </c>
      <c r="L204" s="9" t="str">
        <f t="shared" si="75"/>
        <v>Yes</v>
      </c>
    </row>
    <row r="205" spans="1:12" ht="25" x14ac:dyDescent="0.25">
      <c r="A205" s="2" t="s">
        <v>1663</v>
      </c>
      <c r="B205" s="33" t="s">
        <v>213</v>
      </c>
      <c r="C205" s="13">
        <v>0</v>
      </c>
      <c r="D205" s="11" t="str">
        <f t="shared" si="76"/>
        <v>N/A</v>
      </c>
      <c r="E205" s="13">
        <v>0</v>
      </c>
      <c r="F205" s="11" t="str">
        <f t="shared" si="77"/>
        <v>N/A</v>
      </c>
      <c r="G205" s="13">
        <v>0</v>
      </c>
      <c r="H205" s="11" t="str">
        <f t="shared" si="78"/>
        <v>N/A</v>
      </c>
      <c r="I205" s="12" t="s">
        <v>1745</v>
      </c>
      <c r="J205" s="12" t="s">
        <v>1745</v>
      </c>
      <c r="K205" s="41" t="s">
        <v>736</v>
      </c>
      <c r="L205" s="9" t="str">
        <f t="shared" si="75"/>
        <v>N/A</v>
      </c>
    </row>
    <row r="206" spans="1:12" ht="25" x14ac:dyDescent="0.25">
      <c r="A206" s="2" t="s">
        <v>1664</v>
      </c>
      <c r="B206" s="33" t="s">
        <v>213</v>
      </c>
      <c r="C206" s="13">
        <v>11.210071584</v>
      </c>
      <c r="D206" s="11" t="str">
        <f t="shared" si="76"/>
        <v>N/A</v>
      </c>
      <c r="E206" s="13">
        <v>13.466106099999999</v>
      </c>
      <c r="F206" s="11" t="str">
        <f t="shared" si="77"/>
        <v>N/A</v>
      </c>
      <c r="G206" s="13">
        <v>16.284692808999999</v>
      </c>
      <c r="H206" s="11" t="str">
        <f t="shared" si="78"/>
        <v>N/A</v>
      </c>
      <c r="I206" s="12">
        <v>20.13</v>
      </c>
      <c r="J206" s="12">
        <v>20.93</v>
      </c>
      <c r="K206" s="41" t="s">
        <v>736</v>
      </c>
      <c r="L206" s="9" t="str">
        <f t="shared" si="75"/>
        <v>Yes</v>
      </c>
    </row>
    <row r="207" spans="1:12" ht="25" x14ac:dyDescent="0.25">
      <c r="A207" s="2" t="s">
        <v>1665</v>
      </c>
      <c r="B207" s="33" t="s">
        <v>213</v>
      </c>
      <c r="C207" s="13">
        <v>0</v>
      </c>
      <c r="D207" s="11" t="str">
        <f t="shared" si="76"/>
        <v>N/A</v>
      </c>
      <c r="E207" s="13">
        <v>0</v>
      </c>
      <c r="F207" s="11" t="str">
        <f t="shared" si="77"/>
        <v>N/A</v>
      </c>
      <c r="G207" s="13">
        <v>0</v>
      </c>
      <c r="H207" s="11" t="str">
        <f t="shared" si="78"/>
        <v>N/A</v>
      </c>
      <c r="I207" s="12" t="s">
        <v>1745</v>
      </c>
      <c r="J207" s="12" t="s">
        <v>1745</v>
      </c>
      <c r="K207" s="41" t="s">
        <v>736</v>
      </c>
      <c r="L207" s="9" t="str">
        <f t="shared" si="75"/>
        <v>N/A</v>
      </c>
    </row>
    <row r="208" spans="1:12" ht="25" x14ac:dyDescent="0.25">
      <c r="A208" s="2" t="s">
        <v>1666</v>
      </c>
      <c r="B208" s="33" t="s">
        <v>213</v>
      </c>
      <c r="C208" s="13">
        <v>20.828025698000001</v>
      </c>
      <c r="D208" s="11" t="str">
        <f t="shared" si="76"/>
        <v>N/A</v>
      </c>
      <c r="E208" s="13">
        <v>17.597326121999998</v>
      </c>
      <c r="F208" s="11" t="str">
        <f t="shared" si="77"/>
        <v>N/A</v>
      </c>
      <c r="G208" s="13">
        <v>18.12580458</v>
      </c>
      <c r="H208" s="11" t="str">
        <f t="shared" si="78"/>
        <v>N/A</v>
      </c>
      <c r="I208" s="12">
        <v>-15.5</v>
      </c>
      <c r="J208" s="12">
        <v>3.0030000000000001</v>
      </c>
      <c r="K208" s="41" t="s">
        <v>736</v>
      </c>
      <c r="L208" s="9" t="str">
        <f t="shared" si="75"/>
        <v>Yes</v>
      </c>
    </row>
    <row r="209" spans="1:12" ht="25" x14ac:dyDescent="0.25">
      <c r="A209" s="2" t="s">
        <v>1667</v>
      </c>
      <c r="B209" s="33" t="s">
        <v>213</v>
      </c>
      <c r="C209" s="13">
        <v>0</v>
      </c>
      <c r="D209" s="11" t="str">
        <f t="shared" si="76"/>
        <v>N/A</v>
      </c>
      <c r="E209" s="13">
        <v>3.2897120000000002E-4</v>
      </c>
      <c r="F209" s="11" t="str">
        <f t="shared" si="77"/>
        <v>N/A</v>
      </c>
      <c r="G209" s="13">
        <v>0</v>
      </c>
      <c r="H209" s="11" t="str">
        <f t="shared" si="78"/>
        <v>N/A</v>
      </c>
      <c r="I209" s="12" t="s">
        <v>1745</v>
      </c>
      <c r="J209" s="12">
        <v>-100</v>
      </c>
      <c r="K209" s="41" t="s">
        <v>736</v>
      </c>
      <c r="L209" s="9" t="str">
        <f t="shared" si="75"/>
        <v>No</v>
      </c>
    </row>
    <row r="210" spans="1:12" ht="25" x14ac:dyDescent="0.25">
      <c r="A210" s="2" t="s">
        <v>1668</v>
      </c>
      <c r="B210" s="33" t="s">
        <v>213</v>
      </c>
      <c r="C210" s="13">
        <v>15.918059344</v>
      </c>
      <c r="D210" s="11" t="str">
        <f t="shared" si="76"/>
        <v>N/A</v>
      </c>
      <c r="E210" s="13">
        <v>16.117942746000001</v>
      </c>
      <c r="F210" s="11" t="str">
        <f t="shared" si="77"/>
        <v>N/A</v>
      </c>
      <c r="G210" s="13">
        <v>17.035244759000001</v>
      </c>
      <c r="H210" s="11" t="str">
        <f t="shared" si="78"/>
        <v>N/A</v>
      </c>
      <c r="I210" s="12">
        <v>1.256</v>
      </c>
      <c r="J210" s="12">
        <v>5.6909999999999998</v>
      </c>
      <c r="K210" s="41" t="s">
        <v>736</v>
      </c>
      <c r="L210" s="9" t="str">
        <f t="shared" si="75"/>
        <v>Yes</v>
      </c>
    </row>
    <row r="211" spans="1:12" ht="25" x14ac:dyDescent="0.25">
      <c r="A211" s="2" t="s">
        <v>1669</v>
      </c>
      <c r="B211" s="33" t="s">
        <v>213</v>
      </c>
      <c r="C211" s="13">
        <v>1.730751E-4</v>
      </c>
      <c r="D211" s="11" t="str">
        <f t="shared" si="76"/>
        <v>N/A</v>
      </c>
      <c r="E211" s="13">
        <v>0</v>
      </c>
      <c r="F211" s="11" t="str">
        <f t="shared" si="77"/>
        <v>N/A</v>
      </c>
      <c r="G211" s="13">
        <v>1.6675230000000001E-4</v>
      </c>
      <c r="H211" s="11" t="str">
        <f t="shared" si="78"/>
        <v>N/A</v>
      </c>
      <c r="I211" s="12">
        <v>-100</v>
      </c>
      <c r="J211" s="12" t="s">
        <v>1745</v>
      </c>
      <c r="K211" s="41" t="s">
        <v>736</v>
      </c>
      <c r="L211" s="9" t="str">
        <f t="shared" si="75"/>
        <v>N/A</v>
      </c>
    </row>
    <row r="212" spans="1:12" ht="25" x14ac:dyDescent="0.25">
      <c r="A212" s="2" t="s">
        <v>1670</v>
      </c>
      <c r="B212" s="33" t="s">
        <v>213</v>
      </c>
      <c r="C212" s="13">
        <v>0</v>
      </c>
      <c r="D212" s="11" t="str">
        <f t="shared" si="76"/>
        <v>N/A</v>
      </c>
      <c r="E212" s="13">
        <v>0</v>
      </c>
      <c r="F212" s="11" t="str">
        <f t="shared" si="77"/>
        <v>N/A</v>
      </c>
      <c r="G212" s="13">
        <v>0</v>
      </c>
      <c r="H212" s="11" t="str">
        <f t="shared" si="78"/>
        <v>N/A</v>
      </c>
      <c r="I212" s="12" t="s">
        <v>1745</v>
      </c>
      <c r="J212" s="12" t="s">
        <v>1745</v>
      </c>
      <c r="K212" s="41" t="s">
        <v>736</v>
      </c>
      <c r="L212" s="9" t="str">
        <f t="shared" si="75"/>
        <v>N/A</v>
      </c>
    </row>
    <row r="213" spans="1:12" ht="25" x14ac:dyDescent="0.25">
      <c r="A213" s="2" t="s">
        <v>1643</v>
      </c>
      <c r="B213" s="33" t="s">
        <v>213</v>
      </c>
      <c r="C213" s="13">
        <v>8.4798125250999998</v>
      </c>
      <c r="D213" s="11" t="str">
        <f t="shared" si="76"/>
        <v>N/A</v>
      </c>
      <c r="E213" s="13">
        <v>9.8255465855999997</v>
      </c>
      <c r="F213" s="11" t="str">
        <f t="shared" si="77"/>
        <v>N/A</v>
      </c>
      <c r="G213" s="13">
        <v>11.729521154</v>
      </c>
      <c r="H213" s="11" t="str">
        <f t="shared" si="78"/>
        <v>N/A</v>
      </c>
      <c r="I213" s="12">
        <v>15.87</v>
      </c>
      <c r="J213" s="12">
        <v>19.38</v>
      </c>
      <c r="K213" s="41" t="s">
        <v>736</v>
      </c>
      <c r="L213" s="9" t="str">
        <f t="shared" si="75"/>
        <v>Yes</v>
      </c>
    </row>
    <row r="214" spans="1:12" x14ac:dyDescent="0.25">
      <c r="A214" s="136" t="s">
        <v>1632</v>
      </c>
      <c r="B214" s="137"/>
      <c r="C214" s="137"/>
      <c r="D214" s="137"/>
      <c r="E214" s="137"/>
      <c r="F214" s="137"/>
      <c r="G214" s="137"/>
      <c r="H214" s="137"/>
      <c r="I214" s="137"/>
      <c r="J214" s="137"/>
      <c r="K214" s="137"/>
      <c r="L214" s="138"/>
    </row>
    <row r="215" spans="1:12" x14ac:dyDescent="0.25">
      <c r="A215" s="128" t="s">
        <v>1630</v>
      </c>
      <c r="B215" s="129"/>
      <c r="C215" s="129"/>
      <c r="D215" s="129"/>
      <c r="E215" s="129"/>
      <c r="F215" s="129"/>
      <c r="G215" s="129"/>
      <c r="H215" s="129"/>
      <c r="I215" s="129"/>
      <c r="J215" s="129"/>
      <c r="K215" s="129"/>
      <c r="L215" s="130"/>
    </row>
    <row r="216" spans="1:12" s="20" customFormat="1" x14ac:dyDescent="0.25">
      <c r="A216" s="131" t="s">
        <v>1731</v>
      </c>
      <c r="B216" s="131"/>
      <c r="C216" s="131"/>
      <c r="D216" s="131"/>
      <c r="E216" s="131"/>
      <c r="F216" s="131"/>
      <c r="G216" s="131"/>
      <c r="H216" s="131"/>
      <c r="I216" s="131"/>
      <c r="J216" s="131"/>
      <c r="K216" s="131"/>
      <c r="L216" s="132"/>
    </row>
    <row r="218" spans="1:12" x14ac:dyDescent="0.25">
      <c r="A218" s="2"/>
    </row>
    <row r="219" spans="1:12" x14ac:dyDescent="0.25">
      <c r="A219" s="2"/>
    </row>
    <row r="221" spans="1:12" x14ac:dyDescent="0.25">
      <c r="A221" s="47"/>
    </row>
    <row r="222" spans="1:12" x14ac:dyDescent="0.25">
      <c r="A222" s="47"/>
    </row>
    <row r="223" spans="1:12" x14ac:dyDescent="0.25">
      <c r="A223" s="47"/>
    </row>
    <row r="224" spans="1:12" x14ac:dyDescent="0.25">
      <c r="A224" s="47"/>
    </row>
    <row r="225" spans="1:1" x14ac:dyDescent="0.25">
      <c r="A225" s="47"/>
    </row>
    <row r="226" spans="1:1" x14ac:dyDescent="0.25">
      <c r="A226" s="47"/>
    </row>
    <row r="227" spans="1:1" x14ac:dyDescent="0.25">
      <c r="A227" s="47"/>
    </row>
    <row r="228" spans="1:1" x14ac:dyDescent="0.25">
      <c r="A228" s="47"/>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6" activePane="bottomRight" state="frozen"/>
      <selection activeCell="A3" sqref="A3:K3"/>
      <selection pane="topRight" activeCell="A3" sqref="A3:K3"/>
      <selection pane="bottomLeft" activeCell="A3" sqref="A3:K3"/>
      <selection pane="bottomRight" activeCell="A3" sqref="A3:L3"/>
    </sheetView>
  </sheetViews>
  <sheetFormatPr defaultColWidth="9.1796875" defaultRowHeight="12.5" x14ac:dyDescent="0.25"/>
  <cols>
    <col min="1" max="1" width="77.26953125" style="4"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19" t="s">
        <v>1725</v>
      </c>
      <c r="B1" s="120"/>
      <c r="C1" s="120"/>
      <c r="D1" s="120"/>
      <c r="E1" s="120"/>
      <c r="F1" s="120"/>
      <c r="G1" s="120"/>
      <c r="H1" s="120"/>
      <c r="I1" s="120"/>
      <c r="J1" s="120"/>
      <c r="K1" s="120"/>
      <c r="L1" s="121"/>
    </row>
    <row r="2" spans="1:12" ht="54" customHeight="1" x14ac:dyDescent="0.3">
      <c r="A2" s="142" t="s">
        <v>1593</v>
      </c>
      <c r="B2" s="143"/>
      <c r="C2" s="143"/>
      <c r="D2" s="143"/>
      <c r="E2" s="143"/>
      <c r="F2" s="143"/>
      <c r="G2" s="143"/>
      <c r="H2" s="143"/>
      <c r="I2" s="143"/>
      <c r="J2" s="143"/>
      <c r="K2" s="143"/>
      <c r="L2" s="144"/>
    </row>
    <row r="3" spans="1:12" s="20" customFormat="1" ht="13" x14ac:dyDescent="0.3">
      <c r="A3" s="125" t="s">
        <v>1744</v>
      </c>
      <c r="B3" s="126"/>
      <c r="C3" s="126"/>
      <c r="D3" s="126"/>
      <c r="E3" s="126"/>
      <c r="F3" s="126"/>
      <c r="G3" s="126"/>
      <c r="H3" s="126"/>
      <c r="I3" s="126"/>
      <c r="J3" s="126"/>
      <c r="K3" s="126"/>
      <c r="L3" s="127"/>
    </row>
    <row r="4" spans="1:12" s="20" customFormat="1" ht="13" x14ac:dyDescent="0.3">
      <c r="A4" s="139" t="s">
        <v>648</v>
      </c>
      <c r="B4" s="140"/>
      <c r="C4" s="140"/>
      <c r="D4" s="140"/>
      <c r="E4" s="140"/>
      <c r="F4" s="140"/>
      <c r="G4" s="140"/>
      <c r="H4" s="140"/>
      <c r="I4" s="140"/>
      <c r="J4" s="140"/>
      <c r="K4" s="140"/>
      <c r="L4" s="141"/>
    </row>
    <row r="5" spans="1:12" ht="52" x14ac:dyDescent="0.3">
      <c r="A5" s="37" t="s">
        <v>11</v>
      </c>
      <c r="B5" s="22" t="s">
        <v>212</v>
      </c>
      <c r="C5" s="22" t="s">
        <v>649</v>
      </c>
      <c r="D5" s="22" t="s">
        <v>1723</v>
      </c>
      <c r="E5" s="22" t="s">
        <v>1693</v>
      </c>
      <c r="F5" s="22" t="s">
        <v>1720</v>
      </c>
      <c r="G5" s="22" t="s">
        <v>1717</v>
      </c>
      <c r="H5" s="22" t="s">
        <v>1718</v>
      </c>
      <c r="I5" s="38" t="s">
        <v>1724</v>
      </c>
      <c r="J5" s="38" t="s">
        <v>1721</v>
      </c>
      <c r="K5" s="39" t="s">
        <v>741</v>
      </c>
      <c r="L5" s="40" t="s">
        <v>740</v>
      </c>
    </row>
    <row r="6" spans="1:12" x14ac:dyDescent="0.25">
      <c r="A6" s="18" t="s">
        <v>3</v>
      </c>
      <c r="B6" s="41" t="s">
        <v>213</v>
      </c>
      <c r="C6" s="1">
        <v>59329</v>
      </c>
      <c r="D6" s="11" t="str">
        <f t="shared" ref="D6:D39" si="0">IF($B6="N/A","N/A",IF(C6&gt;10,"No",IF(C6&lt;-10,"No","Yes")))</f>
        <v>N/A</v>
      </c>
      <c r="E6" s="1">
        <v>43923</v>
      </c>
      <c r="F6" s="11" t="str">
        <f t="shared" ref="F6:F39" si="1">IF($B6="N/A","N/A",IF(E6&gt;10,"No",IF(E6&lt;-10,"No","Yes")))</f>
        <v>N/A</v>
      </c>
      <c r="G6" s="1">
        <v>46853</v>
      </c>
      <c r="H6" s="11" t="str">
        <f t="shared" ref="H6:H39" si="2">IF($B6="N/A","N/A",IF(G6&gt;10,"No",IF(G6&lt;-10,"No","Yes")))</f>
        <v>N/A</v>
      </c>
      <c r="I6" s="12">
        <v>-26</v>
      </c>
      <c r="J6" s="12">
        <v>6.6710000000000003</v>
      </c>
      <c r="K6" s="41" t="s">
        <v>736</v>
      </c>
      <c r="L6" s="9" t="str">
        <f t="shared" ref="L6:L39" si="3">IF(J6="Div by 0", "N/A", IF(K6="N/A","N/A", IF(J6&gt;VALUE(MID(K6,1,2)), "No", IF(J6&lt;-1*VALUE(MID(K6,1,2)), "No", "Yes"))))</f>
        <v>Yes</v>
      </c>
    </row>
    <row r="7" spans="1:12" x14ac:dyDescent="0.25">
      <c r="A7" s="18" t="s">
        <v>4</v>
      </c>
      <c r="B7" s="33" t="s">
        <v>213</v>
      </c>
      <c r="C7" s="34">
        <v>40972</v>
      </c>
      <c r="D7" s="11" t="str">
        <f t="shared" si="0"/>
        <v>N/A</v>
      </c>
      <c r="E7" s="34">
        <v>28133</v>
      </c>
      <c r="F7" s="11" t="str">
        <f t="shared" si="1"/>
        <v>N/A</v>
      </c>
      <c r="G7" s="34">
        <v>29702</v>
      </c>
      <c r="H7" s="11" t="str">
        <f t="shared" si="2"/>
        <v>N/A</v>
      </c>
      <c r="I7" s="12">
        <v>-31.3</v>
      </c>
      <c r="J7" s="12">
        <v>5.577</v>
      </c>
      <c r="K7" s="41" t="s">
        <v>736</v>
      </c>
      <c r="L7" s="9" t="str">
        <f t="shared" si="3"/>
        <v>Yes</v>
      </c>
    </row>
    <row r="8" spans="1:12" x14ac:dyDescent="0.25">
      <c r="A8" s="18" t="s">
        <v>359</v>
      </c>
      <c r="B8" s="33" t="s">
        <v>213</v>
      </c>
      <c r="C8" s="8">
        <v>69.058976216999994</v>
      </c>
      <c r="D8" s="11" t="str">
        <f>IF($B8="N/A","N/A",IF(C8&gt;10,"No",IF(C8&lt;-10,"No","Yes")))</f>
        <v>N/A</v>
      </c>
      <c r="E8" s="8">
        <v>64.050725133</v>
      </c>
      <c r="F8" s="11" t="str">
        <f t="shared" si="1"/>
        <v>N/A</v>
      </c>
      <c r="G8" s="8">
        <v>63.394019593000003</v>
      </c>
      <c r="H8" s="11" t="str">
        <f t="shared" si="2"/>
        <v>N/A</v>
      </c>
      <c r="I8" s="12">
        <v>-7.25</v>
      </c>
      <c r="J8" s="12">
        <v>-1.03</v>
      </c>
      <c r="K8" s="41" t="s">
        <v>736</v>
      </c>
      <c r="L8" s="9" t="str">
        <f t="shared" si="3"/>
        <v>Yes</v>
      </c>
    </row>
    <row r="9" spans="1:12" x14ac:dyDescent="0.25">
      <c r="A9" s="18" t="s">
        <v>83</v>
      </c>
      <c r="B9" s="33" t="s">
        <v>213</v>
      </c>
      <c r="C9" s="34">
        <v>41426.03</v>
      </c>
      <c r="D9" s="11" t="str">
        <f t="shared" si="0"/>
        <v>N/A</v>
      </c>
      <c r="E9" s="34">
        <v>29499.15</v>
      </c>
      <c r="F9" s="11" t="str">
        <f t="shared" si="1"/>
        <v>N/A</v>
      </c>
      <c r="G9" s="34">
        <v>31157.95</v>
      </c>
      <c r="H9" s="11" t="str">
        <f t="shared" si="2"/>
        <v>N/A</v>
      </c>
      <c r="I9" s="12">
        <v>-28.8</v>
      </c>
      <c r="J9" s="12">
        <v>5.6230000000000002</v>
      </c>
      <c r="K9" s="41" t="s">
        <v>736</v>
      </c>
      <c r="L9" s="9" t="str">
        <f t="shared" si="3"/>
        <v>Yes</v>
      </c>
    </row>
    <row r="10" spans="1:12" x14ac:dyDescent="0.25">
      <c r="A10" s="18" t="s">
        <v>100</v>
      </c>
      <c r="B10" s="33" t="s">
        <v>213</v>
      </c>
      <c r="C10" s="34">
        <v>238</v>
      </c>
      <c r="D10" s="11" t="str">
        <f t="shared" si="0"/>
        <v>N/A</v>
      </c>
      <c r="E10" s="34">
        <v>215</v>
      </c>
      <c r="F10" s="11" t="str">
        <f t="shared" si="1"/>
        <v>N/A</v>
      </c>
      <c r="G10" s="34">
        <v>195</v>
      </c>
      <c r="H10" s="11" t="str">
        <f t="shared" si="2"/>
        <v>N/A</v>
      </c>
      <c r="I10" s="12">
        <v>-9.66</v>
      </c>
      <c r="J10" s="12">
        <v>-9.3000000000000007</v>
      </c>
      <c r="K10" s="41" t="s">
        <v>736</v>
      </c>
      <c r="L10" s="9" t="str">
        <f t="shared" si="3"/>
        <v>Yes</v>
      </c>
    </row>
    <row r="11" spans="1:12" x14ac:dyDescent="0.25">
      <c r="A11" s="18" t="s">
        <v>976</v>
      </c>
      <c r="B11" s="33" t="s">
        <v>213</v>
      </c>
      <c r="C11" s="34">
        <v>71</v>
      </c>
      <c r="D11" s="11" t="str">
        <f t="shared" si="0"/>
        <v>N/A</v>
      </c>
      <c r="E11" s="34">
        <v>76</v>
      </c>
      <c r="F11" s="11" t="str">
        <f t="shared" si="1"/>
        <v>N/A</v>
      </c>
      <c r="G11" s="34">
        <v>58</v>
      </c>
      <c r="H11" s="11" t="str">
        <f t="shared" si="2"/>
        <v>N/A</v>
      </c>
      <c r="I11" s="12">
        <v>7.0419999999999998</v>
      </c>
      <c r="J11" s="12">
        <v>-23.7</v>
      </c>
      <c r="K11" s="41" t="s">
        <v>736</v>
      </c>
      <c r="L11" s="9" t="str">
        <f t="shared" si="3"/>
        <v>Yes</v>
      </c>
    </row>
    <row r="12" spans="1:12" x14ac:dyDescent="0.25">
      <c r="A12" s="18" t="s">
        <v>977</v>
      </c>
      <c r="B12" s="33" t="s">
        <v>213</v>
      </c>
      <c r="C12" s="34">
        <v>0</v>
      </c>
      <c r="D12" s="11" t="str">
        <f t="shared" si="0"/>
        <v>N/A</v>
      </c>
      <c r="E12" s="34">
        <v>0</v>
      </c>
      <c r="F12" s="11" t="str">
        <f t="shared" si="1"/>
        <v>N/A</v>
      </c>
      <c r="G12" s="34">
        <v>0</v>
      </c>
      <c r="H12" s="11" t="str">
        <f t="shared" si="2"/>
        <v>N/A</v>
      </c>
      <c r="I12" s="12" t="s">
        <v>1745</v>
      </c>
      <c r="J12" s="12" t="s">
        <v>1745</v>
      </c>
      <c r="K12" s="41" t="s">
        <v>736</v>
      </c>
      <c r="L12" s="9" t="str">
        <f t="shared" si="3"/>
        <v>N/A</v>
      </c>
    </row>
    <row r="13" spans="1:12" x14ac:dyDescent="0.25">
      <c r="A13" s="18" t="s">
        <v>978</v>
      </c>
      <c r="B13" s="33" t="s">
        <v>213</v>
      </c>
      <c r="C13" s="34">
        <v>11</v>
      </c>
      <c r="D13" s="11" t="str">
        <f t="shared" si="0"/>
        <v>N/A</v>
      </c>
      <c r="E13" s="34">
        <v>0</v>
      </c>
      <c r="F13" s="11" t="str">
        <f t="shared" si="1"/>
        <v>N/A</v>
      </c>
      <c r="G13" s="34">
        <v>0</v>
      </c>
      <c r="H13" s="11" t="str">
        <f t="shared" si="2"/>
        <v>N/A</v>
      </c>
      <c r="I13" s="12">
        <v>-100</v>
      </c>
      <c r="J13" s="12" t="s">
        <v>1745</v>
      </c>
      <c r="K13" s="41" t="s">
        <v>736</v>
      </c>
      <c r="L13" s="9" t="str">
        <f t="shared" si="3"/>
        <v>N/A</v>
      </c>
    </row>
    <row r="14" spans="1:12" x14ac:dyDescent="0.25">
      <c r="A14" s="18" t="s">
        <v>979</v>
      </c>
      <c r="B14" s="33" t="s">
        <v>213</v>
      </c>
      <c r="C14" s="34">
        <v>165</v>
      </c>
      <c r="D14" s="11" t="str">
        <f t="shared" si="0"/>
        <v>N/A</v>
      </c>
      <c r="E14" s="34">
        <v>139</v>
      </c>
      <c r="F14" s="11" t="str">
        <f t="shared" si="1"/>
        <v>N/A</v>
      </c>
      <c r="G14" s="34">
        <v>137</v>
      </c>
      <c r="H14" s="11" t="str">
        <f t="shared" si="2"/>
        <v>N/A</v>
      </c>
      <c r="I14" s="12">
        <v>-15.8</v>
      </c>
      <c r="J14" s="12">
        <v>-1.44</v>
      </c>
      <c r="K14" s="41" t="s">
        <v>736</v>
      </c>
      <c r="L14" s="9" t="str">
        <f t="shared" si="3"/>
        <v>Yes</v>
      </c>
    </row>
    <row r="15" spans="1:12" x14ac:dyDescent="0.25">
      <c r="A15" s="4" t="s">
        <v>980</v>
      </c>
      <c r="B15" s="33" t="s">
        <v>213</v>
      </c>
      <c r="C15" s="34">
        <v>0</v>
      </c>
      <c r="D15" s="11" t="str">
        <f t="shared" si="0"/>
        <v>N/A</v>
      </c>
      <c r="E15" s="34">
        <v>0</v>
      </c>
      <c r="F15" s="11" t="str">
        <f t="shared" si="1"/>
        <v>N/A</v>
      </c>
      <c r="G15" s="34">
        <v>0</v>
      </c>
      <c r="H15" s="11" t="str">
        <f t="shared" si="2"/>
        <v>N/A</v>
      </c>
      <c r="I15" s="12" t="s">
        <v>1745</v>
      </c>
      <c r="J15" s="12" t="s">
        <v>1745</v>
      </c>
      <c r="K15" s="41" t="s">
        <v>736</v>
      </c>
      <c r="L15" s="9" t="str">
        <f t="shared" si="3"/>
        <v>N/A</v>
      </c>
    </row>
    <row r="16" spans="1:12" x14ac:dyDescent="0.25">
      <c r="A16" s="4" t="s">
        <v>102</v>
      </c>
      <c r="B16" s="33" t="s">
        <v>213</v>
      </c>
      <c r="C16" s="34">
        <v>8639</v>
      </c>
      <c r="D16" s="11" t="str">
        <f t="shared" si="0"/>
        <v>N/A</v>
      </c>
      <c r="E16" s="34">
        <v>8045</v>
      </c>
      <c r="F16" s="11" t="str">
        <f t="shared" si="1"/>
        <v>N/A</v>
      </c>
      <c r="G16" s="34">
        <v>7875</v>
      </c>
      <c r="H16" s="11" t="str">
        <f t="shared" si="2"/>
        <v>N/A</v>
      </c>
      <c r="I16" s="12">
        <v>-6.88</v>
      </c>
      <c r="J16" s="12">
        <v>-2.11</v>
      </c>
      <c r="K16" s="41" t="s">
        <v>736</v>
      </c>
      <c r="L16" s="9" t="str">
        <f t="shared" si="3"/>
        <v>Yes</v>
      </c>
    </row>
    <row r="17" spans="1:12" x14ac:dyDescent="0.25">
      <c r="A17" s="4" t="s">
        <v>981</v>
      </c>
      <c r="B17" s="33" t="s">
        <v>213</v>
      </c>
      <c r="C17" s="34">
        <v>6197</v>
      </c>
      <c r="D17" s="11" t="str">
        <f t="shared" si="0"/>
        <v>N/A</v>
      </c>
      <c r="E17" s="34">
        <v>5903</v>
      </c>
      <c r="F17" s="11" t="str">
        <f t="shared" si="1"/>
        <v>N/A</v>
      </c>
      <c r="G17" s="34">
        <v>5596</v>
      </c>
      <c r="H17" s="11" t="str">
        <f t="shared" si="2"/>
        <v>N/A</v>
      </c>
      <c r="I17" s="12">
        <v>-4.74</v>
      </c>
      <c r="J17" s="12">
        <v>-5.2</v>
      </c>
      <c r="K17" s="41" t="s">
        <v>736</v>
      </c>
      <c r="L17" s="9" t="str">
        <f t="shared" si="3"/>
        <v>Yes</v>
      </c>
    </row>
    <row r="18" spans="1:12" x14ac:dyDescent="0.25">
      <c r="A18" s="4" t="s">
        <v>982</v>
      </c>
      <c r="B18" s="33" t="s">
        <v>213</v>
      </c>
      <c r="C18" s="34">
        <v>0</v>
      </c>
      <c r="D18" s="11" t="str">
        <f t="shared" si="0"/>
        <v>N/A</v>
      </c>
      <c r="E18" s="34">
        <v>0</v>
      </c>
      <c r="F18" s="11" t="str">
        <f t="shared" si="1"/>
        <v>N/A</v>
      </c>
      <c r="G18" s="34">
        <v>0</v>
      </c>
      <c r="H18" s="11" t="str">
        <f t="shared" si="2"/>
        <v>N/A</v>
      </c>
      <c r="I18" s="12" t="s">
        <v>1745</v>
      </c>
      <c r="J18" s="12" t="s">
        <v>1745</v>
      </c>
      <c r="K18" s="41" t="s">
        <v>736</v>
      </c>
      <c r="L18" s="9" t="str">
        <f t="shared" si="3"/>
        <v>N/A</v>
      </c>
    </row>
    <row r="19" spans="1:12" x14ac:dyDescent="0.25">
      <c r="A19" s="4" t="s">
        <v>983</v>
      </c>
      <c r="B19" s="33" t="s">
        <v>213</v>
      </c>
      <c r="C19" s="34">
        <v>613</v>
      </c>
      <c r="D19" s="11" t="str">
        <f t="shared" si="0"/>
        <v>N/A</v>
      </c>
      <c r="E19" s="34">
        <v>279</v>
      </c>
      <c r="F19" s="11" t="str">
        <f t="shared" si="1"/>
        <v>N/A</v>
      </c>
      <c r="G19" s="34">
        <v>158</v>
      </c>
      <c r="H19" s="11" t="str">
        <f t="shared" si="2"/>
        <v>N/A</v>
      </c>
      <c r="I19" s="12">
        <v>-54.5</v>
      </c>
      <c r="J19" s="12">
        <v>-43.4</v>
      </c>
      <c r="K19" s="41" t="s">
        <v>736</v>
      </c>
      <c r="L19" s="9" t="str">
        <f t="shared" si="3"/>
        <v>No</v>
      </c>
    </row>
    <row r="20" spans="1:12" x14ac:dyDescent="0.25">
      <c r="A20" s="4" t="s">
        <v>984</v>
      </c>
      <c r="B20" s="33" t="s">
        <v>213</v>
      </c>
      <c r="C20" s="34">
        <v>1829</v>
      </c>
      <c r="D20" s="11" t="str">
        <f t="shared" si="0"/>
        <v>N/A</v>
      </c>
      <c r="E20" s="34">
        <v>1863</v>
      </c>
      <c r="F20" s="11" t="str">
        <f t="shared" si="1"/>
        <v>N/A</v>
      </c>
      <c r="G20" s="34">
        <v>2121</v>
      </c>
      <c r="H20" s="11" t="str">
        <f t="shared" si="2"/>
        <v>N/A</v>
      </c>
      <c r="I20" s="12">
        <v>1.859</v>
      </c>
      <c r="J20" s="12">
        <v>13.85</v>
      </c>
      <c r="K20" s="41" t="s">
        <v>736</v>
      </c>
      <c r="L20" s="9" t="str">
        <f t="shared" si="3"/>
        <v>Yes</v>
      </c>
    </row>
    <row r="21" spans="1:12" x14ac:dyDescent="0.25">
      <c r="A21" s="2" t="s">
        <v>985</v>
      </c>
      <c r="B21" s="33" t="s">
        <v>213</v>
      </c>
      <c r="C21" s="34">
        <v>0</v>
      </c>
      <c r="D21" s="11" t="str">
        <f t="shared" si="0"/>
        <v>N/A</v>
      </c>
      <c r="E21" s="34">
        <v>0</v>
      </c>
      <c r="F21" s="11" t="str">
        <f t="shared" si="1"/>
        <v>N/A</v>
      </c>
      <c r="G21" s="34">
        <v>0</v>
      </c>
      <c r="H21" s="11" t="str">
        <f t="shared" si="2"/>
        <v>N/A</v>
      </c>
      <c r="I21" s="12" t="s">
        <v>1745</v>
      </c>
      <c r="J21" s="12" t="s">
        <v>1745</v>
      </c>
      <c r="K21" s="41" t="s">
        <v>736</v>
      </c>
      <c r="L21" s="9" t="str">
        <f t="shared" si="3"/>
        <v>N/A</v>
      </c>
    </row>
    <row r="22" spans="1:12" x14ac:dyDescent="0.25">
      <c r="A22" s="4" t="s">
        <v>1703</v>
      </c>
      <c r="B22" s="33" t="s">
        <v>213</v>
      </c>
      <c r="C22" s="34">
        <v>34829</v>
      </c>
      <c r="D22" s="11" t="str">
        <f t="shared" si="0"/>
        <v>N/A</v>
      </c>
      <c r="E22" s="34">
        <v>24856</v>
      </c>
      <c r="F22" s="11" t="str">
        <f t="shared" si="1"/>
        <v>N/A</v>
      </c>
      <c r="G22" s="34">
        <v>25926</v>
      </c>
      <c r="H22" s="11" t="str">
        <f t="shared" si="2"/>
        <v>N/A</v>
      </c>
      <c r="I22" s="12">
        <v>-28.6</v>
      </c>
      <c r="J22" s="12">
        <v>4.3049999999999997</v>
      </c>
      <c r="K22" s="41" t="s">
        <v>736</v>
      </c>
      <c r="L22" s="9" t="str">
        <f t="shared" si="3"/>
        <v>Yes</v>
      </c>
    </row>
    <row r="23" spans="1:12" x14ac:dyDescent="0.25">
      <c r="A23" s="4" t="s">
        <v>986</v>
      </c>
      <c r="B23" s="33" t="s">
        <v>213</v>
      </c>
      <c r="C23" s="34">
        <v>7100</v>
      </c>
      <c r="D23" s="11" t="str">
        <f t="shared" si="0"/>
        <v>N/A</v>
      </c>
      <c r="E23" s="34">
        <v>4177</v>
      </c>
      <c r="F23" s="11" t="str">
        <f t="shared" si="1"/>
        <v>N/A</v>
      </c>
      <c r="G23" s="34">
        <v>5279</v>
      </c>
      <c r="H23" s="11" t="str">
        <f t="shared" si="2"/>
        <v>N/A</v>
      </c>
      <c r="I23" s="12">
        <v>-41.2</v>
      </c>
      <c r="J23" s="12">
        <v>26.38</v>
      </c>
      <c r="K23" s="41" t="s">
        <v>736</v>
      </c>
      <c r="L23" s="9" t="str">
        <f t="shared" si="3"/>
        <v>Yes</v>
      </c>
    </row>
    <row r="24" spans="1:12" x14ac:dyDescent="0.25">
      <c r="A24" s="4" t="s">
        <v>987</v>
      </c>
      <c r="B24" s="33" t="s">
        <v>213</v>
      </c>
      <c r="C24" s="34">
        <v>517</v>
      </c>
      <c r="D24" s="11" t="str">
        <f t="shared" si="0"/>
        <v>N/A</v>
      </c>
      <c r="E24" s="34">
        <v>257</v>
      </c>
      <c r="F24" s="11" t="str">
        <f t="shared" si="1"/>
        <v>N/A</v>
      </c>
      <c r="G24" s="34">
        <v>94</v>
      </c>
      <c r="H24" s="11" t="str">
        <f t="shared" si="2"/>
        <v>N/A</v>
      </c>
      <c r="I24" s="12">
        <v>-50.3</v>
      </c>
      <c r="J24" s="12">
        <v>-63.4</v>
      </c>
      <c r="K24" s="41" t="s">
        <v>736</v>
      </c>
      <c r="L24" s="9" t="str">
        <f t="shared" si="3"/>
        <v>No</v>
      </c>
    </row>
    <row r="25" spans="1:12" x14ac:dyDescent="0.25">
      <c r="A25" s="4" t="s">
        <v>988</v>
      </c>
      <c r="B25" s="33" t="s">
        <v>213</v>
      </c>
      <c r="C25" s="34">
        <v>0</v>
      </c>
      <c r="D25" s="11" t="str">
        <f t="shared" si="0"/>
        <v>N/A</v>
      </c>
      <c r="E25" s="34">
        <v>0</v>
      </c>
      <c r="F25" s="11" t="str">
        <f t="shared" si="1"/>
        <v>N/A</v>
      </c>
      <c r="G25" s="34">
        <v>0</v>
      </c>
      <c r="H25" s="11" t="str">
        <f t="shared" si="2"/>
        <v>N/A</v>
      </c>
      <c r="I25" s="12" t="s">
        <v>1745</v>
      </c>
      <c r="J25" s="12" t="s">
        <v>1745</v>
      </c>
      <c r="K25" s="41" t="s">
        <v>736</v>
      </c>
      <c r="L25" s="9" t="str">
        <f t="shared" si="3"/>
        <v>N/A</v>
      </c>
    </row>
    <row r="26" spans="1:12" x14ac:dyDescent="0.25">
      <c r="A26" s="4" t="s">
        <v>989</v>
      </c>
      <c r="B26" s="33" t="s">
        <v>213</v>
      </c>
      <c r="C26" s="34">
        <v>18089</v>
      </c>
      <c r="D26" s="11" t="str">
        <f t="shared" si="0"/>
        <v>N/A</v>
      </c>
      <c r="E26" s="34">
        <v>14684</v>
      </c>
      <c r="F26" s="11" t="str">
        <f t="shared" si="1"/>
        <v>N/A</v>
      </c>
      <c r="G26" s="34">
        <v>14946</v>
      </c>
      <c r="H26" s="11" t="str">
        <f t="shared" si="2"/>
        <v>N/A</v>
      </c>
      <c r="I26" s="12">
        <v>-18.8</v>
      </c>
      <c r="J26" s="12">
        <v>1.784</v>
      </c>
      <c r="K26" s="41" t="s">
        <v>736</v>
      </c>
      <c r="L26" s="9" t="str">
        <f t="shared" si="3"/>
        <v>Yes</v>
      </c>
    </row>
    <row r="27" spans="1:12" x14ac:dyDescent="0.25">
      <c r="A27" s="4" t="s">
        <v>990</v>
      </c>
      <c r="B27" s="33" t="s">
        <v>213</v>
      </c>
      <c r="C27" s="34">
        <v>2793</v>
      </c>
      <c r="D27" s="11" t="str">
        <f t="shared" si="0"/>
        <v>N/A</v>
      </c>
      <c r="E27" s="34">
        <v>2177</v>
      </c>
      <c r="F27" s="11" t="str">
        <f t="shared" si="1"/>
        <v>N/A</v>
      </c>
      <c r="G27" s="34">
        <v>1573</v>
      </c>
      <c r="H27" s="11" t="str">
        <f t="shared" si="2"/>
        <v>N/A</v>
      </c>
      <c r="I27" s="12">
        <v>-22.1</v>
      </c>
      <c r="J27" s="12">
        <v>-27.7</v>
      </c>
      <c r="K27" s="41" t="s">
        <v>736</v>
      </c>
      <c r="L27" s="9" t="str">
        <f t="shared" si="3"/>
        <v>Yes</v>
      </c>
    </row>
    <row r="28" spans="1:12" x14ac:dyDescent="0.25">
      <c r="A28" s="48" t="s">
        <v>991</v>
      </c>
      <c r="B28" s="33" t="s">
        <v>213</v>
      </c>
      <c r="C28" s="34">
        <v>6330</v>
      </c>
      <c r="D28" s="11" t="str">
        <f t="shared" si="0"/>
        <v>N/A</v>
      </c>
      <c r="E28" s="34">
        <v>3561</v>
      </c>
      <c r="F28" s="11" t="str">
        <f t="shared" si="1"/>
        <v>N/A</v>
      </c>
      <c r="G28" s="34">
        <v>4034</v>
      </c>
      <c r="H28" s="11" t="str">
        <f t="shared" si="2"/>
        <v>N/A</v>
      </c>
      <c r="I28" s="12">
        <v>-43.7</v>
      </c>
      <c r="J28" s="12">
        <v>13.28</v>
      </c>
      <c r="K28" s="41" t="s">
        <v>736</v>
      </c>
      <c r="L28" s="9" t="str">
        <f t="shared" si="3"/>
        <v>Yes</v>
      </c>
    </row>
    <row r="29" spans="1:12" x14ac:dyDescent="0.25">
      <c r="A29" s="48" t="s">
        <v>992</v>
      </c>
      <c r="B29" s="33" t="s">
        <v>213</v>
      </c>
      <c r="C29" s="34">
        <v>0</v>
      </c>
      <c r="D29" s="11" t="str">
        <f t="shared" si="0"/>
        <v>N/A</v>
      </c>
      <c r="E29" s="34">
        <v>0</v>
      </c>
      <c r="F29" s="11" t="str">
        <f t="shared" si="1"/>
        <v>N/A</v>
      </c>
      <c r="G29" s="34">
        <v>0</v>
      </c>
      <c r="H29" s="11" t="str">
        <f t="shared" si="2"/>
        <v>N/A</v>
      </c>
      <c r="I29" s="12" t="s">
        <v>1745</v>
      </c>
      <c r="J29" s="12" t="s">
        <v>1745</v>
      </c>
      <c r="K29" s="41" t="s">
        <v>736</v>
      </c>
      <c r="L29" s="9" t="str">
        <f t="shared" si="3"/>
        <v>N/A</v>
      </c>
    </row>
    <row r="30" spans="1:12" x14ac:dyDescent="0.25">
      <c r="A30" s="48" t="s">
        <v>106</v>
      </c>
      <c r="B30" s="33" t="s">
        <v>213</v>
      </c>
      <c r="C30" s="34">
        <v>15623</v>
      </c>
      <c r="D30" s="11" t="str">
        <f t="shared" si="0"/>
        <v>N/A</v>
      </c>
      <c r="E30" s="34">
        <v>10807</v>
      </c>
      <c r="F30" s="11" t="str">
        <f t="shared" si="1"/>
        <v>N/A</v>
      </c>
      <c r="G30" s="34">
        <v>12857</v>
      </c>
      <c r="H30" s="11" t="str">
        <f t="shared" si="2"/>
        <v>N/A</v>
      </c>
      <c r="I30" s="12">
        <v>-30.8</v>
      </c>
      <c r="J30" s="12">
        <v>18.97</v>
      </c>
      <c r="K30" s="41" t="s">
        <v>736</v>
      </c>
      <c r="L30" s="9" t="str">
        <f t="shared" si="3"/>
        <v>Yes</v>
      </c>
    </row>
    <row r="31" spans="1:12" x14ac:dyDescent="0.25">
      <c r="A31" s="42" t="s">
        <v>993</v>
      </c>
      <c r="B31" s="33" t="s">
        <v>213</v>
      </c>
      <c r="C31" s="34">
        <v>3816</v>
      </c>
      <c r="D31" s="11" t="str">
        <f t="shared" si="0"/>
        <v>N/A</v>
      </c>
      <c r="E31" s="34">
        <v>2579</v>
      </c>
      <c r="F31" s="11" t="str">
        <f t="shared" si="1"/>
        <v>N/A</v>
      </c>
      <c r="G31" s="34">
        <v>3726</v>
      </c>
      <c r="H31" s="11" t="str">
        <f t="shared" si="2"/>
        <v>N/A</v>
      </c>
      <c r="I31" s="12">
        <v>-32.4</v>
      </c>
      <c r="J31" s="12">
        <v>44.47</v>
      </c>
      <c r="K31" s="41" t="s">
        <v>736</v>
      </c>
      <c r="L31" s="9" t="str">
        <f t="shared" si="3"/>
        <v>No</v>
      </c>
    </row>
    <row r="32" spans="1:12" x14ac:dyDescent="0.25">
      <c r="A32" s="42" t="s">
        <v>994</v>
      </c>
      <c r="B32" s="33" t="s">
        <v>213</v>
      </c>
      <c r="C32" s="34">
        <v>775</v>
      </c>
      <c r="D32" s="11" t="str">
        <f t="shared" si="0"/>
        <v>N/A</v>
      </c>
      <c r="E32" s="34">
        <v>522</v>
      </c>
      <c r="F32" s="11" t="str">
        <f t="shared" si="1"/>
        <v>N/A</v>
      </c>
      <c r="G32" s="34">
        <v>260</v>
      </c>
      <c r="H32" s="11" t="str">
        <f t="shared" si="2"/>
        <v>N/A</v>
      </c>
      <c r="I32" s="12">
        <v>-32.6</v>
      </c>
      <c r="J32" s="12">
        <v>-50.2</v>
      </c>
      <c r="K32" s="41" t="s">
        <v>736</v>
      </c>
      <c r="L32" s="9" t="str">
        <f t="shared" si="3"/>
        <v>No</v>
      </c>
    </row>
    <row r="33" spans="1:12" x14ac:dyDescent="0.25">
      <c r="A33" s="42" t="s">
        <v>995</v>
      </c>
      <c r="B33" s="33" t="s">
        <v>213</v>
      </c>
      <c r="C33" s="34">
        <v>0</v>
      </c>
      <c r="D33" s="11" t="str">
        <f t="shared" si="0"/>
        <v>N/A</v>
      </c>
      <c r="E33" s="34">
        <v>0</v>
      </c>
      <c r="F33" s="11" t="str">
        <f t="shared" si="1"/>
        <v>N/A</v>
      </c>
      <c r="G33" s="34">
        <v>0</v>
      </c>
      <c r="H33" s="11" t="str">
        <f t="shared" si="2"/>
        <v>N/A</v>
      </c>
      <c r="I33" s="12" t="s">
        <v>1745</v>
      </c>
      <c r="J33" s="12" t="s">
        <v>1745</v>
      </c>
      <c r="K33" s="41" t="s">
        <v>736</v>
      </c>
      <c r="L33" s="9" t="str">
        <f t="shared" si="3"/>
        <v>N/A</v>
      </c>
    </row>
    <row r="34" spans="1:12" x14ac:dyDescent="0.25">
      <c r="A34" s="42" t="s">
        <v>996</v>
      </c>
      <c r="B34" s="33" t="s">
        <v>213</v>
      </c>
      <c r="C34" s="34">
        <v>3905</v>
      </c>
      <c r="D34" s="11" t="str">
        <f t="shared" si="0"/>
        <v>N/A</v>
      </c>
      <c r="E34" s="34">
        <v>3954</v>
      </c>
      <c r="F34" s="11" t="str">
        <f t="shared" si="1"/>
        <v>N/A</v>
      </c>
      <c r="G34" s="34">
        <v>5113</v>
      </c>
      <c r="H34" s="11" t="str">
        <f t="shared" si="2"/>
        <v>N/A</v>
      </c>
      <c r="I34" s="12">
        <v>1.2549999999999999</v>
      </c>
      <c r="J34" s="12">
        <v>29.31</v>
      </c>
      <c r="K34" s="41" t="s">
        <v>736</v>
      </c>
      <c r="L34" s="9" t="str">
        <f t="shared" si="3"/>
        <v>Yes</v>
      </c>
    </row>
    <row r="35" spans="1:12" x14ac:dyDescent="0.25">
      <c r="A35" s="42" t="s">
        <v>997</v>
      </c>
      <c r="B35" s="33" t="s">
        <v>213</v>
      </c>
      <c r="C35" s="34">
        <v>1328</v>
      </c>
      <c r="D35" s="11" t="str">
        <f t="shared" si="0"/>
        <v>N/A</v>
      </c>
      <c r="E35" s="34">
        <v>1119</v>
      </c>
      <c r="F35" s="11" t="str">
        <f t="shared" si="1"/>
        <v>N/A</v>
      </c>
      <c r="G35" s="34">
        <v>1386</v>
      </c>
      <c r="H35" s="11" t="str">
        <f t="shared" si="2"/>
        <v>N/A</v>
      </c>
      <c r="I35" s="12">
        <v>-15.7</v>
      </c>
      <c r="J35" s="12">
        <v>23.86</v>
      </c>
      <c r="K35" s="41" t="s">
        <v>736</v>
      </c>
      <c r="L35" s="9" t="str">
        <f t="shared" si="3"/>
        <v>Yes</v>
      </c>
    </row>
    <row r="36" spans="1:12" x14ac:dyDescent="0.25">
      <c r="A36" s="42" t="s">
        <v>998</v>
      </c>
      <c r="B36" s="33" t="s">
        <v>213</v>
      </c>
      <c r="C36" s="34">
        <v>5799</v>
      </c>
      <c r="D36" s="11" t="str">
        <f t="shared" si="0"/>
        <v>N/A</v>
      </c>
      <c r="E36" s="34">
        <v>2633</v>
      </c>
      <c r="F36" s="11" t="str">
        <f t="shared" si="1"/>
        <v>N/A</v>
      </c>
      <c r="G36" s="34">
        <v>2372</v>
      </c>
      <c r="H36" s="11" t="str">
        <f t="shared" si="2"/>
        <v>N/A</v>
      </c>
      <c r="I36" s="12">
        <v>-54.6</v>
      </c>
      <c r="J36" s="12">
        <v>-9.91</v>
      </c>
      <c r="K36" s="41" t="s">
        <v>736</v>
      </c>
      <c r="L36" s="9" t="str">
        <f t="shared" si="3"/>
        <v>Yes</v>
      </c>
    </row>
    <row r="37" spans="1:12" x14ac:dyDescent="0.25">
      <c r="A37" s="42" t="s">
        <v>122</v>
      </c>
      <c r="B37" s="33" t="s">
        <v>213</v>
      </c>
      <c r="C37" s="34">
        <v>156</v>
      </c>
      <c r="D37" s="11" t="str">
        <f t="shared" si="0"/>
        <v>N/A</v>
      </c>
      <c r="E37" s="34">
        <v>169</v>
      </c>
      <c r="F37" s="11" t="str">
        <f t="shared" si="1"/>
        <v>N/A</v>
      </c>
      <c r="G37" s="34">
        <v>136</v>
      </c>
      <c r="H37" s="11" t="str">
        <f t="shared" si="2"/>
        <v>N/A</v>
      </c>
      <c r="I37" s="12">
        <v>8.3330000000000002</v>
      </c>
      <c r="J37" s="12">
        <v>-19.5</v>
      </c>
      <c r="K37" s="41" t="s">
        <v>736</v>
      </c>
      <c r="L37" s="9" t="str">
        <f t="shared" si="3"/>
        <v>Yes</v>
      </c>
    </row>
    <row r="38" spans="1:12" x14ac:dyDescent="0.25">
      <c r="A38" s="42" t="s">
        <v>84</v>
      </c>
      <c r="B38" s="33" t="s">
        <v>213</v>
      </c>
      <c r="C38" s="43">
        <v>237816300</v>
      </c>
      <c r="D38" s="11" t="str">
        <f t="shared" si="0"/>
        <v>N/A</v>
      </c>
      <c r="E38" s="43">
        <v>202295124</v>
      </c>
      <c r="F38" s="11" t="str">
        <f t="shared" si="1"/>
        <v>N/A</v>
      </c>
      <c r="G38" s="43">
        <v>187183165</v>
      </c>
      <c r="H38" s="11" t="str">
        <f t="shared" si="2"/>
        <v>N/A</v>
      </c>
      <c r="I38" s="12">
        <v>-14.9</v>
      </c>
      <c r="J38" s="12">
        <v>-7.47</v>
      </c>
      <c r="K38" s="41" t="s">
        <v>736</v>
      </c>
      <c r="L38" s="9" t="str">
        <f t="shared" si="3"/>
        <v>Yes</v>
      </c>
    </row>
    <row r="39" spans="1:12" x14ac:dyDescent="0.25">
      <c r="A39" s="42" t="s">
        <v>1287</v>
      </c>
      <c r="B39" s="33" t="s">
        <v>213</v>
      </c>
      <c r="C39" s="43">
        <v>4008.4326382999998</v>
      </c>
      <c r="D39" s="11" t="str">
        <f t="shared" si="0"/>
        <v>N/A</v>
      </c>
      <c r="E39" s="43">
        <v>4605.6763881999996</v>
      </c>
      <c r="F39" s="11" t="str">
        <f t="shared" si="1"/>
        <v>N/A</v>
      </c>
      <c r="G39" s="43">
        <v>3995.1158943999999</v>
      </c>
      <c r="H39" s="11" t="str">
        <f t="shared" si="2"/>
        <v>N/A</v>
      </c>
      <c r="I39" s="12">
        <v>14.9</v>
      </c>
      <c r="J39" s="12">
        <v>-13.3</v>
      </c>
      <c r="K39" s="41" t="s">
        <v>736</v>
      </c>
      <c r="L39" s="9" t="str">
        <f t="shared" si="3"/>
        <v>Yes</v>
      </c>
    </row>
    <row r="40" spans="1:12" x14ac:dyDescent="0.25">
      <c r="A40" s="42" t="s">
        <v>1288</v>
      </c>
      <c r="B40" s="33" t="s">
        <v>213</v>
      </c>
      <c r="C40" s="43">
        <v>5804.3615152000002</v>
      </c>
      <c r="D40" s="11" t="str">
        <f>IF($B40="N/A","N/A",IF(C40&gt;10,"No",IF(C40&lt;-10,"No","Yes")))</f>
        <v>N/A</v>
      </c>
      <c r="E40" s="43">
        <v>7190.6701738000002</v>
      </c>
      <c r="F40" s="11" t="str">
        <f>IF($B40="N/A","N/A",IF(E40&gt;10,"No",IF(E40&lt;-10,"No","Yes")))</f>
        <v>N/A</v>
      </c>
      <c r="G40" s="43">
        <v>6302.0390883</v>
      </c>
      <c r="H40" s="11" t="str">
        <f>IF($B40="N/A","N/A",IF(G40&gt;10,"No",IF(G40&lt;-10,"No","Yes")))</f>
        <v>N/A</v>
      </c>
      <c r="I40" s="12">
        <v>23.88</v>
      </c>
      <c r="J40" s="12">
        <v>-12.4</v>
      </c>
      <c r="K40" s="41" t="s">
        <v>736</v>
      </c>
      <c r="L40" s="9" t="str">
        <f>IF(J40="Div by 0", "N/A", IF(K40="N/A","N/A", IF(J40&gt;VALUE(MID(K40,1,2)), "No", IF(J40&lt;-1*VALUE(MID(K40,1,2)), "No", "Yes"))))</f>
        <v>Yes</v>
      </c>
    </row>
    <row r="41" spans="1:12" x14ac:dyDescent="0.25">
      <c r="A41" s="42" t="s">
        <v>107</v>
      </c>
      <c r="B41" s="33" t="s">
        <v>213</v>
      </c>
      <c r="C41" s="43">
        <v>34521655</v>
      </c>
      <c r="D41" s="11" t="str">
        <f t="shared" ref="D41:D44" si="4">IF($B41="N/A","N/A",IF(C41&gt;10,"No",IF(C41&lt;-10,"No","Yes")))</f>
        <v>N/A</v>
      </c>
      <c r="E41" s="43">
        <v>19742204</v>
      </c>
      <c r="F41" s="11" t="str">
        <f t="shared" ref="F41:F44" si="5">IF($B41="N/A","N/A",IF(E41&gt;10,"No",IF(E41&lt;-10,"No","Yes")))</f>
        <v>N/A</v>
      </c>
      <c r="G41" s="43">
        <v>17501382</v>
      </c>
      <c r="H41" s="11" t="str">
        <f t="shared" ref="H41:H44" si="6">IF($B41="N/A","N/A",IF(G41&gt;10,"No",IF(G41&lt;-10,"No","Yes")))</f>
        <v>N/A</v>
      </c>
      <c r="I41" s="12">
        <v>-42.8</v>
      </c>
      <c r="J41" s="12">
        <v>-11.4</v>
      </c>
      <c r="K41" s="41" t="s">
        <v>736</v>
      </c>
      <c r="L41" s="9" t="str">
        <f t="shared" ref="L41:L43" si="7">IF(J41="Div by 0", "N/A", IF(K41="N/A","N/A", IF(J41&gt;VALUE(MID(K41,1,2)), "No", IF(J41&lt;-1*VALUE(MID(K41,1,2)), "No", "Yes"))))</f>
        <v>Yes</v>
      </c>
    </row>
    <row r="42" spans="1:12" x14ac:dyDescent="0.25">
      <c r="A42" s="42" t="s">
        <v>158</v>
      </c>
      <c r="B42" s="41" t="s">
        <v>217</v>
      </c>
      <c r="C42" s="1">
        <v>1664</v>
      </c>
      <c r="D42" s="11" t="str">
        <f>IF($B42="N/A","N/A",IF(C42&gt;0,"No",IF(C42&lt;0,"No","Yes")))</f>
        <v>No</v>
      </c>
      <c r="E42" s="1">
        <v>1160</v>
      </c>
      <c r="F42" s="11" t="str">
        <f>IF($B42="N/A","N/A",IF(E42&gt;0,"No",IF(E42&lt;0,"No","Yes")))</f>
        <v>No</v>
      </c>
      <c r="G42" s="1">
        <v>1205</v>
      </c>
      <c r="H42" s="11" t="str">
        <f>IF($B42="N/A","N/A",IF(G42&gt;0,"No",IF(G42&lt;0,"No","Yes")))</f>
        <v>No</v>
      </c>
      <c r="I42" s="12">
        <v>-30.3</v>
      </c>
      <c r="J42" s="12">
        <v>3.879</v>
      </c>
      <c r="K42" s="41" t="s">
        <v>736</v>
      </c>
      <c r="L42" s="9" t="str">
        <f t="shared" si="7"/>
        <v>Yes</v>
      </c>
    </row>
    <row r="43" spans="1:12" x14ac:dyDescent="0.25">
      <c r="A43" s="42" t="s">
        <v>156</v>
      </c>
      <c r="B43" s="33" t="s">
        <v>213</v>
      </c>
      <c r="C43" s="43">
        <v>631132</v>
      </c>
      <c r="D43" s="11" t="str">
        <f t="shared" si="4"/>
        <v>N/A</v>
      </c>
      <c r="E43" s="43">
        <v>515769</v>
      </c>
      <c r="F43" s="11" t="str">
        <f t="shared" si="5"/>
        <v>N/A</v>
      </c>
      <c r="G43" s="43">
        <v>544367</v>
      </c>
      <c r="H43" s="11" t="str">
        <f t="shared" si="6"/>
        <v>N/A</v>
      </c>
      <c r="I43" s="12">
        <v>-18.3</v>
      </c>
      <c r="J43" s="12">
        <v>5.5449999999999999</v>
      </c>
      <c r="K43" s="41" t="s">
        <v>736</v>
      </c>
      <c r="L43" s="9" t="str">
        <f t="shared" si="7"/>
        <v>Yes</v>
      </c>
    </row>
    <row r="44" spans="1:12" x14ac:dyDescent="0.25">
      <c r="A44" s="42" t="s">
        <v>1289</v>
      </c>
      <c r="B44" s="33" t="s">
        <v>213</v>
      </c>
      <c r="C44" s="43">
        <v>379.28605769000001</v>
      </c>
      <c r="D44" s="11" t="str">
        <f t="shared" si="4"/>
        <v>N/A</v>
      </c>
      <c r="E44" s="43">
        <v>444.62844827999999</v>
      </c>
      <c r="F44" s="11" t="str">
        <f t="shared" si="5"/>
        <v>N/A</v>
      </c>
      <c r="G44" s="43">
        <v>451.75684647000003</v>
      </c>
      <c r="H44" s="11" t="str">
        <f t="shared" si="6"/>
        <v>N/A</v>
      </c>
      <c r="I44" s="12">
        <v>17.23</v>
      </c>
      <c r="J44" s="12">
        <v>1.603</v>
      </c>
      <c r="K44" s="41" t="s">
        <v>736</v>
      </c>
      <c r="L44" s="9" t="str">
        <f>IF(J44="Div by 0", "N/A", IF(OR(J44="N/A",K44="N/A"),"N/A", IF(J44&gt;VALUE(MID(K44,1,2)), "No", IF(J44&lt;-1*VALUE(MID(K44,1,2)), "No", "Yes"))))</f>
        <v>Yes</v>
      </c>
    </row>
    <row r="45" spans="1:12" x14ac:dyDescent="0.25">
      <c r="A45" s="42" t="s">
        <v>1290</v>
      </c>
      <c r="B45" s="33" t="s">
        <v>213</v>
      </c>
      <c r="C45" s="43">
        <v>14771.756303</v>
      </c>
      <c r="D45" s="11" t="str">
        <f t="shared" ref="D45:D71" si="8">IF($B45="N/A","N/A",IF(C45&gt;10,"No",IF(C45&lt;-10,"No","Yes")))</f>
        <v>N/A</v>
      </c>
      <c r="E45" s="43">
        <v>14877.437209</v>
      </c>
      <c r="F45" s="11" t="str">
        <f t="shared" ref="F45:F71" si="9">IF($B45="N/A","N/A",IF(E45&gt;10,"No",IF(E45&lt;-10,"No","Yes")))</f>
        <v>N/A</v>
      </c>
      <c r="G45" s="43">
        <v>14864.230769</v>
      </c>
      <c r="H45" s="11" t="str">
        <f t="shared" ref="H45:H71" si="10">IF($B45="N/A","N/A",IF(G45&gt;10,"No",IF(G45&lt;-10,"No","Yes")))</f>
        <v>N/A</v>
      </c>
      <c r="I45" s="12">
        <v>0.71540000000000004</v>
      </c>
      <c r="J45" s="12">
        <v>-8.8999999999999996E-2</v>
      </c>
      <c r="K45" s="41" t="s">
        <v>736</v>
      </c>
      <c r="L45" s="9" t="str">
        <f t="shared" ref="L45:L71" si="11">IF(J45="Div by 0", "N/A", IF(K45="N/A","N/A", IF(J45&gt;VALUE(MID(K45,1,2)), "No", IF(J45&lt;-1*VALUE(MID(K45,1,2)), "No", "Yes"))))</f>
        <v>Yes</v>
      </c>
    </row>
    <row r="46" spans="1:12" x14ac:dyDescent="0.25">
      <c r="A46" s="42" t="s">
        <v>1291</v>
      </c>
      <c r="B46" s="33" t="s">
        <v>213</v>
      </c>
      <c r="C46" s="43">
        <v>23446.957746</v>
      </c>
      <c r="D46" s="11" t="str">
        <f t="shared" si="8"/>
        <v>N/A</v>
      </c>
      <c r="E46" s="43">
        <v>20384.789474000001</v>
      </c>
      <c r="F46" s="11" t="str">
        <f t="shared" si="9"/>
        <v>N/A</v>
      </c>
      <c r="G46" s="43">
        <v>24556.948275999999</v>
      </c>
      <c r="H46" s="11" t="str">
        <f t="shared" si="10"/>
        <v>N/A</v>
      </c>
      <c r="I46" s="12">
        <v>-13.1</v>
      </c>
      <c r="J46" s="12">
        <v>20.47</v>
      </c>
      <c r="K46" s="41" t="s">
        <v>736</v>
      </c>
      <c r="L46" s="9" t="str">
        <f t="shared" si="11"/>
        <v>Yes</v>
      </c>
    </row>
    <row r="47" spans="1:12" x14ac:dyDescent="0.25">
      <c r="A47" s="42" t="s">
        <v>1292</v>
      </c>
      <c r="B47" s="33" t="s">
        <v>213</v>
      </c>
      <c r="C47" s="43" t="s">
        <v>1745</v>
      </c>
      <c r="D47" s="11" t="str">
        <f t="shared" si="8"/>
        <v>N/A</v>
      </c>
      <c r="E47" s="43" t="s">
        <v>1745</v>
      </c>
      <c r="F47" s="11" t="str">
        <f t="shared" si="9"/>
        <v>N/A</v>
      </c>
      <c r="G47" s="43" t="s">
        <v>1745</v>
      </c>
      <c r="H47" s="11" t="str">
        <f t="shared" si="10"/>
        <v>N/A</v>
      </c>
      <c r="I47" s="12" t="s">
        <v>1745</v>
      </c>
      <c r="J47" s="12" t="s">
        <v>1745</v>
      </c>
      <c r="K47" s="41" t="s">
        <v>736</v>
      </c>
      <c r="L47" s="9" t="str">
        <f t="shared" si="11"/>
        <v>N/A</v>
      </c>
    </row>
    <row r="48" spans="1:12" x14ac:dyDescent="0.25">
      <c r="A48" s="42" t="s">
        <v>1293</v>
      </c>
      <c r="B48" s="33" t="s">
        <v>213</v>
      </c>
      <c r="C48" s="43">
        <v>6841</v>
      </c>
      <c r="D48" s="11" t="str">
        <f t="shared" si="8"/>
        <v>N/A</v>
      </c>
      <c r="E48" s="43" t="s">
        <v>1745</v>
      </c>
      <c r="F48" s="11" t="str">
        <f t="shared" si="9"/>
        <v>N/A</v>
      </c>
      <c r="G48" s="43" t="s">
        <v>1745</v>
      </c>
      <c r="H48" s="11" t="str">
        <f t="shared" si="10"/>
        <v>N/A</v>
      </c>
      <c r="I48" s="12" t="s">
        <v>1745</v>
      </c>
      <c r="J48" s="12" t="s">
        <v>1745</v>
      </c>
      <c r="K48" s="41" t="s">
        <v>736</v>
      </c>
      <c r="L48" s="9" t="str">
        <f t="shared" si="11"/>
        <v>N/A</v>
      </c>
    </row>
    <row r="49" spans="1:12" x14ac:dyDescent="0.25">
      <c r="A49" s="42" t="s">
        <v>1294</v>
      </c>
      <c r="B49" s="33" t="s">
        <v>213</v>
      </c>
      <c r="C49" s="43">
        <v>11134.921211999999</v>
      </c>
      <c r="D49" s="11" t="str">
        <f t="shared" si="8"/>
        <v>N/A</v>
      </c>
      <c r="E49" s="43">
        <v>11866.223022</v>
      </c>
      <c r="F49" s="11" t="str">
        <f t="shared" si="9"/>
        <v>N/A</v>
      </c>
      <c r="G49" s="43">
        <v>10760.744526</v>
      </c>
      <c r="H49" s="11" t="str">
        <f t="shared" si="10"/>
        <v>N/A</v>
      </c>
      <c r="I49" s="12">
        <v>6.5679999999999996</v>
      </c>
      <c r="J49" s="12">
        <v>-9.32</v>
      </c>
      <c r="K49" s="41" t="s">
        <v>736</v>
      </c>
      <c r="L49" s="9" t="str">
        <f t="shared" si="11"/>
        <v>Yes</v>
      </c>
    </row>
    <row r="50" spans="1:12" x14ac:dyDescent="0.25">
      <c r="A50" s="42" t="s">
        <v>1295</v>
      </c>
      <c r="B50" s="33" t="s">
        <v>213</v>
      </c>
      <c r="C50" s="43" t="s">
        <v>1745</v>
      </c>
      <c r="D50" s="11" t="str">
        <f t="shared" si="8"/>
        <v>N/A</v>
      </c>
      <c r="E50" s="43" t="s">
        <v>1745</v>
      </c>
      <c r="F50" s="11" t="str">
        <f t="shared" si="9"/>
        <v>N/A</v>
      </c>
      <c r="G50" s="43" t="s">
        <v>1745</v>
      </c>
      <c r="H50" s="11" t="str">
        <f t="shared" si="10"/>
        <v>N/A</v>
      </c>
      <c r="I50" s="12" t="s">
        <v>1745</v>
      </c>
      <c r="J50" s="12" t="s">
        <v>1745</v>
      </c>
      <c r="K50" s="41" t="s">
        <v>736</v>
      </c>
      <c r="L50" s="9" t="str">
        <f t="shared" si="11"/>
        <v>N/A</v>
      </c>
    </row>
    <row r="51" spans="1:12" x14ac:dyDescent="0.25">
      <c r="A51" s="42" t="s">
        <v>1296</v>
      </c>
      <c r="B51" s="33" t="s">
        <v>213</v>
      </c>
      <c r="C51" s="43">
        <v>17478.790485000001</v>
      </c>
      <c r="D51" s="11" t="str">
        <f t="shared" si="8"/>
        <v>N/A</v>
      </c>
      <c r="E51" s="43">
        <v>18245.640273000001</v>
      </c>
      <c r="F51" s="11" t="str">
        <f t="shared" si="9"/>
        <v>N/A</v>
      </c>
      <c r="G51" s="43">
        <v>15906.249397</v>
      </c>
      <c r="H51" s="11" t="str">
        <f t="shared" si="10"/>
        <v>N/A</v>
      </c>
      <c r="I51" s="12">
        <v>4.3869999999999996</v>
      </c>
      <c r="J51" s="12">
        <v>-12.8</v>
      </c>
      <c r="K51" s="41" t="s">
        <v>736</v>
      </c>
      <c r="L51" s="9" t="str">
        <f t="shared" si="11"/>
        <v>Yes</v>
      </c>
    </row>
    <row r="52" spans="1:12" x14ac:dyDescent="0.25">
      <c r="A52" s="42" t="s">
        <v>1297</v>
      </c>
      <c r="B52" s="33" t="s">
        <v>213</v>
      </c>
      <c r="C52" s="43">
        <v>15449.592060999999</v>
      </c>
      <c r="D52" s="11" t="str">
        <f t="shared" si="8"/>
        <v>N/A</v>
      </c>
      <c r="E52" s="43">
        <v>15615.782144999999</v>
      </c>
      <c r="F52" s="11" t="str">
        <f t="shared" si="9"/>
        <v>N/A</v>
      </c>
      <c r="G52" s="43">
        <v>15073.240886</v>
      </c>
      <c r="H52" s="11" t="str">
        <f t="shared" si="10"/>
        <v>N/A</v>
      </c>
      <c r="I52" s="12">
        <v>1.0760000000000001</v>
      </c>
      <c r="J52" s="12">
        <v>-3.47</v>
      </c>
      <c r="K52" s="41" t="s">
        <v>736</v>
      </c>
      <c r="L52" s="9" t="str">
        <f t="shared" si="11"/>
        <v>Yes</v>
      </c>
    </row>
    <row r="53" spans="1:12" x14ac:dyDescent="0.25">
      <c r="A53" s="42" t="s">
        <v>1298</v>
      </c>
      <c r="B53" s="33" t="s">
        <v>213</v>
      </c>
      <c r="C53" s="43" t="s">
        <v>1745</v>
      </c>
      <c r="D53" s="11" t="str">
        <f t="shared" si="8"/>
        <v>N/A</v>
      </c>
      <c r="E53" s="43" t="s">
        <v>1745</v>
      </c>
      <c r="F53" s="11" t="str">
        <f t="shared" si="9"/>
        <v>N/A</v>
      </c>
      <c r="G53" s="43" t="s">
        <v>1745</v>
      </c>
      <c r="H53" s="11" t="str">
        <f t="shared" si="10"/>
        <v>N/A</v>
      </c>
      <c r="I53" s="12" t="s">
        <v>1745</v>
      </c>
      <c r="J53" s="12" t="s">
        <v>1745</v>
      </c>
      <c r="K53" s="41" t="s">
        <v>736</v>
      </c>
      <c r="L53" s="9" t="str">
        <f t="shared" si="11"/>
        <v>N/A</v>
      </c>
    </row>
    <row r="54" spans="1:12" x14ac:dyDescent="0.25">
      <c r="A54" s="42" t="s">
        <v>1299</v>
      </c>
      <c r="B54" s="33" t="s">
        <v>213</v>
      </c>
      <c r="C54" s="43">
        <v>18686.972268000001</v>
      </c>
      <c r="D54" s="11" t="str">
        <f t="shared" si="8"/>
        <v>N/A</v>
      </c>
      <c r="E54" s="43">
        <v>32491.559140000001</v>
      </c>
      <c r="F54" s="11" t="str">
        <f t="shared" si="9"/>
        <v>N/A</v>
      </c>
      <c r="G54" s="43">
        <v>14915.392405000001</v>
      </c>
      <c r="H54" s="11" t="str">
        <f t="shared" si="10"/>
        <v>N/A</v>
      </c>
      <c r="I54" s="12">
        <v>73.87</v>
      </c>
      <c r="J54" s="12">
        <v>-54.1</v>
      </c>
      <c r="K54" s="41" t="s">
        <v>736</v>
      </c>
      <c r="L54" s="9" t="str">
        <f t="shared" si="11"/>
        <v>No</v>
      </c>
    </row>
    <row r="55" spans="1:12" x14ac:dyDescent="0.25">
      <c r="A55" s="42" t="s">
        <v>1676</v>
      </c>
      <c r="B55" s="33" t="s">
        <v>213</v>
      </c>
      <c r="C55" s="43">
        <v>23949.171678999999</v>
      </c>
      <c r="D55" s="11" t="str">
        <f t="shared" si="8"/>
        <v>N/A</v>
      </c>
      <c r="E55" s="43">
        <v>24445.018250000001</v>
      </c>
      <c r="F55" s="11" t="str">
        <f t="shared" si="9"/>
        <v>N/A</v>
      </c>
      <c r="G55" s="43">
        <v>18177.852900000002</v>
      </c>
      <c r="H55" s="11" t="str">
        <f t="shared" si="10"/>
        <v>N/A</v>
      </c>
      <c r="I55" s="12">
        <v>2.0699999999999998</v>
      </c>
      <c r="J55" s="12">
        <v>-25.6</v>
      </c>
      <c r="K55" s="41" t="s">
        <v>736</v>
      </c>
      <c r="L55" s="9" t="str">
        <f t="shared" si="11"/>
        <v>Yes</v>
      </c>
    </row>
    <row r="56" spans="1:12" x14ac:dyDescent="0.25">
      <c r="A56" s="42" t="s">
        <v>1300</v>
      </c>
      <c r="B56" s="33" t="s">
        <v>213</v>
      </c>
      <c r="C56" s="43" t="s">
        <v>1745</v>
      </c>
      <c r="D56" s="11" t="str">
        <f t="shared" si="8"/>
        <v>N/A</v>
      </c>
      <c r="E56" s="43" t="s">
        <v>1745</v>
      </c>
      <c r="F56" s="11" t="str">
        <f t="shared" si="9"/>
        <v>N/A</v>
      </c>
      <c r="G56" s="43" t="s">
        <v>1745</v>
      </c>
      <c r="H56" s="11" t="str">
        <f t="shared" si="10"/>
        <v>N/A</v>
      </c>
      <c r="I56" s="12" t="s">
        <v>1745</v>
      </c>
      <c r="J56" s="12" t="s">
        <v>1745</v>
      </c>
      <c r="K56" s="41" t="s">
        <v>736</v>
      </c>
      <c r="L56" s="9" t="str">
        <f t="shared" si="11"/>
        <v>N/A</v>
      </c>
    </row>
    <row r="57" spans="1:12" x14ac:dyDescent="0.25">
      <c r="A57" s="42" t="s">
        <v>1677</v>
      </c>
      <c r="B57" s="33" t="s">
        <v>213</v>
      </c>
      <c r="C57" s="43">
        <v>1141.4928938999999</v>
      </c>
      <c r="D57" s="11" t="str">
        <f t="shared" si="8"/>
        <v>N/A</v>
      </c>
      <c r="E57" s="43">
        <v>1041.5877453999999</v>
      </c>
      <c r="F57" s="11" t="str">
        <f t="shared" si="9"/>
        <v>N/A</v>
      </c>
      <c r="G57" s="43">
        <v>1284.8454446999999</v>
      </c>
      <c r="H57" s="11" t="str">
        <f t="shared" si="10"/>
        <v>N/A</v>
      </c>
      <c r="I57" s="12">
        <v>-8.75</v>
      </c>
      <c r="J57" s="12">
        <v>23.35</v>
      </c>
      <c r="K57" s="41" t="s">
        <v>736</v>
      </c>
      <c r="L57" s="9" t="str">
        <f t="shared" si="11"/>
        <v>Yes</v>
      </c>
    </row>
    <row r="58" spans="1:12" x14ac:dyDescent="0.25">
      <c r="A58" s="42" t="s">
        <v>1301</v>
      </c>
      <c r="B58" s="33" t="s">
        <v>213</v>
      </c>
      <c r="C58" s="43">
        <v>1136.5616901000001</v>
      </c>
      <c r="D58" s="11" t="str">
        <f t="shared" si="8"/>
        <v>N/A</v>
      </c>
      <c r="E58" s="43">
        <v>1051.106057</v>
      </c>
      <c r="F58" s="11" t="str">
        <f t="shared" si="9"/>
        <v>N/A</v>
      </c>
      <c r="G58" s="43">
        <v>1152.3513923</v>
      </c>
      <c r="H58" s="11" t="str">
        <f t="shared" si="10"/>
        <v>N/A</v>
      </c>
      <c r="I58" s="12">
        <v>-7.52</v>
      </c>
      <c r="J58" s="12">
        <v>9.6319999999999997</v>
      </c>
      <c r="K58" s="41" t="s">
        <v>736</v>
      </c>
      <c r="L58" s="9" t="str">
        <f t="shared" si="11"/>
        <v>Yes</v>
      </c>
    </row>
    <row r="59" spans="1:12" ht="12" customHeight="1" x14ac:dyDescent="0.25">
      <c r="A59" s="42" t="s">
        <v>1678</v>
      </c>
      <c r="B59" s="33" t="s">
        <v>213</v>
      </c>
      <c r="C59" s="43">
        <v>1745.0135396999999</v>
      </c>
      <c r="D59" s="11" t="str">
        <f t="shared" si="8"/>
        <v>N/A</v>
      </c>
      <c r="E59" s="43">
        <v>1253.3151751</v>
      </c>
      <c r="F59" s="11" t="str">
        <f t="shared" si="9"/>
        <v>N/A</v>
      </c>
      <c r="G59" s="43">
        <v>896.97872340000004</v>
      </c>
      <c r="H59" s="11" t="str">
        <f t="shared" si="10"/>
        <v>N/A</v>
      </c>
      <c r="I59" s="12">
        <v>-28.2</v>
      </c>
      <c r="J59" s="12">
        <v>-28.4</v>
      </c>
      <c r="K59" s="41" t="s">
        <v>736</v>
      </c>
      <c r="L59" s="9" t="str">
        <f t="shared" si="11"/>
        <v>Yes</v>
      </c>
    </row>
    <row r="60" spans="1:12" x14ac:dyDescent="0.25">
      <c r="A60" s="42" t="s">
        <v>1679</v>
      </c>
      <c r="B60" s="33" t="s">
        <v>213</v>
      </c>
      <c r="C60" s="43" t="s">
        <v>1745</v>
      </c>
      <c r="D60" s="11" t="str">
        <f t="shared" si="8"/>
        <v>N/A</v>
      </c>
      <c r="E60" s="43" t="s">
        <v>1745</v>
      </c>
      <c r="F60" s="11" t="str">
        <f t="shared" si="9"/>
        <v>N/A</v>
      </c>
      <c r="G60" s="43" t="s">
        <v>1745</v>
      </c>
      <c r="H60" s="11" t="str">
        <f t="shared" si="10"/>
        <v>N/A</v>
      </c>
      <c r="I60" s="12" t="s">
        <v>1745</v>
      </c>
      <c r="J60" s="12" t="s">
        <v>1745</v>
      </c>
      <c r="K60" s="41" t="s">
        <v>736</v>
      </c>
      <c r="L60" s="9" t="str">
        <f t="shared" si="11"/>
        <v>N/A</v>
      </c>
    </row>
    <row r="61" spans="1:12" x14ac:dyDescent="0.25">
      <c r="A61" s="3" t="s">
        <v>1680</v>
      </c>
      <c r="B61" s="33" t="s">
        <v>213</v>
      </c>
      <c r="C61" s="43">
        <v>927.26043451999999</v>
      </c>
      <c r="D61" s="11" t="str">
        <f t="shared" si="8"/>
        <v>N/A</v>
      </c>
      <c r="E61" s="43">
        <v>661.94572324000001</v>
      </c>
      <c r="F61" s="11" t="str">
        <f t="shared" si="9"/>
        <v>N/A</v>
      </c>
      <c r="G61" s="43">
        <v>894.96386992999999</v>
      </c>
      <c r="H61" s="11" t="str">
        <f t="shared" si="10"/>
        <v>N/A</v>
      </c>
      <c r="I61" s="12">
        <v>-28.6</v>
      </c>
      <c r="J61" s="12">
        <v>35.200000000000003</v>
      </c>
      <c r="K61" s="41" t="s">
        <v>736</v>
      </c>
      <c r="L61" s="9" t="str">
        <f t="shared" si="11"/>
        <v>No</v>
      </c>
    </row>
    <row r="62" spans="1:12" x14ac:dyDescent="0.25">
      <c r="A62" s="3" t="s">
        <v>1681</v>
      </c>
      <c r="B62" s="33" t="s">
        <v>213</v>
      </c>
      <c r="C62" s="43">
        <v>1433.0798425</v>
      </c>
      <c r="D62" s="11" t="str">
        <f t="shared" si="8"/>
        <v>N/A</v>
      </c>
      <c r="E62" s="43">
        <v>1748.7285254999999</v>
      </c>
      <c r="F62" s="11" t="str">
        <f t="shared" si="9"/>
        <v>N/A</v>
      </c>
      <c r="G62" s="43">
        <v>1024.1881754999999</v>
      </c>
      <c r="H62" s="11" t="str">
        <f t="shared" si="10"/>
        <v>N/A</v>
      </c>
      <c r="I62" s="12">
        <v>22.03</v>
      </c>
      <c r="J62" s="12">
        <v>-41.4</v>
      </c>
      <c r="K62" s="41" t="s">
        <v>736</v>
      </c>
      <c r="L62" s="9" t="str">
        <f t="shared" si="11"/>
        <v>No</v>
      </c>
    </row>
    <row r="63" spans="1:12" x14ac:dyDescent="0.25">
      <c r="A63" s="3" t="s">
        <v>1682</v>
      </c>
      <c r="B63" s="33" t="s">
        <v>213</v>
      </c>
      <c r="C63" s="43">
        <v>1581.2780411000001</v>
      </c>
      <c r="D63" s="11" t="str">
        <f t="shared" si="8"/>
        <v>N/A</v>
      </c>
      <c r="E63" s="43">
        <v>2148.3122718</v>
      </c>
      <c r="F63" s="11" t="str">
        <f t="shared" si="9"/>
        <v>N/A</v>
      </c>
      <c r="G63" s="43">
        <v>3013.4224095</v>
      </c>
      <c r="H63" s="11" t="str">
        <f t="shared" si="10"/>
        <v>N/A</v>
      </c>
      <c r="I63" s="12">
        <v>35.86</v>
      </c>
      <c r="J63" s="12">
        <v>40.270000000000003</v>
      </c>
      <c r="K63" s="41" t="s">
        <v>736</v>
      </c>
      <c r="L63" s="9" t="str">
        <f t="shared" si="11"/>
        <v>No</v>
      </c>
    </row>
    <row r="64" spans="1:12" x14ac:dyDescent="0.25">
      <c r="A64" s="3" t="s">
        <v>1683</v>
      </c>
      <c r="B64" s="33" t="s">
        <v>213</v>
      </c>
      <c r="C64" s="43" t="s">
        <v>1745</v>
      </c>
      <c r="D64" s="11" t="str">
        <f t="shared" si="8"/>
        <v>N/A</v>
      </c>
      <c r="E64" s="43" t="s">
        <v>1745</v>
      </c>
      <c r="F64" s="11" t="str">
        <f t="shared" si="9"/>
        <v>N/A</v>
      </c>
      <c r="G64" s="43" t="s">
        <v>1745</v>
      </c>
      <c r="H64" s="11" t="str">
        <f t="shared" si="10"/>
        <v>N/A</v>
      </c>
      <c r="I64" s="12" t="s">
        <v>1745</v>
      </c>
      <c r="J64" s="12" t="s">
        <v>1745</v>
      </c>
      <c r="K64" s="41" t="s">
        <v>736</v>
      </c>
      <c r="L64" s="9" t="str">
        <f t="shared" si="11"/>
        <v>N/A</v>
      </c>
    </row>
    <row r="65" spans="1:12" x14ac:dyDescent="0.25">
      <c r="A65" s="3" t="s">
        <v>1684</v>
      </c>
      <c r="B65" s="33" t="s">
        <v>213</v>
      </c>
      <c r="C65" s="43">
        <v>2787.1916405000002</v>
      </c>
      <c r="D65" s="11" t="str">
        <f t="shared" si="8"/>
        <v>N/A</v>
      </c>
      <c r="E65" s="43">
        <v>2444.7667253</v>
      </c>
      <c r="F65" s="11" t="str">
        <f t="shared" si="9"/>
        <v>N/A</v>
      </c>
      <c r="G65" s="43">
        <v>1999.8462316</v>
      </c>
      <c r="H65" s="11" t="str">
        <f t="shared" si="10"/>
        <v>N/A</v>
      </c>
      <c r="I65" s="12">
        <v>-12.3</v>
      </c>
      <c r="J65" s="12">
        <v>-18.2</v>
      </c>
      <c r="K65" s="41" t="s">
        <v>736</v>
      </c>
      <c r="L65" s="9" t="str">
        <f t="shared" si="11"/>
        <v>Yes</v>
      </c>
    </row>
    <row r="66" spans="1:12" x14ac:dyDescent="0.25">
      <c r="A66" s="3" t="s">
        <v>1685</v>
      </c>
      <c r="B66" s="33" t="s">
        <v>213</v>
      </c>
      <c r="C66" s="43">
        <v>2901.3228512000001</v>
      </c>
      <c r="D66" s="11" t="str">
        <f t="shared" si="8"/>
        <v>N/A</v>
      </c>
      <c r="E66" s="43">
        <v>2099.8445133999999</v>
      </c>
      <c r="F66" s="11" t="str">
        <f t="shared" si="9"/>
        <v>N/A</v>
      </c>
      <c r="G66" s="43">
        <v>2201.0075148000001</v>
      </c>
      <c r="H66" s="11" t="str">
        <f t="shared" si="10"/>
        <v>N/A</v>
      </c>
      <c r="I66" s="12">
        <v>-27.6</v>
      </c>
      <c r="J66" s="12">
        <v>4.8179999999999996</v>
      </c>
      <c r="K66" s="41" t="s">
        <v>736</v>
      </c>
      <c r="L66" s="9" t="str">
        <f t="shared" si="11"/>
        <v>Yes</v>
      </c>
    </row>
    <row r="67" spans="1:12" x14ac:dyDescent="0.25">
      <c r="A67" s="3" t="s">
        <v>1686</v>
      </c>
      <c r="B67" s="33" t="s">
        <v>213</v>
      </c>
      <c r="C67" s="43">
        <v>2149.8309677000002</v>
      </c>
      <c r="D67" s="11" t="str">
        <f t="shared" si="8"/>
        <v>N/A</v>
      </c>
      <c r="E67" s="43">
        <v>2549.5996169</v>
      </c>
      <c r="F67" s="11" t="str">
        <f t="shared" si="9"/>
        <v>N/A</v>
      </c>
      <c r="G67" s="43">
        <v>2028.2</v>
      </c>
      <c r="H67" s="11" t="str">
        <f t="shared" si="10"/>
        <v>N/A</v>
      </c>
      <c r="I67" s="12">
        <v>18.600000000000001</v>
      </c>
      <c r="J67" s="12">
        <v>-20.5</v>
      </c>
      <c r="K67" s="41" t="s">
        <v>736</v>
      </c>
      <c r="L67" s="9" t="str">
        <f t="shared" si="11"/>
        <v>Yes</v>
      </c>
    </row>
    <row r="68" spans="1:12" x14ac:dyDescent="0.25">
      <c r="A68" s="2" t="s">
        <v>1687</v>
      </c>
      <c r="B68" s="33" t="s">
        <v>213</v>
      </c>
      <c r="C68" s="43" t="s">
        <v>1745</v>
      </c>
      <c r="D68" s="11" t="str">
        <f t="shared" si="8"/>
        <v>N/A</v>
      </c>
      <c r="E68" s="43" t="s">
        <v>1745</v>
      </c>
      <c r="F68" s="11" t="str">
        <f t="shared" si="9"/>
        <v>N/A</v>
      </c>
      <c r="G68" s="43" t="s">
        <v>1745</v>
      </c>
      <c r="H68" s="11" t="str">
        <f t="shared" si="10"/>
        <v>N/A</v>
      </c>
      <c r="I68" s="12" t="s">
        <v>1745</v>
      </c>
      <c r="J68" s="12" t="s">
        <v>1745</v>
      </c>
      <c r="K68" s="41" t="s">
        <v>736</v>
      </c>
      <c r="L68" s="9" t="str">
        <f t="shared" si="11"/>
        <v>N/A</v>
      </c>
    </row>
    <row r="69" spans="1:12" x14ac:dyDescent="0.25">
      <c r="A69" s="2" t="s">
        <v>1688</v>
      </c>
      <c r="B69" s="33" t="s">
        <v>213</v>
      </c>
      <c r="C69" s="43">
        <v>1673.2460948</v>
      </c>
      <c r="D69" s="11" t="str">
        <f t="shared" si="8"/>
        <v>N/A</v>
      </c>
      <c r="E69" s="43">
        <v>1231.4896308</v>
      </c>
      <c r="F69" s="11" t="str">
        <f t="shared" si="9"/>
        <v>N/A</v>
      </c>
      <c r="G69" s="43">
        <v>1063.0041071999999</v>
      </c>
      <c r="H69" s="11" t="str">
        <f t="shared" si="10"/>
        <v>N/A</v>
      </c>
      <c r="I69" s="12">
        <v>-26.4</v>
      </c>
      <c r="J69" s="12">
        <v>-13.7</v>
      </c>
      <c r="K69" s="41" t="s">
        <v>736</v>
      </c>
      <c r="L69" s="9" t="str">
        <f t="shared" si="11"/>
        <v>Yes</v>
      </c>
    </row>
    <row r="70" spans="1:12" x14ac:dyDescent="0.25">
      <c r="A70" s="42" t="s">
        <v>1689</v>
      </c>
      <c r="B70" s="33" t="s">
        <v>213</v>
      </c>
      <c r="C70" s="43">
        <v>2625.1859939999999</v>
      </c>
      <c r="D70" s="11" t="str">
        <f t="shared" si="8"/>
        <v>N/A</v>
      </c>
      <c r="E70" s="43">
        <v>1649.2520107</v>
      </c>
      <c r="F70" s="11" t="str">
        <f t="shared" si="9"/>
        <v>N/A</v>
      </c>
      <c r="G70" s="43">
        <v>1111.2626263</v>
      </c>
      <c r="H70" s="11" t="str">
        <f t="shared" si="10"/>
        <v>N/A</v>
      </c>
      <c r="I70" s="12">
        <v>-37.200000000000003</v>
      </c>
      <c r="J70" s="12">
        <v>-32.6</v>
      </c>
      <c r="K70" s="41" t="s">
        <v>736</v>
      </c>
      <c r="L70" s="9" t="str">
        <f t="shared" si="11"/>
        <v>No</v>
      </c>
    </row>
    <row r="71" spans="1:12" x14ac:dyDescent="0.25">
      <c r="A71" s="42" t="s">
        <v>1690</v>
      </c>
      <c r="B71" s="33" t="s">
        <v>213</v>
      </c>
      <c r="C71" s="43">
        <v>3584.4895671999998</v>
      </c>
      <c r="D71" s="11" t="str">
        <f t="shared" si="8"/>
        <v>N/A</v>
      </c>
      <c r="E71" s="43">
        <v>4921.9069502000002</v>
      </c>
      <c r="F71" s="11" t="str">
        <f t="shared" si="9"/>
        <v>N/A</v>
      </c>
      <c r="G71" s="43">
        <v>4219.3874367999997</v>
      </c>
      <c r="H71" s="11" t="str">
        <f t="shared" si="10"/>
        <v>N/A</v>
      </c>
      <c r="I71" s="12">
        <v>37.31</v>
      </c>
      <c r="J71" s="12">
        <v>-14.3</v>
      </c>
      <c r="K71" s="41" t="s">
        <v>736</v>
      </c>
      <c r="L71" s="9" t="str">
        <f t="shared" si="11"/>
        <v>Yes</v>
      </c>
    </row>
    <row r="72" spans="1:12" x14ac:dyDescent="0.25">
      <c r="A72" s="42" t="s">
        <v>1608</v>
      </c>
      <c r="B72" s="33" t="s">
        <v>213</v>
      </c>
      <c r="C72" s="43">
        <v>57449568</v>
      </c>
      <c r="D72" s="11" t="str">
        <f t="shared" ref="D72:D135" si="12">IF($B72="N/A","N/A",IF(C72&gt;10,"No",IF(C72&lt;-10,"No","Yes")))</f>
        <v>N/A</v>
      </c>
      <c r="E72" s="43">
        <v>49073106</v>
      </c>
      <c r="F72" s="11" t="str">
        <f t="shared" ref="F72:F135" si="13">IF($B72="N/A","N/A",IF(E72&gt;10,"No",IF(E72&lt;-10,"No","Yes")))</f>
        <v>N/A</v>
      </c>
      <c r="G72" s="43">
        <v>45639535</v>
      </c>
      <c r="H72" s="11" t="str">
        <f t="shared" ref="H72:H135" si="14">IF($B72="N/A","N/A",IF(G72&gt;10,"No",IF(G72&lt;-10,"No","Yes")))</f>
        <v>N/A</v>
      </c>
      <c r="I72" s="12">
        <v>-14.6</v>
      </c>
      <c r="J72" s="12">
        <v>-7</v>
      </c>
      <c r="K72" s="41" t="s">
        <v>736</v>
      </c>
      <c r="L72" s="9" t="str">
        <f t="shared" ref="L72:L132" si="15">IF(J72="Div by 0", "N/A", IF(K72="N/A","N/A", IF(J72&gt;VALUE(MID(K72,1,2)), "No", IF(J72&lt;-1*VALUE(MID(K72,1,2)), "No", "Yes"))))</f>
        <v>Yes</v>
      </c>
    </row>
    <row r="73" spans="1:12" x14ac:dyDescent="0.25">
      <c r="A73" s="42" t="s">
        <v>1609</v>
      </c>
      <c r="B73" s="33" t="s">
        <v>213</v>
      </c>
      <c r="C73" s="34">
        <v>4364</v>
      </c>
      <c r="D73" s="11" t="str">
        <f t="shared" si="12"/>
        <v>N/A</v>
      </c>
      <c r="E73" s="34">
        <v>2837</v>
      </c>
      <c r="F73" s="11" t="str">
        <f t="shared" si="13"/>
        <v>N/A</v>
      </c>
      <c r="G73" s="34">
        <v>3621</v>
      </c>
      <c r="H73" s="11" t="str">
        <f t="shared" si="14"/>
        <v>N/A</v>
      </c>
      <c r="I73" s="12">
        <v>-35</v>
      </c>
      <c r="J73" s="12">
        <v>27.63</v>
      </c>
      <c r="K73" s="41" t="s">
        <v>736</v>
      </c>
      <c r="L73" s="9" t="str">
        <f t="shared" si="15"/>
        <v>Yes</v>
      </c>
    </row>
    <row r="74" spans="1:12" x14ac:dyDescent="0.25">
      <c r="A74" s="42" t="s">
        <v>1302</v>
      </c>
      <c r="B74" s="33" t="s">
        <v>213</v>
      </c>
      <c r="C74" s="43">
        <v>13164.428964000001</v>
      </c>
      <c r="D74" s="11" t="str">
        <f t="shared" si="12"/>
        <v>N/A</v>
      </c>
      <c r="E74" s="43">
        <v>17297.53472</v>
      </c>
      <c r="F74" s="11" t="str">
        <f t="shared" si="13"/>
        <v>N/A</v>
      </c>
      <c r="G74" s="43">
        <v>12604.124551000001</v>
      </c>
      <c r="H74" s="11" t="str">
        <f t="shared" si="14"/>
        <v>N/A</v>
      </c>
      <c r="I74" s="12">
        <v>31.4</v>
      </c>
      <c r="J74" s="12">
        <v>-27.1</v>
      </c>
      <c r="K74" s="41" t="s">
        <v>736</v>
      </c>
      <c r="L74" s="9" t="str">
        <f t="shared" si="15"/>
        <v>Yes</v>
      </c>
    </row>
    <row r="75" spans="1:12" x14ac:dyDescent="0.25">
      <c r="A75" s="42" t="s">
        <v>1303</v>
      </c>
      <c r="B75" s="33" t="s">
        <v>213</v>
      </c>
      <c r="C75" s="34">
        <v>6.4039871677000004</v>
      </c>
      <c r="D75" s="11" t="str">
        <f t="shared" si="12"/>
        <v>N/A</v>
      </c>
      <c r="E75" s="34">
        <v>7.9016566796000003</v>
      </c>
      <c r="F75" s="11" t="str">
        <f t="shared" si="13"/>
        <v>N/A</v>
      </c>
      <c r="G75" s="34">
        <v>6.0521955261000002</v>
      </c>
      <c r="H75" s="11" t="str">
        <f t="shared" si="14"/>
        <v>N/A</v>
      </c>
      <c r="I75" s="12">
        <v>23.39</v>
      </c>
      <c r="J75" s="12">
        <v>-23.4</v>
      </c>
      <c r="K75" s="41" t="s">
        <v>736</v>
      </c>
      <c r="L75" s="9" t="str">
        <f t="shared" si="15"/>
        <v>Yes</v>
      </c>
    </row>
    <row r="76" spans="1:12" ht="25" x14ac:dyDescent="0.25">
      <c r="A76" s="42" t="s">
        <v>546</v>
      </c>
      <c r="B76" s="33" t="s">
        <v>213</v>
      </c>
      <c r="C76" s="43">
        <v>0</v>
      </c>
      <c r="D76" s="11" t="str">
        <f t="shared" si="12"/>
        <v>N/A</v>
      </c>
      <c r="E76" s="43">
        <v>0</v>
      </c>
      <c r="F76" s="11" t="str">
        <f t="shared" si="13"/>
        <v>N/A</v>
      </c>
      <c r="G76" s="43">
        <v>112015</v>
      </c>
      <c r="H76" s="11" t="str">
        <f t="shared" si="14"/>
        <v>N/A</v>
      </c>
      <c r="I76" s="12" t="s">
        <v>1745</v>
      </c>
      <c r="J76" s="12" t="s">
        <v>1745</v>
      </c>
      <c r="K76" s="41" t="s">
        <v>736</v>
      </c>
      <c r="L76" s="9" t="str">
        <f t="shared" si="15"/>
        <v>N/A</v>
      </c>
    </row>
    <row r="77" spans="1:12" x14ac:dyDescent="0.25">
      <c r="A77" s="42" t="s">
        <v>547</v>
      </c>
      <c r="B77" s="33" t="s">
        <v>213</v>
      </c>
      <c r="C77" s="34">
        <v>0</v>
      </c>
      <c r="D77" s="11" t="str">
        <f t="shared" si="12"/>
        <v>N/A</v>
      </c>
      <c r="E77" s="34">
        <v>0</v>
      </c>
      <c r="F77" s="11" t="str">
        <f t="shared" si="13"/>
        <v>N/A</v>
      </c>
      <c r="G77" s="34">
        <v>11</v>
      </c>
      <c r="H77" s="11" t="str">
        <f t="shared" si="14"/>
        <v>N/A</v>
      </c>
      <c r="I77" s="12" t="s">
        <v>1745</v>
      </c>
      <c r="J77" s="12" t="s">
        <v>1745</v>
      </c>
      <c r="K77" s="41" t="s">
        <v>736</v>
      </c>
      <c r="L77" s="9" t="str">
        <f t="shared" si="15"/>
        <v>N/A</v>
      </c>
    </row>
    <row r="78" spans="1:12" x14ac:dyDescent="0.25">
      <c r="A78" s="42" t="s">
        <v>1304</v>
      </c>
      <c r="B78" s="33" t="s">
        <v>213</v>
      </c>
      <c r="C78" s="43" t="s">
        <v>1745</v>
      </c>
      <c r="D78" s="11" t="str">
        <f t="shared" si="12"/>
        <v>N/A</v>
      </c>
      <c r="E78" s="43" t="s">
        <v>1745</v>
      </c>
      <c r="F78" s="11" t="str">
        <f t="shared" si="13"/>
        <v>N/A</v>
      </c>
      <c r="G78" s="43">
        <v>56007.5</v>
      </c>
      <c r="H78" s="11" t="str">
        <f t="shared" si="14"/>
        <v>N/A</v>
      </c>
      <c r="I78" s="12" t="s">
        <v>1745</v>
      </c>
      <c r="J78" s="12" t="s">
        <v>1745</v>
      </c>
      <c r="K78" s="41" t="s">
        <v>736</v>
      </c>
      <c r="L78" s="9" t="str">
        <f t="shared" si="15"/>
        <v>N/A</v>
      </c>
    </row>
    <row r="79" spans="1:12" ht="25" x14ac:dyDescent="0.25">
      <c r="A79" s="42" t="s">
        <v>548</v>
      </c>
      <c r="B79" s="33" t="s">
        <v>213</v>
      </c>
      <c r="C79" s="43">
        <v>2209968</v>
      </c>
      <c r="D79" s="11" t="str">
        <f t="shared" si="12"/>
        <v>N/A</v>
      </c>
      <c r="E79" s="43">
        <v>2920286</v>
      </c>
      <c r="F79" s="11" t="str">
        <f t="shared" si="13"/>
        <v>N/A</v>
      </c>
      <c r="G79" s="43">
        <v>6157920</v>
      </c>
      <c r="H79" s="11" t="str">
        <f t="shared" si="14"/>
        <v>N/A</v>
      </c>
      <c r="I79" s="12">
        <v>32.14</v>
      </c>
      <c r="J79" s="12">
        <v>110.9</v>
      </c>
      <c r="K79" s="41" t="s">
        <v>736</v>
      </c>
      <c r="L79" s="9" t="str">
        <f t="shared" si="15"/>
        <v>No</v>
      </c>
    </row>
    <row r="80" spans="1:12" x14ac:dyDescent="0.25">
      <c r="A80" s="42" t="s">
        <v>549</v>
      </c>
      <c r="B80" s="33" t="s">
        <v>213</v>
      </c>
      <c r="C80" s="34">
        <v>79</v>
      </c>
      <c r="D80" s="11" t="str">
        <f t="shared" si="12"/>
        <v>N/A</v>
      </c>
      <c r="E80" s="34">
        <v>96</v>
      </c>
      <c r="F80" s="11" t="str">
        <f t="shared" si="13"/>
        <v>N/A</v>
      </c>
      <c r="G80" s="34">
        <v>146</v>
      </c>
      <c r="H80" s="11" t="str">
        <f t="shared" si="14"/>
        <v>N/A</v>
      </c>
      <c r="I80" s="12">
        <v>21.52</v>
      </c>
      <c r="J80" s="12">
        <v>52.08</v>
      </c>
      <c r="K80" s="41" t="s">
        <v>736</v>
      </c>
      <c r="L80" s="9" t="str">
        <f t="shared" si="15"/>
        <v>No</v>
      </c>
    </row>
    <row r="81" spans="1:12" ht="25" x14ac:dyDescent="0.25">
      <c r="A81" s="42" t="s">
        <v>1305</v>
      </c>
      <c r="B81" s="33" t="s">
        <v>213</v>
      </c>
      <c r="C81" s="43">
        <v>27974.278481000001</v>
      </c>
      <c r="D81" s="11" t="str">
        <f t="shared" si="12"/>
        <v>N/A</v>
      </c>
      <c r="E81" s="43">
        <v>30419.645832999999</v>
      </c>
      <c r="F81" s="11" t="str">
        <f t="shared" si="13"/>
        <v>N/A</v>
      </c>
      <c r="G81" s="43">
        <v>42177.534247000003</v>
      </c>
      <c r="H81" s="11" t="str">
        <f t="shared" si="14"/>
        <v>N/A</v>
      </c>
      <c r="I81" s="12">
        <v>8.7409999999999997</v>
      </c>
      <c r="J81" s="12">
        <v>38.65</v>
      </c>
      <c r="K81" s="41" t="s">
        <v>736</v>
      </c>
      <c r="L81" s="9" t="str">
        <f t="shared" si="15"/>
        <v>No</v>
      </c>
    </row>
    <row r="82" spans="1:12" x14ac:dyDescent="0.25">
      <c r="A82" s="42" t="s">
        <v>550</v>
      </c>
      <c r="B82" s="33" t="s">
        <v>213</v>
      </c>
      <c r="C82" s="43">
        <v>0</v>
      </c>
      <c r="D82" s="11" t="str">
        <f t="shared" si="12"/>
        <v>N/A</v>
      </c>
      <c r="E82" s="43">
        <v>0</v>
      </c>
      <c r="F82" s="11" t="str">
        <f t="shared" si="13"/>
        <v>N/A</v>
      </c>
      <c r="G82" s="43">
        <v>0</v>
      </c>
      <c r="H82" s="11" t="str">
        <f t="shared" si="14"/>
        <v>N/A</v>
      </c>
      <c r="I82" s="12" t="s">
        <v>1745</v>
      </c>
      <c r="J82" s="12" t="s">
        <v>1745</v>
      </c>
      <c r="K82" s="41" t="s">
        <v>736</v>
      </c>
      <c r="L82" s="9" t="str">
        <f t="shared" si="15"/>
        <v>N/A</v>
      </c>
    </row>
    <row r="83" spans="1:12" x14ac:dyDescent="0.25">
      <c r="A83" s="42" t="s">
        <v>551</v>
      </c>
      <c r="B83" s="33" t="s">
        <v>213</v>
      </c>
      <c r="C83" s="34">
        <v>0</v>
      </c>
      <c r="D83" s="11" t="str">
        <f t="shared" si="12"/>
        <v>N/A</v>
      </c>
      <c r="E83" s="34">
        <v>0</v>
      </c>
      <c r="F83" s="11" t="str">
        <f t="shared" si="13"/>
        <v>N/A</v>
      </c>
      <c r="G83" s="34">
        <v>0</v>
      </c>
      <c r="H83" s="11" t="str">
        <f t="shared" si="14"/>
        <v>N/A</v>
      </c>
      <c r="I83" s="12" t="s">
        <v>1745</v>
      </c>
      <c r="J83" s="12" t="s">
        <v>1745</v>
      </c>
      <c r="K83" s="41" t="s">
        <v>736</v>
      </c>
      <c r="L83" s="9" t="str">
        <f t="shared" si="15"/>
        <v>N/A</v>
      </c>
    </row>
    <row r="84" spans="1:12" x14ac:dyDescent="0.25">
      <c r="A84" s="42" t="s">
        <v>1306</v>
      </c>
      <c r="B84" s="33" t="s">
        <v>213</v>
      </c>
      <c r="C84" s="43" t="s">
        <v>1745</v>
      </c>
      <c r="D84" s="11" t="str">
        <f t="shared" si="12"/>
        <v>N/A</v>
      </c>
      <c r="E84" s="43" t="s">
        <v>1745</v>
      </c>
      <c r="F84" s="11" t="str">
        <f t="shared" si="13"/>
        <v>N/A</v>
      </c>
      <c r="G84" s="43" t="s">
        <v>1745</v>
      </c>
      <c r="H84" s="11" t="str">
        <f t="shared" si="14"/>
        <v>N/A</v>
      </c>
      <c r="I84" s="12" t="s">
        <v>1745</v>
      </c>
      <c r="J84" s="12" t="s">
        <v>1745</v>
      </c>
      <c r="K84" s="41" t="s">
        <v>736</v>
      </c>
      <c r="L84" s="9" t="str">
        <f t="shared" si="15"/>
        <v>N/A</v>
      </c>
    </row>
    <row r="85" spans="1:12" x14ac:dyDescent="0.25">
      <c r="A85" s="42" t="s">
        <v>552</v>
      </c>
      <c r="B85" s="33" t="s">
        <v>213</v>
      </c>
      <c r="C85" s="43">
        <v>12377848</v>
      </c>
      <c r="D85" s="11" t="str">
        <f t="shared" si="12"/>
        <v>N/A</v>
      </c>
      <c r="E85" s="43">
        <v>11219120</v>
      </c>
      <c r="F85" s="11" t="str">
        <f t="shared" si="13"/>
        <v>N/A</v>
      </c>
      <c r="G85" s="43">
        <v>10347566</v>
      </c>
      <c r="H85" s="11" t="str">
        <f t="shared" si="14"/>
        <v>N/A</v>
      </c>
      <c r="I85" s="12">
        <v>-9.36</v>
      </c>
      <c r="J85" s="12">
        <v>-7.77</v>
      </c>
      <c r="K85" s="41" t="s">
        <v>736</v>
      </c>
      <c r="L85" s="9" t="str">
        <f t="shared" si="15"/>
        <v>Yes</v>
      </c>
    </row>
    <row r="86" spans="1:12" x14ac:dyDescent="0.25">
      <c r="A86" s="42" t="s">
        <v>553</v>
      </c>
      <c r="B86" s="33" t="s">
        <v>213</v>
      </c>
      <c r="C86" s="34">
        <v>355</v>
      </c>
      <c r="D86" s="11" t="str">
        <f t="shared" si="12"/>
        <v>N/A</v>
      </c>
      <c r="E86" s="34">
        <v>352</v>
      </c>
      <c r="F86" s="11" t="str">
        <f t="shared" si="13"/>
        <v>N/A</v>
      </c>
      <c r="G86" s="34">
        <v>273</v>
      </c>
      <c r="H86" s="11" t="str">
        <f t="shared" si="14"/>
        <v>N/A</v>
      </c>
      <c r="I86" s="12">
        <v>-0.84499999999999997</v>
      </c>
      <c r="J86" s="12">
        <v>-22.4</v>
      </c>
      <c r="K86" s="41" t="s">
        <v>736</v>
      </c>
      <c r="L86" s="9" t="str">
        <f t="shared" si="15"/>
        <v>Yes</v>
      </c>
    </row>
    <row r="87" spans="1:12" x14ac:dyDescent="0.25">
      <c r="A87" s="42" t="s">
        <v>1307</v>
      </c>
      <c r="B87" s="33" t="s">
        <v>213</v>
      </c>
      <c r="C87" s="43">
        <v>34867.177465000001</v>
      </c>
      <c r="D87" s="11" t="str">
        <f t="shared" si="12"/>
        <v>N/A</v>
      </c>
      <c r="E87" s="43">
        <v>31872.5</v>
      </c>
      <c r="F87" s="11" t="str">
        <f t="shared" si="13"/>
        <v>N/A</v>
      </c>
      <c r="G87" s="43">
        <v>37903.172161000002</v>
      </c>
      <c r="H87" s="11" t="str">
        <f t="shared" si="14"/>
        <v>N/A</v>
      </c>
      <c r="I87" s="12">
        <v>-8.59</v>
      </c>
      <c r="J87" s="12">
        <v>18.920000000000002</v>
      </c>
      <c r="K87" s="41" t="s">
        <v>736</v>
      </c>
      <c r="L87" s="9" t="str">
        <f t="shared" si="15"/>
        <v>Yes</v>
      </c>
    </row>
    <row r="88" spans="1:12" ht="25" x14ac:dyDescent="0.25">
      <c r="A88" s="42" t="s">
        <v>554</v>
      </c>
      <c r="B88" s="33" t="s">
        <v>213</v>
      </c>
      <c r="C88" s="43">
        <v>16323094</v>
      </c>
      <c r="D88" s="11" t="str">
        <f t="shared" si="12"/>
        <v>N/A</v>
      </c>
      <c r="E88" s="43">
        <v>11579749</v>
      </c>
      <c r="F88" s="11" t="str">
        <f t="shared" si="13"/>
        <v>N/A</v>
      </c>
      <c r="G88" s="43">
        <v>10130299</v>
      </c>
      <c r="H88" s="11" t="str">
        <f t="shared" si="14"/>
        <v>N/A</v>
      </c>
      <c r="I88" s="12">
        <v>-29.1</v>
      </c>
      <c r="J88" s="12">
        <v>-12.5</v>
      </c>
      <c r="K88" s="41" t="s">
        <v>736</v>
      </c>
      <c r="L88" s="9" t="str">
        <f t="shared" si="15"/>
        <v>Yes</v>
      </c>
    </row>
    <row r="89" spans="1:12" x14ac:dyDescent="0.25">
      <c r="A89" s="42" t="s">
        <v>555</v>
      </c>
      <c r="B89" s="33" t="s">
        <v>213</v>
      </c>
      <c r="C89" s="34">
        <v>20689</v>
      </c>
      <c r="D89" s="11" t="str">
        <f t="shared" si="12"/>
        <v>N/A</v>
      </c>
      <c r="E89" s="34">
        <v>12596</v>
      </c>
      <c r="F89" s="11" t="str">
        <f t="shared" si="13"/>
        <v>N/A</v>
      </c>
      <c r="G89" s="34">
        <v>13821</v>
      </c>
      <c r="H89" s="11" t="str">
        <f t="shared" si="14"/>
        <v>N/A</v>
      </c>
      <c r="I89" s="12">
        <v>-39.1</v>
      </c>
      <c r="J89" s="12">
        <v>9.7249999999999996</v>
      </c>
      <c r="K89" s="41" t="s">
        <v>736</v>
      </c>
      <c r="L89" s="9" t="str">
        <f t="shared" si="15"/>
        <v>Yes</v>
      </c>
    </row>
    <row r="90" spans="1:12" x14ac:dyDescent="0.25">
      <c r="A90" s="42" t="s">
        <v>1308</v>
      </c>
      <c r="B90" s="33" t="s">
        <v>213</v>
      </c>
      <c r="C90" s="43">
        <v>788.97452753000005</v>
      </c>
      <c r="D90" s="11" t="str">
        <f t="shared" si="12"/>
        <v>N/A</v>
      </c>
      <c r="E90" s="43">
        <v>919.31954588999997</v>
      </c>
      <c r="F90" s="11" t="str">
        <f t="shared" si="13"/>
        <v>N/A</v>
      </c>
      <c r="G90" s="43">
        <v>732.96425728999998</v>
      </c>
      <c r="H90" s="11" t="str">
        <f t="shared" si="14"/>
        <v>N/A</v>
      </c>
      <c r="I90" s="12">
        <v>16.52</v>
      </c>
      <c r="J90" s="12">
        <v>-20.3</v>
      </c>
      <c r="K90" s="41" t="s">
        <v>736</v>
      </c>
      <c r="L90" s="9" t="str">
        <f t="shared" si="15"/>
        <v>Yes</v>
      </c>
    </row>
    <row r="91" spans="1:12" x14ac:dyDescent="0.25">
      <c r="A91" s="42" t="s">
        <v>556</v>
      </c>
      <c r="B91" s="33" t="s">
        <v>213</v>
      </c>
      <c r="C91" s="43">
        <v>135479</v>
      </c>
      <c r="D91" s="11" t="str">
        <f t="shared" si="12"/>
        <v>N/A</v>
      </c>
      <c r="E91" s="43">
        <v>527709</v>
      </c>
      <c r="F91" s="11" t="str">
        <f t="shared" si="13"/>
        <v>N/A</v>
      </c>
      <c r="G91" s="43">
        <v>691072</v>
      </c>
      <c r="H91" s="11" t="str">
        <f t="shared" si="14"/>
        <v>N/A</v>
      </c>
      <c r="I91" s="12">
        <v>289.5</v>
      </c>
      <c r="J91" s="12">
        <v>30.96</v>
      </c>
      <c r="K91" s="41" t="s">
        <v>736</v>
      </c>
      <c r="L91" s="9" t="str">
        <f t="shared" si="15"/>
        <v>No</v>
      </c>
    </row>
    <row r="92" spans="1:12" x14ac:dyDescent="0.25">
      <c r="A92" s="42" t="s">
        <v>557</v>
      </c>
      <c r="B92" s="33" t="s">
        <v>213</v>
      </c>
      <c r="C92" s="34">
        <v>443</v>
      </c>
      <c r="D92" s="11" t="str">
        <f t="shared" si="12"/>
        <v>N/A</v>
      </c>
      <c r="E92" s="34">
        <v>1031</v>
      </c>
      <c r="F92" s="11" t="str">
        <f t="shared" si="13"/>
        <v>N/A</v>
      </c>
      <c r="G92" s="34">
        <v>1329</v>
      </c>
      <c r="H92" s="11" t="str">
        <f t="shared" si="14"/>
        <v>N/A</v>
      </c>
      <c r="I92" s="12">
        <v>132.69999999999999</v>
      </c>
      <c r="J92" s="12">
        <v>28.9</v>
      </c>
      <c r="K92" s="41" t="s">
        <v>736</v>
      </c>
      <c r="L92" s="9" t="str">
        <f t="shared" si="15"/>
        <v>Yes</v>
      </c>
    </row>
    <row r="93" spans="1:12" x14ac:dyDescent="0.25">
      <c r="A93" s="42" t="s">
        <v>1309</v>
      </c>
      <c r="B93" s="33" t="s">
        <v>213</v>
      </c>
      <c r="C93" s="43">
        <v>305.82167042999998</v>
      </c>
      <c r="D93" s="11" t="str">
        <f t="shared" si="12"/>
        <v>N/A</v>
      </c>
      <c r="E93" s="43">
        <v>511.84190107000001</v>
      </c>
      <c r="F93" s="11" t="str">
        <f t="shared" si="13"/>
        <v>N/A</v>
      </c>
      <c r="G93" s="43">
        <v>519.99398043999997</v>
      </c>
      <c r="H93" s="11" t="str">
        <f t="shared" si="14"/>
        <v>N/A</v>
      </c>
      <c r="I93" s="12">
        <v>67.37</v>
      </c>
      <c r="J93" s="12">
        <v>1.593</v>
      </c>
      <c r="K93" s="41" t="s">
        <v>736</v>
      </c>
      <c r="L93" s="9" t="str">
        <f t="shared" si="15"/>
        <v>Yes</v>
      </c>
    </row>
    <row r="94" spans="1:12" ht="25" x14ac:dyDescent="0.25">
      <c r="A94" s="42" t="s">
        <v>558</v>
      </c>
      <c r="B94" s="33" t="s">
        <v>213</v>
      </c>
      <c r="C94" s="43">
        <v>3506028</v>
      </c>
      <c r="D94" s="11" t="str">
        <f t="shared" si="12"/>
        <v>N/A</v>
      </c>
      <c r="E94" s="43">
        <v>3090101</v>
      </c>
      <c r="F94" s="11" t="str">
        <f t="shared" si="13"/>
        <v>N/A</v>
      </c>
      <c r="G94" s="43">
        <v>2744622</v>
      </c>
      <c r="H94" s="11" t="str">
        <f t="shared" si="14"/>
        <v>N/A</v>
      </c>
      <c r="I94" s="12">
        <v>-11.9</v>
      </c>
      <c r="J94" s="12">
        <v>-11.2</v>
      </c>
      <c r="K94" s="41" t="s">
        <v>736</v>
      </c>
      <c r="L94" s="9" t="str">
        <f t="shared" si="15"/>
        <v>Yes</v>
      </c>
    </row>
    <row r="95" spans="1:12" x14ac:dyDescent="0.25">
      <c r="A95" s="42" t="s">
        <v>559</v>
      </c>
      <c r="B95" s="33" t="s">
        <v>213</v>
      </c>
      <c r="C95" s="34">
        <v>5717</v>
      </c>
      <c r="D95" s="11" t="str">
        <f t="shared" si="12"/>
        <v>N/A</v>
      </c>
      <c r="E95" s="34">
        <v>3621</v>
      </c>
      <c r="F95" s="11" t="str">
        <f t="shared" si="13"/>
        <v>N/A</v>
      </c>
      <c r="G95" s="34">
        <v>3342</v>
      </c>
      <c r="H95" s="11" t="str">
        <f t="shared" si="14"/>
        <v>N/A</v>
      </c>
      <c r="I95" s="12">
        <v>-36.700000000000003</v>
      </c>
      <c r="J95" s="12">
        <v>-7.71</v>
      </c>
      <c r="K95" s="41" t="s">
        <v>736</v>
      </c>
      <c r="L95" s="9" t="str">
        <f t="shared" si="15"/>
        <v>Yes</v>
      </c>
    </row>
    <row r="96" spans="1:12" ht="25" x14ac:dyDescent="0.25">
      <c r="A96" s="42" t="s">
        <v>1310</v>
      </c>
      <c r="B96" s="33" t="s">
        <v>213</v>
      </c>
      <c r="C96" s="43">
        <v>613.26359978999994</v>
      </c>
      <c r="D96" s="11" t="str">
        <f t="shared" si="12"/>
        <v>N/A</v>
      </c>
      <c r="E96" s="43">
        <v>853.38331951999999</v>
      </c>
      <c r="F96" s="11" t="str">
        <f t="shared" si="13"/>
        <v>N/A</v>
      </c>
      <c r="G96" s="43">
        <v>821.25134649999995</v>
      </c>
      <c r="H96" s="11" t="str">
        <f t="shared" si="14"/>
        <v>N/A</v>
      </c>
      <c r="I96" s="12">
        <v>39.15</v>
      </c>
      <c r="J96" s="12">
        <v>-3.77</v>
      </c>
      <c r="K96" s="41" t="s">
        <v>736</v>
      </c>
      <c r="L96" s="9" t="str">
        <f t="shared" si="15"/>
        <v>Yes</v>
      </c>
    </row>
    <row r="97" spans="1:12" ht="25" x14ac:dyDescent="0.25">
      <c r="A97" s="42" t="s">
        <v>560</v>
      </c>
      <c r="B97" s="33" t="s">
        <v>213</v>
      </c>
      <c r="C97" s="43">
        <v>29499082</v>
      </c>
      <c r="D97" s="11" t="str">
        <f t="shared" si="12"/>
        <v>N/A</v>
      </c>
      <c r="E97" s="43">
        <v>22749259</v>
      </c>
      <c r="F97" s="11" t="str">
        <f t="shared" si="13"/>
        <v>N/A</v>
      </c>
      <c r="G97" s="43">
        <v>17433354</v>
      </c>
      <c r="H97" s="11" t="str">
        <f t="shared" si="14"/>
        <v>N/A</v>
      </c>
      <c r="I97" s="12">
        <v>-22.9</v>
      </c>
      <c r="J97" s="12">
        <v>-23.4</v>
      </c>
      <c r="K97" s="41" t="s">
        <v>736</v>
      </c>
      <c r="L97" s="9" t="str">
        <f t="shared" si="15"/>
        <v>Yes</v>
      </c>
    </row>
    <row r="98" spans="1:12" x14ac:dyDescent="0.25">
      <c r="A98" s="42" t="s">
        <v>561</v>
      </c>
      <c r="B98" s="33" t="s">
        <v>213</v>
      </c>
      <c r="C98" s="34">
        <v>18708</v>
      </c>
      <c r="D98" s="11" t="str">
        <f t="shared" si="12"/>
        <v>N/A</v>
      </c>
      <c r="E98" s="34">
        <v>10680</v>
      </c>
      <c r="F98" s="11" t="str">
        <f t="shared" si="13"/>
        <v>N/A</v>
      </c>
      <c r="G98" s="34">
        <v>10601</v>
      </c>
      <c r="H98" s="11" t="str">
        <f t="shared" si="14"/>
        <v>N/A</v>
      </c>
      <c r="I98" s="12">
        <v>-42.9</v>
      </c>
      <c r="J98" s="12">
        <v>-0.74</v>
      </c>
      <c r="K98" s="41" t="s">
        <v>736</v>
      </c>
      <c r="L98" s="9" t="str">
        <f t="shared" si="15"/>
        <v>Yes</v>
      </c>
    </row>
    <row r="99" spans="1:12" x14ac:dyDescent="0.25">
      <c r="A99" s="42" t="s">
        <v>1311</v>
      </c>
      <c r="B99" s="33" t="s">
        <v>213</v>
      </c>
      <c r="C99" s="43">
        <v>1576.8164422</v>
      </c>
      <c r="D99" s="11" t="str">
        <f t="shared" si="12"/>
        <v>N/A</v>
      </c>
      <c r="E99" s="43">
        <v>2130.0804306999999</v>
      </c>
      <c r="F99" s="11" t="str">
        <f t="shared" si="13"/>
        <v>N/A</v>
      </c>
      <c r="G99" s="43">
        <v>1644.5008961000001</v>
      </c>
      <c r="H99" s="11" t="str">
        <f t="shared" si="14"/>
        <v>N/A</v>
      </c>
      <c r="I99" s="12">
        <v>35.090000000000003</v>
      </c>
      <c r="J99" s="12">
        <v>-22.8</v>
      </c>
      <c r="K99" s="41" t="s">
        <v>736</v>
      </c>
      <c r="L99" s="9" t="str">
        <f t="shared" si="15"/>
        <v>Yes</v>
      </c>
    </row>
    <row r="100" spans="1:12" x14ac:dyDescent="0.25">
      <c r="A100" s="42" t="s">
        <v>562</v>
      </c>
      <c r="B100" s="33" t="s">
        <v>213</v>
      </c>
      <c r="C100" s="43">
        <v>9590668</v>
      </c>
      <c r="D100" s="11" t="str">
        <f t="shared" si="12"/>
        <v>N/A</v>
      </c>
      <c r="E100" s="43">
        <v>7236953</v>
      </c>
      <c r="F100" s="11" t="str">
        <f t="shared" si="13"/>
        <v>N/A</v>
      </c>
      <c r="G100" s="43">
        <v>7990280</v>
      </c>
      <c r="H100" s="11" t="str">
        <f t="shared" si="14"/>
        <v>N/A</v>
      </c>
      <c r="I100" s="12">
        <v>-24.5</v>
      </c>
      <c r="J100" s="12">
        <v>10.41</v>
      </c>
      <c r="K100" s="41" t="s">
        <v>736</v>
      </c>
      <c r="L100" s="9" t="str">
        <f t="shared" si="15"/>
        <v>Yes</v>
      </c>
    </row>
    <row r="101" spans="1:12" x14ac:dyDescent="0.25">
      <c r="A101" s="42" t="s">
        <v>563</v>
      </c>
      <c r="B101" s="33" t="s">
        <v>213</v>
      </c>
      <c r="C101" s="34">
        <v>13567</v>
      </c>
      <c r="D101" s="11" t="str">
        <f t="shared" si="12"/>
        <v>N/A</v>
      </c>
      <c r="E101" s="34">
        <v>8824</v>
      </c>
      <c r="F101" s="11" t="str">
        <f t="shared" si="13"/>
        <v>N/A</v>
      </c>
      <c r="G101" s="34">
        <v>9122</v>
      </c>
      <c r="H101" s="11" t="str">
        <f t="shared" si="14"/>
        <v>N/A</v>
      </c>
      <c r="I101" s="12">
        <v>-35</v>
      </c>
      <c r="J101" s="12">
        <v>3.3769999999999998</v>
      </c>
      <c r="K101" s="41" t="s">
        <v>736</v>
      </c>
      <c r="L101" s="9" t="str">
        <f t="shared" si="15"/>
        <v>Yes</v>
      </c>
    </row>
    <row r="102" spans="1:12" x14ac:dyDescent="0.25">
      <c r="A102" s="42" t="s">
        <v>1312</v>
      </c>
      <c r="B102" s="33" t="s">
        <v>213</v>
      </c>
      <c r="C102" s="43">
        <v>706.91147637999995</v>
      </c>
      <c r="D102" s="11" t="str">
        <f t="shared" si="12"/>
        <v>N/A</v>
      </c>
      <c r="E102" s="43">
        <v>820.14426563999996</v>
      </c>
      <c r="F102" s="11" t="str">
        <f t="shared" si="13"/>
        <v>N/A</v>
      </c>
      <c r="G102" s="43">
        <v>875.93510194999999</v>
      </c>
      <c r="H102" s="11" t="str">
        <f t="shared" si="14"/>
        <v>N/A</v>
      </c>
      <c r="I102" s="12">
        <v>16.02</v>
      </c>
      <c r="J102" s="12">
        <v>6.8029999999999999</v>
      </c>
      <c r="K102" s="41" t="s">
        <v>736</v>
      </c>
      <c r="L102" s="9" t="str">
        <f t="shared" si="15"/>
        <v>Yes</v>
      </c>
    </row>
    <row r="103" spans="1:12" ht="25" x14ac:dyDescent="0.25">
      <c r="A103" s="42" t="s">
        <v>564</v>
      </c>
      <c r="B103" s="33" t="s">
        <v>213</v>
      </c>
      <c r="C103" s="43">
        <v>321077</v>
      </c>
      <c r="D103" s="11" t="str">
        <f t="shared" si="12"/>
        <v>N/A</v>
      </c>
      <c r="E103" s="43">
        <v>359961</v>
      </c>
      <c r="F103" s="11" t="str">
        <f t="shared" si="13"/>
        <v>N/A</v>
      </c>
      <c r="G103" s="43">
        <v>336002</v>
      </c>
      <c r="H103" s="11" t="str">
        <f t="shared" si="14"/>
        <v>N/A</v>
      </c>
      <c r="I103" s="12">
        <v>12.11</v>
      </c>
      <c r="J103" s="12">
        <v>-6.66</v>
      </c>
      <c r="K103" s="41" t="s">
        <v>736</v>
      </c>
      <c r="L103" s="9" t="str">
        <f t="shared" si="15"/>
        <v>Yes</v>
      </c>
    </row>
    <row r="104" spans="1:12" x14ac:dyDescent="0.25">
      <c r="A104" s="42" t="s">
        <v>565</v>
      </c>
      <c r="B104" s="33" t="s">
        <v>213</v>
      </c>
      <c r="C104" s="34">
        <v>205</v>
      </c>
      <c r="D104" s="11" t="str">
        <f t="shared" si="12"/>
        <v>N/A</v>
      </c>
      <c r="E104" s="34">
        <v>203</v>
      </c>
      <c r="F104" s="11" t="str">
        <f t="shared" si="13"/>
        <v>N/A</v>
      </c>
      <c r="G104" s="34">
        <v>168</v>
      </c>
      <c r="H104" s="11" t="str">
        <f t="shared" si="14"/>
        <v>N/A</v>
      </c>
      <c r="I104" s="12">
        <v>-0.97599999999999998</v>
      </c>
      <c r="J104" s="12">
        <v>-17.2</v>
      </c>
      <c r="K104" s="41" t="s">
        <v>736</v>
      </c>
      <c r="L104" s="9" t="str">
        <f t="shared" si="15"/>
        <v>Yes</v>
      </c>
    </row>
    <row r="105" spans="1:12" x14ac:dyDescent="0.25">
      <c r="A105" s="42" t="s">
        <v>1313</v>
      </c>
      <c r="B105" s="33" t="s">
        <v>213</v>
      </c>
      <c r="C105" s="43">
        <v>1566.2292683000001</v>
      </c>
      <c r="D105" s="11" t="str">
        <f t="shared" si="12"/>
        <v>N/A</v>
      </c>
      <c r="E105" s="43">
        <v>1773.2068965999999</v>
      </c>
      <c r="F105" s="11" t="str">
        <f t="shared" si="13"/>
        <v>N/A</v>
      </c>
      <c r="G105" s="43">
        <v>2000.0119047999999</v>
      </c>
      <c r="H105" s="11" t="str">
        <f t="shared" si="14"/>
        <v>N/A</v>
      </c>
      <c r="I105" s="12">
        <v>13.22</v>
      </c>
      <c r="J105" s="12">
        <v>12.79</v>
      </c>
      <c r="K105" s="41" t="s">
        <v>736</v>
      </c>
      <c r="L105" s="9" t="str">
        <f t="shared" si="15"/>
        <v>Yes</v>
      </c>
    </row>
    <row r="106" spans="1:12" x14ac:dyDescent="0.25">
      <c r="A106" s="42" t="s">
        <v>566</v>
      </c>
      <c r="B106" s="33" t="s">
        <v>213</v>
      </c>
      <c r="C106" s="43">
        <v>13830970</v>
      </c>
      <c r="D106" s="11" t="str">
        <f t="shared" si="12"/>
        <v>N/A</v>
      </c>
      <c r="E106" s="43">
        <v>10231274</v>
      </c>
      <c r="F106" s="11" t="str">
        <f t="shared" si="13"/>
        <v>N/A</v>
      </c>
      <c r="G106" s="43">
        <v>5936535</v>
      </c>
      <c r="H106" s="11" t="str">
        <f t="shared" si="14"/>
        <v>N/A</v>
      </c>
      <c r="I106" s="12">
        <v>-26</v>
      </c>
      <c r="J106" s="12">
        <v>-42</v>
      </c>
      <c r="K106" s="41" t="s">
        <v>736</v>
      </c>
      <c r="L106" s="9" t="str">
        <f t="shared" si="15"/>
        <v>No</v>
      </c>
    </row>
    <row r="107" spans="1:12" x14ac:dyDescent="0.25">
      <c r="A107" s="42" t="s">
        <v>567</v>
      </c>
      <c r="B107" s="33" t="s">
        <v>213</v>
      </c>
      <c r="C107" s="34">
        <v>21388</v>
      </c>
      <c r="D107" s="11" t="str">
        <f t="shared" si="12"/>
        <v>N/A</v>
      </c>
      <c r="E107" s="34">
        <v>13342</v>
      </c>
      <c r="F107" s="11" t="str">
        <f t="shared" si="13"/>
        <v>N/A</v>
      </c>
      <c r="G107" s="34">
        <v>13818</v>
      </c>
      <c r="H107" s="11" t="str">
        <f t="shared" si="14"/>
        <v>N/A</v>
      </c>
      <c r="I107" s="12">
        <v>-37.6</v>
      </c>
      <c r="J107" s="12">
        <v>3.5680000000000001</v>
      </c>
      <c r="K107" s="41" t="s">
        <v>736</v>
      </c>
      <c r="L107" s="9" t="str">
        <f t="shared" si="15"/>
        <v>Yes</v>
      </c>
    </row>
    <row r="108" spans="1:12" x14ac:dyDescent="0.25">
      <c r="A108" s="42" t="s">
        <v>1314</v>
      </c>
      <c r="B108" s="33" t="s">
        <v>213</v>
      </c>
      <c r="C108" s="43">
        <v>646.66962782999997</v>
      </c>
      <c r="D108" s="11" t="str">
        <f t="shared" si="12"/>
        <v>N/A</v>
      </c>
      <c r="E108" s="43">
        <v>766.84709939000004</v>
      </c>
      <c r="F108" s="11" t="str">
        <f t="shared" si="13"/>
        <v>N/A</v>
      </c>
      <c r="G108" s="43">
        <v>429.62331741000003</v>
      </c>
      <c r="H108" s="11" t="str">
        <f t="shared" si="14"/>
        <v>N/A</v>
      </c>
      <c r="I108" s="12">
        <v>18.579999999999998</v>
      </c>
      <c r="J108" s="12">
        <v>-44</v>
      </c>
      <c r="K108" s="41" t="s">
        <v>736</v>
      </c>
      <c r="L108" s="9" t="str">
        <f t="shared" si="15"/>
        <v>No</v>
      </c>
    </row>
    <row r="109" spans="1:12" x14ac:dyDescent="0.25">
      <c r="A109" s="42" t="s">
        <v>568</v>
      </c>
      <c r="B109" s="33" t="s">
        <v>213</v>
      </c>
      <c r="C109" s="43">
        <v>36206491</v>
      </c>
      <c r="D109" s="11" t="str">
        <f t="shared" si="12"/>
        <v>N/A</v>
      </c>
      <c r="E109" s="43">
        <v>28786773</v>
      </c>
      <c r="F109" s="11" t="str">
        <f t="shared" si="13"/>
        <v>N/A</v>
      </c>
      <c r="G109" s="43">
        <v>23723054</v>
      </c>
      <c r="H109" s="11" t="str">
        <f t="shared" si="14"/>
        <v>N/A</v>
      </c>
      <c r="I109" s="12">
        <v>-20.5</v>
      </c>
      <c r="J109" s="12">
        <v>-17.600000000000001</v>
      </c>
      <c r="K109" s="41" t="s">
        <v>736</v>
      </c>
      <c r="L109" s="9" t="str">
        <f t="shared" si="15"/>
        <v>Yes</v>
      </c>
    </row>
    <row r="110" spans="1:12" x14ac:dyDescent="0.25">
      <c r="A110" s="42" t="s">
        <v>569</v>
      </c>
      <c r="B110" s="33" t="s">
        <v>213</v>
      </c>
      <c r="C110" s="34">
        <v>28986</v>
      </c>
      <c r="D110" s="11" t="str">
        <f t="shared" si="12"/>
        <v>N/A</v>
      </c>
      <c r="E110" s="34">
        <v>19022</v>
      </c>
      <c r="F110" s="11" t="str">
        <f t="shared" si="13"/>
        <v>N/A</v>
      </c>
      <c r="G110" s="34">
        <v>18513</v>
      </c>
      <c r="H110" s="11" t="str">
        <f t="shared" si="14"/>
        <v>N/A</v>
      </c>
      <c r="I110" s="12">
        <v>-34.4</v>
      </c>
      <c r="J110" s="12">
        <v>-2.68</v>
      </c>
      <c r="K110" s="41" t="s">
        <v>736</v>
      </c>
      <c r="L110" s="9" t="str">
        <f t="shared" si="15"/>
        <v>Yes</v>
      </c>
    </row>
    <row r="111" spans="1:12" x14ac:dyDescent="0.25">
      <c r="A111" s="42" t="s">
        <v>1315</v>
      </c>
      <c r="B111" s="33" t="s">
        <v>213</v>
      </c>
      <c r="C111" s="43">
        <v>1249.1027048000001</v>
      </c>
      <c r="D111" s="11" t="str">
        <f t="shared" si="12"/>
        <v>N/A</v>
      </c>
      <c r="E111" s="43">
        <v>1513.3410262</v>
      </c>
      <c r="F111" s="11" t="str">
        <f t="shared" si="13"/>
        <v>N/A</v>
      </c>
      <c r="G111" s="43">
        <v>1281.4267812000001</v>
      </c>
      <c r="H111" s="11" t="str">
        <f t="shared" si="14"/>
        <v>N/A</v>
      </c>
      <c r="I111" s="12">
        <v>21.15</v>
      </c>
      <c r="J111" s="12">
        <v>-15.3</v>
      </c>
      <c r="K111" s="41" t="s">
        <v>736</v>
      </c>
      <c r="L111" s="9" t="str">
        <f t="shared" si="15"/>
        <v>Yes</v>
      </c>
    </row>
    <row r="112" spans="1:12" ht="25" x14ac:dyDescent="0.25">
      <c r="A112" s="42" t="s">
        <v>570</v>
      </c>
      <c r="B112" s="33" t="s">
        <v>213</v>
      </c>
      <c r="C112" s="43">
        <v>8173173</v>
      </c>
      <c r="D112" s="11" t="str">
        <f t="shared" si="12"/>
        <v>N/A</v>
      </c>
      <c r="E112" s="43">
        <v>8621972</v>
      </c>
      <c r="F112" s="11" t="str">
        <f t="shared" si="13"/>
        <v>N/A</v>
      </c>
      <c r="G112" s="43">
        <v>11186380</v>
      </c>
      <c r="H112" s="11" t="str">
        <f t="shared" si="14"/>
        <v>N/A</v>
      </c>
      <c r="I112" s="12">
        <v>5.4909999999999997</v>
      </c>
      <c r="J112" s="12">
        <v>29.74</v>
      </c>
      <c r="K112" s="41" t="s">
        <v>736</v>
      </c>
      <c r="L112" s="9" t="str">
        <f t="shared" si="15"/>
        <v>Yes</v>
      </c>
    </row>
    <row r="113" spans="1:12" x14ac:dyDescent="0.25">
      <c r="A113" s="42" t="s">
        <v>571</v>
      </c>
      <c r="B113" s="33" t="s">
        <v>213</v>
      </c>
      <c r="C113" s="34">
        <v>1938</v>
      </c>
      <c r="D113" s="11" t="str">
        <f t="shared" si="12"/>
        <v>N/A</v>
      </c>
      <c r="E113" s="34">
        <v>1763</v>
      </c>
      <c r="F113" s="11" t="str">
        <f t="shared" si="13"/>
        <v>N/A</v>
      </c>
      <c r="G113" s="34">
        <v>1877</v>
      </c>
      <c r="H113" s="11" t="str">
        <f t="shared" si="14"/>
        <v>N/A</v>
      </c>
      <c r="I113" s="12">
        <v>-9.0299999999999994</v>
      </c>
      <c r="J113" s="12">
        <v>6.4660000000000002</v>
      </c>
      <c r="K113" s="41" t="s">
        <v>736</v>
      </c>
      <c r="L113" s="9" t="str">
        <f t="shared" si="15"/>
        <v>Yes</v>
      </c>
    </row>
    <row r="114" spans="1:12" ht="25" x14ac:dyDescent="0.25">
      <c r="A114" s="42" t="s">
        <v>1316</v>
      </c>
      <c r="B114" s="33" t="s">
        <v>213</v>
      </c>
      <c r="C114" s="43">
        <v>4217.3235293999996</v>
      </c>
      <c r="D114" s="11" t="str">
        <f t="shared" si="12"/>
        <v>N/A</v>
      </c>
      <c r="E114" s="43">
        <v>4890.5116279000003</v>
      </c>
      <c r="F114" s="11" t="str">
        <f t="shared" si="13"/>
        <v>N/A</v>
      </c>
      <c r="G114" s="43">
        <v>5959.7123068999999</v>
      </c>
      <c r="H114" s="11" t="str">
        <f t="shared" si="14"/>
        <v>N/A</v>
      </c>
      <c r="I114" s="12">
        <v>15.96</v>
      </c>
      <c r="J114" s="12">
        <v>21.86</v>
      </c>
      <c r="K114" s="41" t="s">
        <v>736</v>
      </c>
      <c r="L114" s="9" t="str">
        <f t="shared" si="15"/>
        <v>Yes</v>
      </c>
    </row>
    <row r="115" spans="1:12" ht="25" x14ac:dyDescent="0.25">
      <c r="A115" s="42" t="s">
        <v>572</v>
      </c>
      <c r="B115" s="33" t="s">
        <v>213</v>
      </c>
      <c r="C115" s="43">
        <v>3860187</v>
      </c>
      <c r="D115" s="11" t="str">
        <f t="shared" si="12"/>
        <v>N/A</v>
      </c>
      <c r="E115" s="43">
        <v>3250219</v>
      </c>
      <c r="F115" s="11" t="str">
        <f t="shared" si="13"/>
        <v>N/A</v>
      </c>
      <c r="G115" s="43">
        <v>3109243</v>
      </c>
      <c r="H115" s="11" t="str">
        <f t="shared" si="14"/>
        <v>N/A</v>
      </c>
      <c r="I115" s="12">
        <v>-15.8</v>
      </c>
      <c r="J115" s="12">
        <v>-4.34</v>
      </c>
      <c r="K115" s="41" t="s">
        <v>736</v>
      </c>
      <c r="L115" s="9" t="str">
        <f t="shared" si="15"/>
        <v>Yes</v>
      </c>
    </row>
    <row r="116" spans="1:12" x14ac:dyDescent="0.25">
      <c r="A116" s="3" t="s">
        <v>573</v>
      </c>
      <c r="B116" s="33" t="s">
        <v>213</v>
      </c>
      <c r="C116" s="34">
        <v>3719</v>
      </c>
      <c r="D116" s="11" t="str">
        <f t="shared" si="12"/>
        <v>N/A</v>
      </c>
      <c r="E116" s="34">
        <v>2916</v>
      </c>
      <c r="F116" s="11" t="str">
        <f t="shared" si="13"/>
        <v>N/A</v>
      </c>
      <c r="G116" s="34">
        <v>2898</v>
      </c>
      <c r="H116" s="11" t="str">
        <f t="shared" si="14"/>
        <v>N/A</v>
      </c>
      <c r="I116" s="12">
        <v>-21.6</v>
      </c>
      <c r="J116" s="12">
        <v>-0.61699999999999999</v>
      </c>
      <c r="K116" s="41" t="s">
        <v>736</v>
      </c>
      <c r="L116" s="9" t="str">
        <f t="shared" si="15"/>
        <v>Yes</v>
      </c>
    </row>
    <row r="117" spans="1:12" ht="25" x14ac:dyDescent="0.25">
      <c r="A117" s="3" t="s">
        <v>1317</v>
      </c>
      <c r="B117" s="33" t="s">
        <v>213</v>
      </c>
      <c r="C117" s="43">
        <v>1037.9636998999999</v>
      </c>
      <c r="D117" s="11" t="str">
        <f t="shared" si="12"/>
        <v>N/A</v>
      </c>
      <c r="E117" s="43">
        <v>1114.6155693000001</v>
      </c>
      <c r="F117" s="11" t="str">
        <f t="shared" si="13"/>
        <v>N/A</v>
      </c>
      <c r="G117" s="43">
        <v>1072.8926845999999</v>
      </c>
      <c r="H117" s="11" t="str">
        <f t="shared" si="14"/>
        <v>N/A</v>
      </c>
      <c r="I117" s="12">
        <v>7.3849999999999998</v>
      </c>
      <c r="J117" s="12">
        <v>-3.74</v>
      </c>
      <c r="K117" s="41" t="s">
        <v>736</v>
      </c>
      <c r="L117" s="9" t="str">
        <f t="shared" si="15"/>
        <v>Yes</v>
      </c>
    </row>
    <row r="118" spans="1:12" ht="25" x14ac:dyDescent="0.25">
      <c r="A118" s="4" t="s">
        <v>574</v>
      </c>
      <c r="B118" s="33" t="s">
        <v>213</v>
      </c>
      <c r="C118" s="43">
        <v>4219219</v>
      </c>
      <c r="D118" s="11" t="str">
        <f t="shared" si="12"/>
        <v>N/A</v>
      </c>
      <c r="E118" s="43">
        <v>5745872</v>
      </c>
      <c r="F118" s="11" t="str">
        <f t="shared" si="13"/>
        <v>N/A</v>
      </c>
      <c r="G118" s="43">
        <v>4205583</v>
      </c>
      <c r="H118" s="11" t="str">
        <f t="shared" si="14"/>
        <v>N/A</v>
      </c>
      <c r="I118" s="12">
        <v>36.18</v>
      </c>
      <c r="J118" s="12">
        <v>-26.8</v>
      </c>
      <c r="K118" s="41" t="s">
        <v>736</v>
      </c>
      <c r="L118" s="9" t="str">
        <f t="shared" si="15"/>
        <v>Yes</v>
      </c>
    </row>
    <row r="119" spans="1:12" x14ac:dyDescent="0.25">
      <c r="A119" s="4" t="s">
        <v>575</v>
      </c>
      <c r="B119" s="33" t="s">
        <v>213</v>
      </c>
      <c r="C119" s="34">
        <v>486</v>
      </c>
      <c r="D119" s="11" t="str">
        <f t="shared" si="12"/>
        <v>N/A</v>
      </c>
      <c r="E119" s="34">
        <v>533</v>
      </c>
      <c r="F119" s="11" t="str">
        <f t="shared" si="13"/>
        <v>N/A</v>
      </c>
      <c r="G119" s="34">
        <v>463</v>
      </c>
      <c r="H119" s="11" t="str">
        <f t="shared" si="14"/>
        <v>N/A</v>
      </c>
      <c r="I119" s="12">
        <v>9.6709999999999994</v>
      </c>
      <c r="J119" s="12">
        <v>-13.1</v>
      </c>
      <c r="K119" s="41" t="s">
        <v>736</v>
      </c>
      <c r="L119" s="9" t="str">
        <f t="shared" si="15"/>
        <v>Yes</v>
      </c>
    </row>
    <row r="120" spans="1:12" ht="25" x14ac:dyDescent="0.25">
      <c r="A120" s="4" t="s">
        <v>1318</v>
      </c>
      <c r="B120" s="33" t="s">
        <v>213</v>
      </c>
      <c r="C120" s="43">
        <v>8681.5205760999997</v>
      </c>
      <c r="D120" s="11" t="str">
        <f t="shared" si="12"/>
        <v>N/A</v>
      </c>
      <c r="E120" s="43">
        <v>10780.247654999999</v>
      </c>
      <c r="F120" s="11" t="str">
        <f t="shared" si="13"/>
        <v>N/A</v>
      </c>
      <c r="G120" s="43">
        <v>9083.3326133999999</v>
      </c>
      <c r="H120" s="11" t="str">
        <f t="shared" si="14"/>
        <v>N/A</v>
      </c>
      <c r="I120" s="12">
        <v>24.17</v>
      </c>
      <c r="J120" s="12">
        <v>-15.7</v>
      </c>
      <c r="K120" s="41" t="s">
        <v>736</v>
      </c>
      <c r="L120" s="9" t="str">
        <f t="shared" si="15"/>
        <v>Yes</v>
      </c>
    </row>
    <row r="121" spans="1:12" ht="25" x14ac:dyDescent="0.25">
      <c r="A121" s="4" t="s">
        <v>576</v>
      </c>
      <c r="B121" s="33" t="s">
        <v>213</v>
      </c>
      <c r="C121" s="43">
        <v>707994</v>
      </c>
      <c r="D121" s="11" t="str">
        <f t="shared" si="12"/>
        <v>N/A</v>
      </c>
      <c r="E121" s="43">
        <v>475551</v>
      </c>
      <c r="F121" s="11" t="str">
        <f t="shared" si="13"/>
        <v>N/A</v>
      </c>
      <c r="G121" s="43">
        <v>605609</v>
      </c>
      <c r="H121" s="11" t="str">
        <f t="shared" si="14"/>
        <v>N/A</v>
      </c>
      <c r="I121" s="12">
        <v>-32.799999999999997</v>
      </c>
      <c r="J121" s="12">
        <v>27.35</v>
      </c>
      <c r="K121" s="41" t="s">
        <v>736</v>
      </c>
      <c r="L121" s="9" t="str">
        <f t="shared" si="15"/>
        <v>Yes</v>
      </c>
    </row>
    <row r="122" spans="1:12" x14ac:dyDescent="0.25">
      <c r="A122" s="4" t="s">
        <v>577</v>
      </c>
      <c r="B122" s="33" t="s">
        <v>213</v>
      </c>
      <c r="C122" s="34">
        <v>496</v>
      </c>
      <c r="D122" s="11" t="str">
        <f t="shared" si="12"/>
        <v>N/A</v>
      </c>
      <c r="E122" s="34">
        <v>333</v>
      </c>
      <c r="F122" s="11" t="str">
        <f t="shared" si="13"/>
        <v>N/A</v>
      </c>
      <c r="G122" s="34">
        <v>389</v>
      </c>
      <c r="H122" s="11" t="str">
        <f t="shared" si="14"/>
        <v>N/A</v>
      </c>
      <c r="I122" s="12">
        <v>-32.9</v>
      </c>
      <c r="J122" s="12">
        <v>16.82</v>
      </c>
      <c r="K122" s="41" t="s">
        <v>736</v>
      </c>
      <c r="L122" s="9" t="str">
        <f t="shared" si="15"/>
        <v>Yes</v>
      </c>
    </row>
    <row r="123" spans="1:12" ht="25" x14ac:dyDescent="0.25">
      <c r="A123" s="4" t="s">
        <v>1319</v>
      </c>
      <c r="B123" s="33" t="s">
        <v>213</v>
      </c>
      <c r="C123" s="43">
        <v>1427.4072581</v>
      </c>
      <c r="D123" s="11" t="str">
        <f t="shared" si="12"/>
        <v>N/A</v>
      </c>
      <c r="E123" s="43">
        <v>1428.0810810999999</v>
      </c>
      <c r="F123" s="11" t="str">
        <f t="shared" si="13"/>
        <v>N/A</v>
      </c>
      <c r="G123" s="43">
        <v>1556.8354756000001</v>
      </c>
      <c r="H123" s="11" t="str">
        <f t="shared" si="14"/>
        <v>N/A</v>
      </c>
      <c r="I123" s="12">
        <v>4.7199999999999999E-2</v>
      </c>
      <c r="J123" s="12">
        <v>9.016</v>
      </c>
      <c r="K123" s="41" t="s">
        <v>736</v>
      </c>
      <c r="L123" s="9" t="str">
        <f t="shared" si="15"/>
        <v>Yes</v>
      </c>
    </row>
    <row r="124" spans="1:12" ht="25" x14ac:dyDescent="0.25">
      <c r="A124" s="4" t="s">
        <v>578</v>
      </c>
      <c r="B124" s="33" t="s">
        <v>213</v>
      </c>
      <c r="C124" s="43">
        <v>2609722</v>
      </c>
      <c r="D124" s="11" t="str">
        <f t="shared" si="12"/>
        <v>N/A</v>
      </c>
      <c r="E124" s="43">
        <v>757245</v>
      </c>
      <c r="F124" s="11" t="str">
        <f t="shared" si="13"/>
        <v>N/A</v>
      </c>
      <c r="G124" s="43">
        <v>885857</v>
      </c>
      <c r="H124" s="11" t="str">
        <f t="shared" si="14"/>
        <v>N/A</v>
      </c>
      <c r="I124" s="12">
        <v>-71</v>
      </c>
      <c r="J124" s="12">
        <v>16.98</v>
      </c>
      <c r="K124" s="41" t="s">
        <v>736</v>
      </c>
      <c r="L124" s="9" t="str">
        <f t="shared" si="15"/>
        <v>Yes</v>
      </c>
    </row>
    <row r="125" spans="1:12" x14ac:dyDescent="0.25">
      <c r="A125" s="2" t="s">
        <v>579</v>
      </c>
      <c r="B125" s="33" t="s">
        <v>213</v>
      </c>
      <c r="C125" s="34">
        <v>594</v>
      </c>
      <c r="D125" s="11" t="str">
        <f t="shared" si="12"/>
        <v>N/A</v>
      </c>
      <c r="E125" s="34">
        <v>560</v>
      </c>
      <c r="F125" s="11" t="str">
        <f t="shared" si="13"/>
        <v>N/A</v>
      </c>
      <c r="G125" s="34">
        <v>834</v>
      </c>
      <c r="H125" s="11" t="str">
        <f t="shared" si="14"/>
        <v>N/A</v>
      </c>
      <c r="I125" s="12">
        <v>-5.72</v>
      </c>
      <c r="J125" s="12">
        <v>48.93</v>
      </c>
      <c r="K125" s="41" t="s">
        <v>736</v>
      </c>
      <c r="L125" s="9" t="str">
        <f t="shared" si="15"/>
        <v>No</v>
      </c>
    </row>
    <row r="126" spans="1:12" ht="25" x14ac:dyDescent="0.25">
      <c r="A126" s="2" t="s">
        <v>1320</v>
      </c>
      <c r="B126" s="33" t="s">
        <v>213</v>
      </c>
      <c r="C126" s="43">
        <v>4393.4713805000001</v>
      </c>
      <c r="D126" s="11" t="str">
        <f t="shared" si="12"/>
        <v>N/A</v>
      </c>
      <c r="E126" s="43">
        <v>1352.2232143000001</v>
      </c>
      <c r="F126" s="11" t="str">
        <f t="shared" si="13"/>
        <v>N/A</v>
      </c>
      <c r="G126" s="43">
        <v>1062.1786571</v>
      </c>
      <c r="H126" s="11" t="str">
        <f t="shared" si="14"/>
        <v>N/A</v>
      </c>
      <c r="I126" s="12">
        <v>-69.2</v>
      </c>
      <c r="J126" s="12">
        <v>-21.4</v>
      </c>
      <c r="K126" s="41" t="s">
        <v>736</v>
      </c>
      <c r="L126" s="9" t="str">
        <f t="shared" si="15"/>
        <v>Yes</v>
      </c>
    </row>
    <row r="127" spans="1:12" ht="25" x14ac:dyDescent="0.25">
      <c r="A127" s="2" t="s">
        <v>580</v>
      </c>
      <c r="B127" s="33" t="s">
        <v>213</v>
      </c>
      <c r="C127" s="43">
        <v>132309</v>
      </c>
      <c r="D127" s="11" t="str">
        <f t="shared" si="12"/>
        <v>N/A</v>
      </c>
      <c r="E127" s="43">
        <v>89586</v>
      </c>
      <c r="F127" s="11" t="str">
        <f t="shared" si="13"/>
        <v>N/A</v>
      </c>
      <c r="G127" s="43">
        <v>111303</v>
      </c>
      <c r="H127" s="11" t="str">
        <f t="shared" si="14"/>
        <v>N/A</v>
      </c>
      <c r="I127" s="12">
        <v>-32.299999999999997</v>
      </c>
      <c r="J127" s="12">
        <v>24.24</v>
      </c>
      <c r="K127" s="41" t="s">
        <v>736</v>
      </c>
      <c r="L127" s="9" t="str">
        <f t="shared" si="15"/>
        <v>Yes</v>
      </c>
    </row>
    <row r="128" spans="1:12" x14ac:dyDescent="0.25">
      <c r="A128" s="2" t="s">
        <v>581</v>
      </c>
      <c r="B128" s="33" t="s">
        <v>213</v>
      </c>
      <c r="C128" s="34">
        <v>459</v>
      </c>
      <c r="D128" s="11" t="str">
        <f t="shared" si="12"/>
        <v>N/A</v>
      </c>
      <c r="E128" s="34">
        <v>340</v>
      </c>
      <c r="F128" s="11" t="str">
        <f t="shared" si="13"/>
        <v>N/A</v>
      </c>
      <c r="G128" s="34">
        <v>344</v>
      </c>
      <c r="H128" s="11" t="str">
        <f t="shared" si="14"/>
        <v>N/A</v>
      </c>
      <c r="I128" s="12">
        <v>-25.9</v>
      </c>
      <c r="J128" s="12">
        <v>1.1759999999999999</v>
      </c>
      <c r="K128" s="41" t="s">
        <v>736</v>
      </c>
      <c r="L128" s="9" t="str">
        <f t="shared" si="15"/>
        <v>Yes</v>
      </c>
    </row>
    <row r="129" spans="1:12" ht="25" x14ac:dyDescent="0.25">
      <c r="A129" s="2" t="s">
        <v>1321</v>
      </c>
      <c r="B129" s="33" t="s">
        <v>213</v>
      </c>
      <c r="C129" s="43">
        <v>288.25490195999998</v>
      </c>
      <c r="D129" s="11" t="str">
        <f t="shared" si="12"/>
        <v>N/A</v>
      </c>
      <c r="E129" s="43">
        <v>263.48823528999998</v>
      </c>
      <c r="F129" s="11" t="str">
        <f t="shared" si="13"/>
        <v>N/A</v>
      </c>
      <c r="G129" s="43">
        <v>323.55523255999998</v>
      </c>
      <c r="H129" s="11" t="str">
        <f t="shared" si="14"/>
        <v>N/A</v>
      </c>
      <c r="I129" s="12">
        <v>-8.59</v>
      </c>
      <c r="J129" s="12">
        <v>22.8</v>
      </c>
      <c r="K129" s="41" t="s">
        <v>736</v>
      </c>
      <c r="L129" s="9" t="str">
        <f t="shared" si="15"/>
        <v>Yes</v>
      </c>
    </row>
    <row r="130" spans="1:12" x14ac:dyDescent="0.25">
      <c r="A130" s="2" t="s">
        <v>582</v>
      </c>
      <c r="B130" s="33" t="s">
        <v>213</v>
      </c>
      <c r="C130" s="43">
        <v>1089894</v>
      </c>
      <c r="D130" s="11" t="str">
        <f t="shared" si="12"/>
        <v>N/A</v>
      </c>
      <c r="E130" s="43">
        <v>817243</v>
      </c>
      <c r="F130" s="11" t="str">
        <f t="shared" si="13"/>
        <v>N/A</v>
      </c>
      <c r="G130" s="43">
        <v>899141</v>
      </c>
      <c r="H130" s="11" t="str">
        <f t="shared" si="14"/>
        <v>N/A</v>
      </c>
      <c r="I130" s="12">
        <v>-25</v>
      </c>
      <c r="J130" s="12">
        <v>10.02</v>
      </c>
      <c r="K130" s="41" t="s">
        <v>736</v>
      </c>
      <c r="L130" s="9" t="str">
        <f t="shared" si="15"/>
        <v>Yes</v>
      </c>
    </row>
    <row r="131" spans="1:12" x14ac:dyDescent="0.25">
      <c r="A131" s="2" t="s">
        <v>583</v>
      </c>
      <c r="B131" s="33" t="s">
        <v>213</v>
      </c>
      <c r="C131" s="34">
        <v>150</v>
      </c>
      <c r="D131" s="11" t="str">
        <f t="shared" si="12"/>
        <v>N/A</v>
      </c>
      <c r="E131" s="34">
        <v>127</v>
      </c>
      <c r="F131" s="11" t="str">
        <f t="shared" si="13"/>
        <v>N/A</v>
      </c>
      <c r="G131" s="34">
        <v>113</v>
      </c>
      <c r="H131" s="11" t="str">
        <f t="shared" si="14"/>
        <v>N/A</v>
      </c>
      <c r="I131" s="12">
        <v>-15.3</v>
      </c>
      <c r="J131" s="12">
        <v>-11</v>
      </c>
      <c r="K131" s="41" t="s">
        <v>736</v>
      </c>
      <c r="L131" s="9" t="str">
        <f t="shared" si="15"/>
        <v>Yes</v>
      </c>
    </row>
    <row r="132" spans="1:12" x14ac:dyDescent="0.25">
      <c r="A132" s="2" t="s">
        <v>1322</v>
      </c>
      <c r="B132" s="33" t="s">
        <v>213</v>
      </c>
      <c r="C132" s="43">
        <v>7265.96</v>
      </c>
      <c r="D132" s="11" t="str">
        <f t="shared" si="12"/>
        <v>N/A</v>
      </c>
      <c r="E132" s="43">
        <v>6434.9842520000002</v>
      </c>
      <c r="F132" s="11" t="str">
        <f t="shared" si="13"/>
        <v>N/A</v>
      </c>
      <c r="G132" s="43">
        <v>7957</v>
      </c>
      <c r="H132" s="11" t="str">
        <f t="shared" si="14"/>
        <v>N/A</v>
      </c>
      <c r="I132" s="12">
        <v>-11.4</v>
      </c>
      <c r="J132" s="12">
        <v>23.65</v>
      </c>
      <c r="K132" s="41" t="s">
        <v>736</v>
      </c>
      <c r="L132" s="9" t="str">
        <f t="shared" si="15"/>
        <v>Yes</v>
      </c>
    </row>
    <row r="133" spans="1:12" ht="25" x14ac:dyDescent="0.25">
      <c r="A133" s="2" t="s">
        <v>584</v>
      </c>
      <c r="B133" s="33" t="s">
        <v>213</v>
      </c>
      <c r="C133" s="43">
        <v>509164</v>
      </c>
      <c r="D133" s="11" t="str">
        <f t="shared" si="12"/>
        <v>N/A</v>
      </c>
      <c r="E133" s="43">
        <v>378647</v>
      </c>
      <c r="F133" s="11" t="str">
        <f t="shared" si="13"/>
        <v>N/A</v>
      </c>
      <c r="G133" s="43">
        <v>410621</v>
      </c>
      <c r="H133" s="11" t="str">
        <f t="shared" si="14"/>
        <v>N/A</v>
      </c>
      <c r="I133" s="12">
        <v>-25.6</v>
      </c>
      <c r="J133" s="12">
        <v>8.4440000000000008</v>
      </c>
      <c r="K133" s="41" t="s">
        <v>736</v>
      </c>
      <c r="L133" s="9" t="str">
        <f>IF(J133="Div by 0", "N/A", IF(OR(J133="N/A",K133="N/A"),"N/A", IF(J133&gt;VALUE(MID(K133,1,2)), "No", IF(J133&lt;-1*VALUE(MID(K133,1,2)), "No", "Yes"))))</f>
        <v>Yes</v>
      </c>
    </row>
    <row r="134" spans="1:12" x14ac:dyDescent="0.25">
      <c r="A134" s="2" t="s">
        <v>585</v>
      </c>
      <c r="B134" s="33" t="s">
        <v>213</v>
      </c>
      <c r="C134" s="34">
        <v>2427</v>
      </c>
      <c r="D134" s="11" t="str">
        <f t="shared" si="12"/>
        <v>N/A</v>
      </c>
      <c r="E134" s="34">
        <v>1740</v>
      </c>
      <c r="F134" s="11" t="str">
        <f t="shared" si="13"/>
        <v>N/A</v>
      </c>
      <c r="G134" s="34">
        <v>1785</v>
      </c>
      <c r="H134" s="11" t="str">
        <f t="shared" si="14"/>
        <v>N/A</v>
      </c>
      <c r="I134" s="12">
        <v>-28.3</v>
      </c>
      <c r="J134" s="12">
        <v>2.5859999999999999</v>
      </c>
      <c r="K134" s="41" t="s">
        <v>736</v>
      </c>
      <c r="L134" s="9" t="str">
        <f t="shared" ref="L134:L138" si="16">IF(J134="Div by 0", "N/A", IF(OR(J134="N/A",K134="N/A"),"N/A", IF(J134&gt;VALUE(MID(K134,1,2)), "No", IF(J134&lt;-1*VALUE(MID(K134,1,2)), "No", "Yes"))))</f>
        <v>Yes</v>
      </c>
    </row>
    <row r="135" spans="1:12" ht="25" x14ac:dyDescent="0.25">
      <c r="A135" s="2" t="s">
        <v>1323</v>
      </c>
      <c r="B135" s="33" t="s">
        <v>213</v>
      </c>
      <c r="C135" s="43">
        <v>209.79151214999999</v>
      </c>
      <c r="D135" s="11" t="str">
        <f t="shared" si="12"/>
        <v>N/A</v>
      </c>
      <c r="E135" s="43">
        <v>217.61321838999999</v>
      </c>
      <c r="F135" s="11" t="str">
        <f t="shared" si="13"/>
        <v>N/A</v>
      </c>
      <c r="G135" s="43">
        <v>230.03977591</v>
      </c>
      <c r="H135" s="11" t="str">
        <f t="shared" si="14"/>
        <v>N/A</v>
      </c>
      <c r="I135" s="12">
        <v>3.7280000000000002</v>
      </c>
      <c r="J135" s="12">
        <v>5.71</v>
      </c>
      <c r="K135" s="41" t="s">
        <v>736</v>
      </c>
      <c r="L135" s="9" t="str">
        <f t="shared" si="16"/>
        <v>Yes</v>
      </c>
    </row>
    <row r="136" spans="1:12" ht="25" x14ac:dyDescent="0.25">
      <c r="A136" s="2" t="s">
        <v>586</v>
      </c>
      <c r="B136" s="33" t="s">
        <v>213</v>
      </c>
      <c r="C136" s="43">
        <v>4908184</v>
      </c>
      <c r="D136" s="11" t="str">
        <f t="shared" ref="D136:D150" si="17">IF($B136="N/A","N/A",IF(C136&gt;10,"No",IF(C136&lt;-10,"No","Yes")))</f>
        <v>N/A</v>
      </c>
      <c r="E136" s="43">
        <v>5374874</v>
      </c>
      <c r="F136" s="11" t="str">
        <f t="shared" ref="F136:F150" si="18">IF($B136="N/A","N/A",IF(E136&gt;10,"No",IF(E136&lt;-10,"No","Yes")))</f>
        <v>N/A</v>
      </c>
      <c r="G136" s="43">
        <v>5016378</v>
      </c>
      <c r="H136" s="11" t="str">
        <f t="shared" ref="H136:H150" si="19">IF($B136="N/A","N/A",IF(G136&gt;10,"No",IF(G136&lt;-10,"No","Yes")))</f>
        <v>N/A</v>
      </c>
      <c r="I136" s="12">
        <v>9.5079999999999991</v>
      </c>
      <c r="J136" s="12">
        <v>-6.67</v>
      </c>
      <c r="K136" s="41" t="s">
        <v>736</v>
      </c>
      <c r="L136" s="9" t="str">
        <f t="shared" si="16"/>
        <v>Yes</v>
      </c>
    </row>
    <row r="137" spans="1:12" x14ac:dyDescent="0.25">
      <c r="A137" s="2" t="s">
        <v>587</v>
      </c>
      <c r="B137" s="33" t="s">
        <v>213</v>
      </c>
      <c r="C137" s="34">
        <v>137</v>
      </c>
      <c r="D137" s="11" t="str">
        <f t="shared" si="17"/>
        <v>N/A</v>
      </c>
      <c r="E137" s="34">
        <v>160</v>
      </c>
      <c r="F137" s="11" t="str">
        <f t="shared" si="18"/>
        <v>N/A</v>
      </c>
      <c r="G137" s="34">
        <v>151</v>
      </c>
      <c r="H137" s="11" t="str">
        <f t="shared" si="19"/>
        <v>N/A</v>
      </c>
      <c r="I137" s="12">
        <v>16.79</v>
      </c>
      <c r="J137" s="12">
        <v>-5.63</v>
      </c>
      <c r="K137" s="41" t="s">
        <v>736</v>
      </c>
      <c r="L137" s="9" t="str">
        <f t="shared" si="16"/>
        <v>Yes</v>
      </c>
    </row>
    <row r="138" spans="1:12" ht="25" x14ac:dyDescent="0.25">
      <c r="A138" s="2" t="s">
        <v>1324</v>
      </c>
      <c r="B138" s="33" t="s">
        <v>213</v>
      </c>
      <c r="C138" s="43">
        <v>35826.160583999997</v>
      </c>
      <c r="D138" s="11" t="str">
        <f t="shared" si="17"/>
        <v>N/A</v>
      </c>
      <c r="E138" s="43">
        <v>33592.962500000001</v>
      </c>
      <c r="F138" s="11" t="str">
        <f t="shared" si="18"/>
        <v>N/A</v>
      </c>
      <c r="G138" s="43">
        <v>33221.046358</v>
      </c>
      <c r="H138" s="11" t="str">
        <f t="shared" si="19"/>
        <v>N/A</v>
      </c>
      <c r="I138" s="12">
        <v>-6.23</v>
      </c>
      <c r="J138" s="12">
        <v>-1.1100000000000001</v>
      </c>
      <c r="K138" s="41" t="s">
        <v>736</v>
      </c>
      <c r="L138" s="9" t="str">
        <f t="shared" si="16"/>
        <v>Yes</v>
      </c>
    </row>
    <row r="139" spans="1:12" ht="25" x14ac:dyDescent="0.25">
      <c r="A139" s="2" t="s">
        <v>588</v>
      </c>
      <c r="B139" s="33" t="s">
        <v>213</v>
      </c>
      <c r="C139" s="43">
        <v>7611258</v>
      </c>
      <c r="D139" s="11" t="str">
        <f t="shared" si="17"/>
        <v>N/A</v>
      </c>
      <c r="E139" s="43">
        <v>6556700</v>
      </c>
      <c r="F139" s="11" t="str">
        <f t="shared" si="18"/>
        <v>N/A</v>
      </c>
      <c r="G139" s="43">
        <v>5220017</v>
      </c>
      <c r="H139" s="11" t="str">
        <f t="shared" si="19"/>
        <v>N/A</v>
      </c>
      <c r="I139" s="12">
        <v>-13.9</v>
      </c>
      <c r="J139" s="12">
        <v>-20.399999999999999</v>
      </c>
      <c r="K139" s="41" t="s">
        <v>736</v>
      </c>
      <c r="L139" s="9" t="str">
        <f t="shared" ref="L139:L150" si="20">IF(J139="Div by 0", "N/A", IF(K139="N/A","N/A", IF(J139&gt;VALUE(MID(K139,1,2)), "No", IF(J139&lt;-1*VALUE(MID(K139,1,2)), "No", "Yes"))))</f>
        <v>Yes</v>
      </c>
    </row>
    <row r="140" spans="1:12" x14ac:dyDescent="0.25">
      <c r="A140" s="2" t="s">
        <v>589</v>
      </c>
      <c r="B140" s="33" t="s">
        <v>213</v>
      </c>
      <c r="C140" s="34">
        <v>9991</v>
      </c>
      <c r="D140" s="11" t="str">
        <f t="shared" si="17"/>
        <v>N/A</v>
      </c>
      <c r="E140" s="34">
        <v>6487</v>
      </c>
      <c r="F140" s="11" t="str">
        <f t="shared" si="18"/>
        <v>N/A</v>
      </c>
      <c r="G140" s="34">
        <v>5399</v>
      </c>
      <c r="H140" s="11" t="str">
        <f t="shared" si="19"/>
        <v>N/A</v>
      </c>
      <c r="I140" s="12">
        <v>-35.1</v>
      </c>
      <c r="J140" s="12">
        <v>-16.8</v>
      </c>
      <c r="K140" s="41" t="s">
        <v>736</v>
      </c>
      <c r="L140" s="9" t="str">
        <f t="shared" si="20"/>
        <v>Yes</v>
      </c>
    </row>
    <row r="141" spans="1:12" ht="25" x14ac:dyDescent="0.25">
      <c r="A141" s="2" t="s">
        <v>1325</v>
      </c>
      <c r="B141" s="33" t="s">
        <v>213</v>
      </c>
      <c r="C141" s="43">
        <v>761.81143028999998</v>
      </c>
      <c r="D141" s="11" t="str">
        <f t="shared" si="17"/>
        <v>N/A</v>
      </c>
      <c r="E141" s="43">
        <v>1010.7445661</v>
      </c>
      <c r="F141" s="11" t="str">
        <f t="shared" si="18"/>
        <v>N/A</v>
      </c>
      <c r="G141" s="43">
        <v>966.84886089999998</v>
      </c>
      <c r="H141" s="11" t="str">
        <f t="shared" si="19"/>
        <v>N/A</v>
      </c>
      <c r="I141" s="12">
        <v>32.68</v>
      </c>
      <c r="J141" s="12">
        <v>-4.34</v>
      </c>
      <c r="K141" s="41" t="s">
        <v>736</v>
      </c>
      <c r="L141" s="9" t="str">
        <f t="shared" si="20"/>
        <v>Yes</v>
      </c>
    </row>
    <row r="142" spans="1:12" ht="25" x14ac:dyDescent="0.25">
      <c r="A142" s="2" t="s">
        <v>590</v>
      </c>
      <c r="B142" s="33" t="s">
        <v>213</v>
      </c>
      <c r="C142" s="43">
        <v>1880503</v>
      </c>
      <c r="D142" s="11" t="str">
        <f t="shared" si="17"/>
        <v>N/A</v>
      </c>
      <c r="E142" s="43">
        <v>1712479</v>
      </c>
      <c r="F142" s="11" t="str">
        <f t="shared" si="18"/>
        <v>N/A</v>
      </c>
      <c r="G142" s="43">
        <v>1446709</v>
      </c>
      <c r="H142" s="11" t="str">
        <f t="shared" si="19"/>
        <v>N/A</v>
      </c>
      <c r="I142" s="12">
        <v>-8.94</v>
      </c>
      <c r="J142" s="12">
        <v>-15.5</v>
      </c>
      <c r="K142" s="41" t="s">
        <v>736</v>
      </c>
      <c r="L142" s="9" t="str">
        <f t="shared" si="20"/>
        <v>Yes</v>
      </c>
    </row>
    <row r="143" spans="1:12" x14ac:dyDescent="0.25">
      <c r="A143" s="3" t="s">
        <v>591</v>
      </c>
      <c r="B143" s="33" t="s">
        <v>213</v>
      </c>
      <c r="C143" s="34">
        <v>134</v>
      </c>
      <c r="D143" s="11" t="str">
        <f t="shared" si="17"/>
        <v>N/A</v>
      </c>
      <c r="E143" s="34">
        <v>106</v>
      </c>
      <c r="F143" s="11" t="str">
        <f t="shared" si="18"/>
        <v>N/A</v>
      </c>
      <c r="G143" s="34">
        <v>95</v>
      </c>
      <c r="H143" s="11" t="str">
        <f t="shared" si="19"/>
        <v>N/A</v>
      </c>
      <c r="I143" s="12">
        <v>-20.9</v>
      </c>
      <c r="J143" s="12">
        <v>-10.4</v>
      </c>
      <c r="K143" s="41" t="s">
        <v>736</v>
      </c>
      <c r="L143" s="9" t="str">
        <f t="shared" si="20"/>
        <v>Yes</v>
      </c>
    </row>
    <row r="144" spans="1:12" ht="25" x14ac:dyDescent="0.25">
      <c r="A144" s="3" t="s">
        <v>1326</v>
      </c>
      <c r="B144" s="33" t="s">
        <v>213</v>
      </c>
      <c r="C144" s="43">
        <v>14033.604477999999</v>
      </c>
      <c r="D144" s="11" t="str">
        <f t="shared" si="17"/>
        <v>N/A</v>
      </c>
      <c r="E144" s="43">
        <v>16155.462264</v>
      </c>
      <c r="F144" s="11" t="str">
        <f t="shared" si="18"/>
        <v>N/A</v>
      </c>
      <c r="G144" s="43">
        <v>15228.515788999999</v>
      </c>
      <c r="H144" s="11" t="str">
        <f t="shared" si="19"/>
        <v>N/A</v>
      </c>
      <c r="I144" s="12">
        <v>15.12</v>
      </c>
      <c r="J144" s="12">
        <v>-5.74</v>
      </c>
      <c r="K144" s="41" t="s">
        <v>736</v>
      </c>
      <c r="L144" s="9" t="str">
        <f t="shared" si="20"/>
        <v>Yes</v>
      </c>
    </row>
    <row r="145" spans="1:12" ht="25" x14ac:dyDescent="0.25">
      <c r="A145" s="2" t="s">
        <v>592</v>
      </c>
      <c r="B145" s="33" t="s">
        <v>213</v>
      </c>
      <c r="C145" s="43">
        <v>20239608</v>
      </c>
      <c r="D145" s="11" t="str">
        <f t="shared" si="17"/>
        <v>N/A</v>
      </c>
      <c r="E145" s="43">
        <v>20449856</v>
      </c>
      <c r="F145" s="11" t="str">
        <f t="shared" si="18"/>
        <v>N/A</v>
      </c>
      <c r="G145" s="43">
        <v>22526749</v>
      </c>
      <c r="H145" s="11" t="str">
        <f t="shared" si="19"/>
        <v>N/A</v>
      </c>
      <c r="I145" s="12">
        <v>1.0389999999999999</v>
      </c>
      <c r="J145" s="12">
        <v>10.16</v>
      </c>
      <c r="K145" s="41" t="s">
        <v>736</v>
      </c>
      <c r="L145" s="9" t="str">
        <f t="shared" si="20"/>
        <v>Yes</v>
      </c>
    </row>
    <row r="146" spans="1:12" x14ac:dyDescent="0.25">
      <c r="A146" s="2" t="s">
        <v>593</v>
      </c>
      <c r="B146" s="33" t="s">
        <v>213</v>
      </c>
      <c r="C146" s="34">
        <v>4227</v>
      </c>
      <c r="D146" s="11" t="str">
        <f t="shared" si="17"/>
        <v>N/A</v>
      </c>
      <c r="E146" s="34">
        <v>3381</v>
      </c>
      <c r="F146" s="11" t="str">
        <f t="shared" si="18"/>
        <v>N/A</v>
      </c>
      <c r="G146" s="34">
        <v>3826</v>
      </c>
      <c r="H146" s="11" t="str">
        <f t="shared" si="19"/>
        <v>N/A</v>
      </c>
      <c r="I146" s="12">
        <v>-20</v>
      </c>
      <c r="J146" s="12">
        <v>13.16</v>
      </c>
      <c r="K146" s="41" t="s">
        <v>736</v>
      </c>
      <c r="L146" s="9" t="str">
        <f t="shared" si="20"/>
        <v>Yes</v>
      </c>
    </row>
    <row r="147" spans="1:12" ht="25" x14ac:dyDescent="0.25">
      <c r="A147" s="2" t="s">
        <v>1327</v>
      </c>
      <c r="B147" s="33" t="s">
        <v>213</v>
      </c>
      <c r="C147" s="43">
        <v>4788.1731725</v>
      </c>
      <c r="D147" s="11" t="str">
        <f t="shared" si="17"/>
        <v>N/A</v>
      </c>
      <c r="E147" s="43">
        <v>6048.4637681000004</v>
      </c>
      <c r="F147" s="11" t="str">
        <f t="shared" si="18"/>
        <v>N/A</v>
      </c>
      <c r="G147" s="43">
        <v>5887.8068479000003</v>
      </c>
      <c r="H147" s="11" t="str">
        <f t="shared" si="19"/>
        <v>N/A</v>
      </c>
      <c r="I147" s="12">
        <v>26.32</v>
      </c>
      <c r="J147" s="12">
        <v>-2.66</v>
      </c>
      <c r="K147" s="41" t="s">
        <v>736</v>
      </c>
      <c r="L147" s="9" t="str">
        <f t="shared" si="20"/>
        <v>Yes</v>
      </c>
    </row>
    <row r="148" spans="1:12" ht="25" x14ac:dyDescent="0.25">
      <c r="A148" s="2" t="s">
        <v>594</v>
      </c>
      <c r="B148" s="33" t="s">
        <v>213</v>
      </c>
      <c r="C148" s="43">
        <v>1844</v>
      </c>
      <c r="D148" s="11" t="str">
        <f t="shared" si="17"/>
        <v>N/A</v>
      </c>
      <c r="E148" s="43">
        <v>4012</v>
      </c>
      <c r="F148" s="11" t="str">
        <f t="shared" si="18"/>
        <v>N/A</v>
      </c>
      <c r="G148" s="43">
        <v>12962</v>
      </c>
      <c r="H148" s="11" t="str">
        <f t="shared" si="19"/>
        <v>N/A</v>
      </c>
      <c r="I148" s="12">
        <v>117.6</v>
      </c>
      <c r="J148" s="12">
        <v>223.1</v>
      </c>
      <c r="K148" s="41" t="s">
        <v>736</v>
      </c>
      <c r="L148" s="9" t="str">
        <f t="shared" si="20"/>
        <v>No</v>
      </c>
    </row>
    <row r="149" spans="1:12" x14ac:dyDescent="0.25">
      <c r="A149" s="2" t="s">
        <v>595</v>
      </c>
      <c r="B149" s="33" t="s">
        <v>213</v>
      </c>
      <c r="C149" s="34">
        <v>11</v>
      </c>
      <c r="D149" s="11" t="str">
        <f t="shared" si="17"/>
        <v>N/A</v>
      </c>
      <c r="E149" s="34">
        <v>11</v>
      </c>
      <c r="F149" s="11" t="str">
        <f t="shared" si="18"/>
        <v>N/A</v>
      </c>
      <c r="G149" s="34">
        <v>11</v>
      </c>
      <c r="H149" s="11" t="str">
        <f t="shared" si="19"/>
        <v>N/A</v>
      </c>
      <c r="I149" s="12">
        <v>-33.299999999999997</v>
      </c>
      <c r="J149" s="12">
        <v>0</v>
      </c>
      <c r="K149" s="41" t="s">
        <v>736</v>
      </c>
      <c r="L149" s="9" t="str">
        <f t="shared" si="20"/>
        <v>Yes</v>
      </c>
    </row>
    <row r="150" spans="1:12" ht="25" x14ac:dyDescent="0.25">
      <c r="A150" s="4" t="s">
        <v>1328</v>
      </c>
      <c r="B150" s="33" t="s">
        <v>213</v>
      </c>
      <c r="C150" s="43">
        <v>614.66666667000004</v>
      </c>
      <c r="D150" s="11" t="str">
        <f t="shared" si="17"/>
        <v>N/A</v>
      </c>
      <c r="E150" s="43">
        <v>2006</v>
      </c>
      <c r="F150" s="11" t="str">
        <f t="shared" si="18"/>
        <v>N/A</v>
      </c>
      <c r="G150" s="43">
        <v>6481</v>
      </c>
      <c r="H150" s="11" t="str">
        <f t="shared" si="19"/>
        <v>N/A</v>
      </c>
      <c r="I150" s="12">
        <v>226.4</v>
      </c>
      <c r="J150" s="12">
        <v>223.1</v>
      </c>
      <c r="K150" s="41" t="s">
        <v>736</v>
      </c>
      <c r="L150" s="9" t="str">
        <f t="shared" si="20"/>
        <v>No</v>
      </c>
    </row>
    <row r="151" spans="1:12" x14ac:dyDescent="0.25">
      <c r="A151" s="4" t="s">
        <v>1329</v>
      </c>
      <c r="B151" s="33" t="s">
        <v>213</v>
      </c>
      <c r="C151" s="43">
        <v>968.32186620000004</v>
      </c>
      <c r="D151" s="11" t="str">
        <f t="shared" ref="D151:D170" si="21">IF($B151="N/A","N/A",IF(C151&gt;10,"No",IF(C151&lt;-10,"No","Yes")))</f>
        <v>N/A</v>
      </c>
      <c r="E151" s="43">
        <v>1117.2530565</v>
      </c>
      <c r="F151" s="11" t="str">
        <f t="shared" ref="F151:F170" si="22">IF($B151="N/A","N/A",IF(E151&gt;10,"No",IF(E151&lt;-10,"No","Yes")))</f>
        <v>N/A</v>
      </c>
      <c r="G151" s="43">
        <v>974.10059120999995</v>
      </c>
      <c r="H151" s="11" t="str">
        <f t="shared" ref="H151:H170" si="23">IF($B151="N/A","N/A",IF(G151&gt;10,"No",IF(G151&lt;-10,"No","Yes")))</f>
        <v>N/A</v>
      </c>
      <c r="I151" s="12">
        <v>15.38</v>
      </c>
      <c r="J151" s="12">
        <v>-12.8</v>
      </c>
      <c r="K151" s="41" t="s">
        <v>736</v>
      </c>
      <c r="L151" s="9" t="str">
        <f t="shared" ref="L151:L170" si="24">IF(J151="Div by 0", "N/A", IF(K151="N/A","N/A", IF(J151&gt;VALUE(MID(K151,1,2)), "No", IF(J151&lt;-1*VALUE(MID(K151,1,2)), "No", "Yes"))))</f>
        <v>Yes</v>
      </c>
    </row>
    <row r="152" spans="1:12" ht="25" x14ac:dyDescent="0.25">
      <c r="A152" s="4" t="s">
        <v>1330</v>
      </c>
      <c r="B152" s="33" t="s">
        <v>213</v>
      </c>
      <c r="C152" s="43">
        <v>2081.0210084</v>
      </c>
      <c r="D152" s="11" t="str">
        <f t="shared" si="21"/>
        <v>N/A</v>
      </c>
      <c r="E152" s="43">
        <v>2090.8511628000001</v>
      </c>
      <c r="F152" s="11" t="str">
        <f t="shared" si="22"/>
        <v>N/A</v>
      </c>
      <c r="G152" s="43">
        <v>1703.6461538000001</v>
      </c>
      <c r="H152" s="11" t="str">
        <f t="shared" si="23"/>
        <v>N/A</v>
      </c>
      <c r="I152" s="12">
        <v>0.47239999999999999</v>
      </c>
      <c r="J152" s="12">
        <v>-18.5</v>
      </c>
      <c r="K152" s="41" t="s">
        <v>736</v>
      </c>
      <c r="L152" s="9" t="str">
        <f t="shared" si="24"/>
        <v>Yes</v>
      </c>
    </row>
    <row r="153" spans="1:12" ht="25" x14ac:dyDescent="0.25">
      <c r="A153" s="4" t="s">
        <v>1331</v>
      </c>
      <c r="B153" s="33" t="s">
        <v>213</v>
      </c>
      <c r="C153" s="43">
        <v>4111.4101168999996</v>
      </c>
      <c r="D153" s="11" t="str">
        <f t="shared" si="21"/>
        <v>N/A</v>
      </c>
      <c r="E153" s="43">
        <v>4514.8487259000003</v>
      </c>
      <c r="F153" s="11" t="str">
        <f t="shared" si="22"/>
        <v>N/A</v>
      </c>
      <c r="G153" s="43">
        <v>3892.5829841</v>
      </c>
      <c r="H153" s="11" t="str">
        <f t="shared" si="23"/>
        <v>N/A</v>
      </c>
      <c r="I153" s="12">
        <v>9.8130000000000006</v>
      </c>
      <c r="J153" s="12">
        <v>-13.8</v>
      </c>
      <c r="K153" s="41" t="s">
        <v>736</v>
      </c>
      <c r="L153" s="9" t="str">
        <f t="shared" si="24"/>
        <v>Yes</v>
      </c>
    </row>
    <row r="154" spans="1:12" ht="25" x14ac:dyDescent="0.25">
      <c r="A154" s="4" t="s">
        <v>1332</v>
      </c>
      <c r="B154" s="33" t="s">
        <v>213</v>
      </c>
      <c r="C154" s="43">
        <v>283.78543741999999</v>
      </c>
      <c r="D154" s="11" t="str">
        <f t="shared" si="21"/>
        <v>N/A</v>
      </c>
      <c r="E154" s="43">
        <v>230.01383971999999</v>
      </c>
      <c r="F154" s="11" t="str">
        <f t="shared" si="22"/>
        <v>N/A</v>
      </c>
      <c r="G154" s="43">
        <v>313.25599784000002</v>
      </c>
      <c r="H154" s="11" t="str">
        <f t="shared" si="23"/>
        <v>N/A</v>
      </c>
      <c r="I154" s="12">
        <v>-18.899999999999999</v>
      </c>
      <c r="J154" s="12">
        <v>36.19</v>
      </c>
      <c r="K154" s="41" t="s">
        <v>736</v>
      </c>
      <c r="L154" s="9" t="str">
        <f t="shared" si="24"/>
        <v>No</v>
      </c>
    </row>
    <row r="155" spans="1:12" ht="25" x14ac:dyDescent="0.25">
      <c r="A155" s="2" t="s">
        <v>1333</v>
      </c>
      <c r="B155" s="33" t="s">
        <v>213</v>
      </c>
      <c r="C155" s="43">
        <v>739.41304487000002</v>
      </c>
      <c r="D155" s="11" t="str">
        <f t="shared" si="21"/>
        <v>N/A</v>
      </c>
      <c r="E155" s="43">
        <v>609.27093549999995</v>
      </c>
      <c r="F155" s="11" t="str">
        <f t="shared" si="22"/>
        <v>N/A</v>
      </c>
      <c r="G155" s="43">
        <v>508.03126701000002</v>
      </c>
      <c r="H155" s="11" t="str">
        <f t="shared" si="23"/>
        <v>N/A</v>
      </c>
      <c r="I155" s="12">
        <v>-17.600000000000001</v>
      </c>
      <c r="J155" s="12">
        <v>-16.600000000000001</v>
      </c>
      <c r="K155" s="41" t="s">
        <v>736</v>
      </c>
      <c r="L155" s="9" t="str">
        <f t="shared" si="24"/>
        <v>Yes</v>
      </c>
    </row>
    <row r="156" spans="1:12" x14ac:dyDescent="0.25">
      <c r="A156" s="2" t="s">
        <v>1334</v>
      </c>
      <c r="B156" s="33" t="s">
        <v>213</v>
      </c>
      <c r="C156" s="43">
        <v>245.88002495000001</v>
      </c>
      <c r="D156" s="11" t="str">
        <f t="shared" si="21"/>
        <v>N/A</v>
      </c>
      <c r="E156" s="43">
        <v>321.91348496000001</v>
      </c>
      <c r="F156" s="11" t="str">
        <f t="shared" si="22"/>
        <v>N/A</v>
      </c>
      <c r="G156" s="43">
        <v>354.67314793000003</v>
      </c>
      <c r="H156" s="11" t="str">
        <f t="shared" si="23"/>
        <v>N/A</v>
      </c>
      <c r="I156" s="12">
        <v>30.92</v>
      </c>
      <c r="J156" s="12">
        <v>10.18</v>
      </c>
      <c r="K156" s="41" t="s">
        <v>736</v>
      </c>
      <c r="L156" s="9" t="str">
        <f t="shared" si="24"/>
        <v>Yes</v>
      </c>
    </row>
    <row r="157" spans="1:12" ht="25" x14ac:dyDescent="0.25">
      <c r="A157" s="2" t="s">
        <v>1335</v>
      </c>
      <c r="B157" s="33" t="s">
        <v>213</v>
      </c>
      <c r="C157" s="43">
        <v>4171.0546217999999</v>
      </c>
      <c r="D157" s="11" t="str">
        <f t="shared" si="21"/>
        <v>N/A</v>
      </c>
      <c r="E157" s="43">
        <v>3349.3906977000001</v>
      </c>
      <c r="F157" s="11" t="str">
        <f t="shared" si="22"/>
        <v>N/A</v>
      </c>
      <c r="G157" s="43">
        <v>5031.3897435999997</v>
      </c>
      <c r="H157" s="11" t="str">
        <f t="shared" si="23"/>
        <v>N/A</v>
      </c>
      <c r="I157" s="12">
        <v>-19.7</v>
      </c>
      <c r="J157" s="12">
        <v>50.22</v>
      </c>
      <c r="K157" s="41" t="s">
        <v>736</v>
      </c>
      <c r="L157" s="9" t="str">
        <f t="shared" si="24"/>
        <v>No</v>
      </c>
    </row>
    <row r="158" spans="1:12" ht="25" x14ac:dyDescent="0.25">
      <c r="A158" s="2" t="s">
        <v>1336</v>
      </c>
      <c r="B158" s="33" t="s">
        <v>213</v>
      </c>
      <c r="C158" s="43">
        <v>1346.2224795</v>
      </c>
      <c r="D158" s="11" t="str">
        <f t="shared" si="21"/>
        <v>N/A</v>
      </c>
      <c r="E158" s="43">
        <v>1351.3664388</v>
      </c>
      <c r="F158" s="11" t="str">
        <f t="shared" si="22"/>
        <v>N/A</v>
      </c>
      <c r="G158" s="43">
        <v>1338.1702857</v>
      </c>
      <c r="H158" s="11" t="str">
        <f t="shared" si="23"/>
        <v>N/A</v>
      </c>
      <c r="I158" s="12">
        <v>0.3821</v>
      </c>
      <c r="J158" s="12">
        <v>-0.97699999999999998</v>
      </c>
      <c r="K158" s="41" t="s">
        <v>736</v>
      </c>
      <c r="L158" s="9" t="str">
        <f t="shared" si="24"/>
        <v>Yes</v>
      </c>
    </row>
    <row r="159" spans="1:12" ht="25" x14ac:dyDescent="0.25">
      <c r="A159" s="2" t="s">
        <v>1337</v>
      </c>
      <c r="B159" s="33" t="s">
        <v>213</v>
      </c>
      <c r="C159" s="43">
        <v>55.759884005000004</v>
      </c>
      <c r="D159" s="11" t="str">
        <f t="shared" si="21"/>
        <v>N/A</v>
      </c>
      <c r="E159" s="43">
        <v>100.40163341</v>
      </c>
      <c r="F159" s="11" t="str">
        <f t="shared" si="22"/>
        <v>N/A</v>
      </c>
      <c r="G159" s="43">
        <v>194.81154054000001</v>
      </c>
      <c r="H159" s="11" t="str">
        <f t="shared" si="23"/>
        <v>N/A</v>
      </c>
      <c r="I159" s="12">
        <v>80.06</v>
      </c>
      <c r="J159" s="12">
        <v>94.03</v>
      </c>
      <c r="K159" s="41" t="s">
        <v>736</v>
      </c>
      <c r="L159" s="9" t="str">
        <f t="shared" si="24"/>
        <v>No</v>
      </c>
    </row>
    <row r="160" spans="1:12" ht="25" x14ac:dyDescent="0.25">
      <c r="A160" s="4" t="s">
        <v>1338</v>
      </c>
      <c r="B160" s="33" t="s">
        <v>213</v>
      </c>
      <c r="C160" s="43">
        <v>1.4739806695</v>
      </c>
      <c r="D160" s="11" t="str">
        <f t="shared" si="21"/>
        <v>N/A</v>
      </c>
      <c r="E160" s="43">
        <v>4.8080873508000002</v>
      </c>
      <c r="F160" s="11" t="str">
        <f t="shared" si="22"/>
        <v>N/A</v>
      </c>
      <c r="G160" s="43">
        <v>3.7026522517</v>
      </c>
      <c r="H160" s="11" t="str">
        <f t="shared" si="23"/>
        <v>N/A</v>
      </c>
      <c r="I160" s="12">
        <v>226.2</v>
      </c>
      <c r="J160" s="12">
        <v>-23</v>
      </c>
      <c r="K160" s="41" t="s">
        <v>736</v>
      </c>
      <c r="L160" s="9" t="str">
        <f t="shared" si="24"/>
        <v>Yes</v>
      </c>
    </row>
    <row r="161" spans="1:12" x14ac:dyDescent="0.25">
      <c r="A161" s="4" t="s">
        <v>1339</v>
      </c>
      <c r="B161" s="33" t="s">
        <v>213</v>
      </c>
      <c r="C161" s="43">
        <v>610.26632844000005</v>
      </c>
      <c r="D161" s="11" t="str">
        <f t="shared" si="21"/>
        <v>N/A</v>
      </c>
      <c r="E161" s="43">
        <v>655.39177652000001</v>
      </c>
      <c r="F161" s="11" t="str">
        <f t="shared" si="22"/>
        <v>N/A</v>
      </c>
      <c r="G161" s="43">
        <v>506.32945596000002</v>
      </c>
      <c r="H161" s="11" t="str">
        <f t="shared" si="23"/>
        <v>N/A</v>
      </c>
      <c r="I161" s="12">
        <v>7.3940000000000001</v>
      </c>
      <c r="J161" s="12">
        <v>-22.7</v>
      </c>
      <c r="K161" s="41" t="s">
        <v>736</v>
      </c>
      <c r="L161" s="9" t="str">
        <f t="shared" si="24"/>
        <v>Yes</v>
      </c>
    </row>
    <row r="162" spans="1:12" x14ac:dyDescent="0.25">
      <c r="A162" s="4" t="s">
        <v>1340</v>
      </c>
      <c r="B162" s="33" t="s">
        <v>213</v>
      </c>
      <c r="C162" s="43">
        <v>859.83613445000003</v>
      </c>
      <c r="D162" s="11" t="str">
        <f t="shared" si="21"/>
        <v>N/A</v>
      </c>
      <c r="E162" s="43">
        <v>846.07906977000005</v>
      </c>
      <c r="F162" s="11" t="str">
        <f t="shared" si="22"/>
        <v>N/A</v>
      </c>
      <c r="G162" s="43">
        <v>783.37435897</v>
      </c>
      <c r="H162" s="11" t="str">
        <f t="shared" si="23"/>
        <v>N/A</v>
      </c>
      <c r="I162" s="12">
        <v>-1.6</v>
      </c>
      <c r="J162" s="12">
        <v>-7.41</v>
      </c>
      <c r="K162" s="41" t="s">
        <v>736</v>
      </c>
      <c r="L162" s="9" t="str">
        <f t="shared" si="24"/>
        <v>Yes</v>
      </c>
    </row>
    <row r="163" spans="1:12" x14ac:dyDescent="0.25">
      <c r="A163" s="4" t="s">
        <v>1691</v>
      </c>
      <c r="B163" s="33" t="s">
        <v>213</v>
      </c>
      <c r="C163" s="43">
        <v>2545.3384651000001</v>
      </c>
      <c r="D163" s="11" t="str">
        <f t="shared" si="21"/>
        <v>N/A</v>
      </c>
      <c r="E163" s="43">
        <v>2449.7776259000002</v>
      </c>
      <c r="F163" s="11" t="str">
        <f t="shared" si="22"/>
        <v>N/A</v>
      </c>
      <c r="G163" s="43">
        <v>2021.3572062999999</v>
      </c>
      <c r="H163" s="11" t="str">
        <f t="shared" si="23"/>
        <v>N/A</v>
      </c>
      <c r="I163" s="12">
        <v>-3.75</v>
      </c>
      <c r="J163" s="12">
        <v>-17.5</v>
      </c>
      <c r="K163" s="41" t="s">
        <v>736</v>
      </c>
      <c r="L163" s="9" t="str">
        <f t="shared" si="24"/>
        <v>Yes</v>
      </c>
    </row>
    <row r="164" spans="1:12" x14ac:dyDescent="0.25">
      <c r="A164" s="4" t="s">
        <v>1341</v>
      </c>
      <c r="B164" s="33" t="s">
        <v>213</v>
      </c>
      <c r="C164" s="43">
        <v>163.41603262000001</v>
      </c>
      <c r="D164" s="11" t="str">
        <f t="shared" si="21"/>
        <v>N/A</v>
      </c>
      <c r="E164" s="43">
        <v>149.75317831000001</v>
      </c>
      <c r="F164" s="11" t="str">
        <f t="shared" si="22"/>
        <v>N/A</v>
      </c>
      <c r="G164" s="43">
        <v>131.92459306999999</v>
      </c>
      <c r="H164" s="11" t="str">
        <f t="shared" si="23"/>
        <v>N/A</v>
      </c>
      <c r="I164" s="12">
        <v>-8.36</v>
      </c>
      <c r="J164" s="12">
        <v>-11.9</v>
      </c>
      <c r="K164" s="41" t="s">
        <v>736</v>
      </c>
      <c r="L164" s="9" t="str">
        <f t="shared" si="24"/>
        <v>Yes</v>
      </c>
    </row>
    <row r="165" spans="1:12" x14ac:dyDescent="0.25">
      <c r="A165" s="4" t="s">
        <v>1342</v>
      </c>
      <c r="B165" s="33" t="s">
        <v>213</v>
      </c>
      <c r="C165" s="43">
        <v>532.61563079999996</v>
      </c>
      <c r="D165" s="11" t="str">
        <f t="shared" si="21"/>
        <v>N/A</v>
      </c>
      <c r="E165" s="43">
        <v>478.77671879000002</v>
      </c>
      <c r="F165" s="11" t="str">
        <f t="shared" si="22"/>
        <v>N/A</v>
      </c>
      <c r="G165" s="43">
        <v>329.14606829000002</v>
      </c>
      <c r="H165" s="11" t="str">
        <f t="shared" si="23"/>
        <v>N/A</v>
      </c>
      <c r="I165" s="12">
        <v>-10.1</v>
      </c>
      <c r="J165" s="12">
        <v>-31.3</v>
      </c>
      <c r="K165" s="41" t="s">
        <v>736</v>
      </c>
      <c r="L165" s="9" t="str">
        <f t="shared" si="24"/>
        <v>No</v>
      </c>
    </row>
    <row r="166" spans="1:12" x14ac:dyDescent="0.25">
      <c r="A166" s="4" t="s">
        <v>1343</v>
      </c>
      <c r="B166" s="33" t="s">
        <v>213</v>
      </c>
      <c r="C166" s="43">
        <v>2183.9644186999999</v>
      </c>
      <c r="D166" s="11" t="str">
        <f t="shared" si="21"/>
        <v>N/A</v>
      </c>
      <c r="E166" s="43">
        <v>2511.1180703</v>
      </c>
      <c r="F166" s="11" t="str">
        <f t="shared" si="22"/>
        <v>N/A</v>
      </c>
      <c r="G166" s="43">
        <v>2160.0126992999999</v>
      </c>
      <c r="H166" s="11" t="str">
        <f t="shared" si="23"/>
        <v>N/A</v>
      </c>
      <c r="I166" s="12">
        <v>14.98</v>
      </c>
      <c r="J166" s="12">
        <v>-14</v>
      </c>
      <c r="K166" s="41" t="s">
        <v>736</v>
      </c>
      <c r="L166" s="9" t="str">
        <f t="shared" si="24"/>
        <v>Yes</v>
      </c>
    </row>
    <row r="167" spans="1:12" x14ac:dyDescent="0.25">
      <c r="A167" s="42" t="s">
        <v>1344</v>
      </c>
      <c r="B167" s="33" t="s">
        <v>213</v>
      </c>
      <c r="C167" s="43">
        <v>7659.8445377999997</v>
      </c>
      <c r="D167" s="11" t="str">
        <f t="shared" si="21"/>
        <v>N/A</v>
      </c>
      <c r="E167" s="43">
        <v>8591.1162791000006</v>
      </c>
      <c r="F167" s="11" t="str">
        <f t="shared" si="22"/>
        <v>N/A</v>
      </c>
      <c r="G167" s="43">
        <v>7345.8205128</v>
      </c>
      <c r="H167" s="11" t="str">
        <f t="shared" si="23"/>
        <v>N/A</v>
      </c>
      <c r="I167" s="12">
        <v>12.16</v>
      </c>
      <c r="J167" s="12">
        <v>-14.5</v>
      </c>
      <c r="K167" s="41" t="s">
        <v>736</v>
      </c>
      <c r="L167" s="9" t="str">
        <f t="shared" si="24"/>
        <v>Yes</v>
      </c>
    </row>
    <row r="168" spans="1:12" x14ac:dyDescent="0.25">
      <c r="A168" s="42" t="s">
        <v>1345</v>
      </c>
      <c r="B168" s="33" t="s">
        <v>213</v>
      </c>
      <c r="C168" s="43">
        <v>9475.8194234999992</v>
      </c>
      <c r="D168" s="11" t="str">
        <f t="shared" si="21"/>
        <v>N/A</v>
      </c>
      <c r="E168" s="43">
        <v>9929.6474828999999</v>
      </c>
      <c r="F168" s="11" t="str">
        <f t="shared" si="22"/>
        <v>N/A</v>
      </c>
      <c r="G168" s="43">
        <v>8654.1389206000003</v>
      </c>
      <c r="H168" s="11" t="str">
        <f t="shared" si="23"/>
        <v>N/A</v>
      </c>
      <c r="I168" s="12">
        <v>4.7889999999999997</v>
      </c>
      <c r="J168" s="12">
        <v>-12.8</v>
      </c>
      <c r="K168" s="41" t="s">
        <v>736</v>
      </c>
      <c r="L168" s="9" t="str">
        <f t="shared" si="24"/>
        <v>Yes</v>
      </c>
    </row>
    <row r="169" spans="1:12" x14ac:dyDescent="0.25">
      <c r="A169" s="42" t="s">
        <v>1346</v>
      </c>
      <c r="B169" s="33" t="s">
        <v>213</v>
      </c>
      <c r="C169" s="43">
        <v>638.53153981000003</v>
      </c>
      <c r="D169" s="11" t="str">
        <f t="shared" si="21"/>
        <v>N/A</v>
      </c>
      <c r="E169" s="43">
        <v>561.41909397999996</v>
      </c>
      <c r="F169" s="11" t="str">
        <f t="shared" si="22"/>
        <v>N/A</v>
      </c>
      <c r="G169" s="43">
        <v>644.85331327999995</v>
      </c>
      <c r="H169" s="11" t="str">
        <f t="shared" si="23"/>
        <v>N/A</v>
      </c>
      <c r="I169" s="12">
        <v>-12.1</v>
      </c>
      <c r="J169" s="12">
        <v>14.86</v>
      </c>
      <c r="K169" s="41" t="s">
        <v>736</v>
      </c>
      <c r="L169" s="9" t="str">
        <f t="shared" si="24"/>
        <v>Yes</v>
      </c>
    </row>
    <row r="170" spans="1:12" x14ac:dyDescent="0.25">
      <c r="A170" s="42" t="s">
        <v>1347</v>
      </c>
      <c r="B170" s="33" t="s">
        <v>213</v>
      </c>
      <c r="C170" s="43">
        <v>1513.6889842</v>
      </c>
      <c r="D170" s="11" t="str">
        <f t="shared" si="21"/>
        <v>N/A</v>
      </c>
      <c r="E170" s="43">
        <v>1351.9109836</v>
      </c>
      <c r="F170" s="11" t="str">
        <f t="shared" si="22"/>
        <v>N/A</v>
      </c>
      <c r="G170" s="43">
        <v>1158.9662441</v>
      </c>
      <c r="H170" s="11" t="str">
        <f t="shared" si="23"/>
        <v>N/A</v>
      </c>
      <c r="I170" s="12">
        <v>-10.7</v>
      </c>
      <c r="J170" s="12">
        <v>-14.3</v>
      </c>
      <c r="K170" s="41" t="s">
        <v>736</v>
      </c>
      <c r="L170" s="9" t="str">
        <f t="shared" si="24"/>
        <v>Yes</v>
      </c>
    </row>
    <row r="171" spans="1:12" x14ac:dyDescent="0.25">
      <c r="A171" s="42" t="s">
        <v>85</v>
      </c>
      <c r="B171" s="33" t="s">
        <v>213</v>
      </c>
      <c r="C171" s="8">
        <v>7.3555933859999998</v>
      </c>
      <c r="D171" s="11" t="str">
        <f t="shared" ref="D171:D202" si="25">IF($B171="N/A","N/A",IF(C171&gt;10,"No",IF(C171&lt;-10,"No","Yes")))</f>
        <v>N/A</v>
      </c>
      <c r="E171" s="8">
        <v>6.4590305762</v>
      </c>
      <c r="F171" s="11" t="str">
        <f t="shared" ref="F171:F202" si="26">IF($B171="N/A","N/A",IF(E171&gt;10,"No",IF(E171&lt;-10,"No","Yes")))</f>
        <v>N/A</v>
      </c>
      <c r="G171" s="8">
        <v>7.7284272085000003</v>
      </c>
      <c r="H171" s="11" t="str">
        <f t="shared" ref="H171:H202" si="27">IF($B171="N/A","N/A",IF(G171&gt;10,"No",IF(G171&lt;-10,"No","Yes")))</f>
        <v>N/A</v>
      </c>
      <c r="I171" s="12">
        <v>-12.2</v>
      </c>
      <c r="J171" s="12">
        <v>19.649999999999999</v>
      </c>
      <c r="K171" s="41" t="s">
        <v>736</v>
      </c>
      <c r="L171" s="9" t="str">
        <f t="shared" ref="L171:L202" si="28">IF(J171="Div by 0", "N/A", IF(K171="N/A","N/A", IF(J171&gt;VALUE(MID(K171,1,2)), "No", IF(J171&lt;-1*VALUE(MID(K171,1,2)), "No", "Yes"))))</f>
        <v>Yes</v>
      </c>
    </row>
    <row r="172" spans="1:12" x14ac:dyDescent="0.25">
      <c r="A172" s="42" t="s">
        <v>463</v>
      </c>
      <c r="B172" s="33" t="s">
        <v>213</v>
      </c>
      <c r="C172" s="8">
        <v>12.18487395</v>
      </c>
      <c r="D172" s="11" t="str">
        <f t="shared" si="25"/>
        <v>N/A</v>
      </c>
      <c r="E172" s="8">
        <v>11.627906977</v>
      </c>
      <c r="F172" s="11" t="str">
        <f t="shared" si="26"/>
        <v>N/A</v>
      </c>
      <c r="G172" s="8">
        <v>10.769230769</v>
      </c>
      <c r="H172" s="11" t="str">
        <f t="shared" si="27"/>
        <v>N/A</v>
      </c>
      <c r="I172" s="12">
        <v>-4.57</v>
      </c>
      <c r="J172" s="12">
        <v>-7.38</v>
      </c>
      <c r="K172" s="41" t="s">
        <v>736</v>
      </c>
      <c r="L172" s="9" t="str">
        <f t="shared" si="28"/>
        <v>Yes</v>
      </c>
    </row>
    <row r="173" spans="1:12" x14ac:dyDescent="0.25">
      <c r="A173" s="42" t="s">
        <v>464</v>
      </c>
      <c r="B173" s="33" t="s">
        <v>213</v>
      </c>
      <c r="C173" s="8">
        <v>15.001736312</v>
      </c>
      <c r="D173" s="11" t="str">
        <f t="shared" si="25"/>
        <v>N/A</v>
      </c>
      <c r="E173" s="8">
        <v>15.052827842999999</v>
      </c>
      <c r="F173" s="11" t="str">
        <f t="shared" si="26"/>
        <v>N/A</v>
      </c>
      <c r="G173" s="8">
        <v>13.968253968000001</v>
      </c>
      <c r="H173" s="11" t="str">
        <f t="shared" si="27"/>
        <v>N/A</v>
      </c>
      <c r="I173" s="12">
        <v>0.34060000000000001</v>
      </c>
      <c r="J173" s="12">
        <v>-7.21</v>
      </c>
      <c r="K173" s="41" t="s">
        <v>736</v>
      </c>
      <c r="L173" s="9" t="str">
        <f t="shared" si="28"/>
        <v>Yes</v>
      </c>
    </row>
    <row r="174" spans="1:12" x14ac:dyDescent="0.25">
      <c r="A174" s="2" t="s">
        <v>465</v>
      </c>
      <c r="B174" s="33" t="s">
        <v>213</v>
      </c>
      <c r="C174" s="8">
        <v>4.8637629562000004</v>
      </c>
      <c r="D174" s="11" t="str">
        <f t="shared" si="25"/>
        <v>N/A</v>
      </c>
      <c r="E174" s="8">
        <v>2.9369166398000002</v>
      </c>
      <c r="F174" s="11" t="str">
        <f t="shared" si="26"/>
        <v>N/A</v>
      </c>
      <c r="G174" s="8">
        <v>5.8088405461999999</v>
      </c>
      <c r="H174" s="11" t="str">
        <f t="shared" si="27"/>
        <v>N/A</v>
      </c>
      <c r="I174" s="12">
        <v>-39.6</v>
      </c>
      <c r="J174" s="12">
        <v>97.79</v>
      </c>
      <c r="K174" s="41" t="s">
        <v>736</v>
      </c>
      <c r="L174" s="9" t="str">
        <f t="shared" si="28"/>
        <v>No</v>
      </c>
    </row>
    <row r="175" spans="1:12" x14ac:dyDescent="0.25">
      <c r="A175" s="2" t="s">
        <v>466</v>
      </c>
      <c r="B175" s="33" t="s">
        <v>213</v>
      </c>
      <c r="C175" s="8">
        <v>8.6091019651000007</v>
      </c>
      <c r="D175" s="11" t="str">
        <f t="shared" si="25"/>
        <v>N/A</v>
      </c>
      <c r="E175" s="8">
        <v>8.0595910057999998</v>
      </c>
      <c r="F175" s="11" t="str">
        <f t="shared" si="26"/>
        <v>N/A</v>
      </c>
      <c r="G175" s="8">
        <v>7.7311970133000001</v>
      </c>
      <c r="H175" s="11" t="str">
        <f t="shared" si="27"/>
        <v>N/A</v>
      </c>
      <c r="I175" s="12">
        <v>-6.38</v>
      </c>
      <c r="J175" s="12">
        <v>-4.07</v>
      </c>
      <c r="K175" s="41" t="s">
        <v>736</v>
      </c>
      <c r="L175" s="9" t="str">
        <f t="shared" si="28"/>
        <v>Yes</v>
      </c>
    </row>
    <row r="176" spans="1:12" x14ac:dyDescent="0.25">
      <c r="A176" s="2" t="s">
        <v>1348</v>
      </c>
      <c r="B176" s="33" t="s">
        <v>213</v>
      </c>
      <c r="C176" s="8">
        <v>0.7315140993</v>
      </c>
      <c r="D176" s="11" t="str">
        <f t="shared" si="25"/>
        <v>N/A</v>
      </c>
      <c r="E176" s="8">
        <v>1.01996676</v>
      </c>
      <c r="F176" s="11" t="str">
        <f t="shared" si="26"/>
        <v>N/A</v>
      </c>
      <c r="G176" s="8">
        <v>0.89642072009999996</v>
      </c>
      <c r="H176" s="11" t="str">
        <f t="shared" si="27"/>
        <v>N/A</v>
      </c>
      <c r="I176" s="12">
        <v>39.43</v>
      </c>
      <c r="J176" s="12">
        <v>-12.1</v>
      </c>
      <c r="K176" s="41" t="s">
        <v>736</v>
      </c>
      <c r="L176" s="9" t="str">
        <f t="shared" si="28"/>
        <v>Yes</v>
      </c>
    </row>
    <row r="177" spans="1:12" x14ac:dyDescent="0.25">
      <c r="A177" s="2" t="s">
        <v>1349</v>
      </c>
      <c r="B177" s="33" t="s">
        <v>213</v>
      </c>
      <c r="C177" s="8">
        <v>16.806722689000001</v>
      </c>
      <c r="D177" s="11" t="str">
        <f t="shared" si="25"/>
        <v>N/A</v>
      </c>
      <c r="E177" s="8">
        <v>14.418604651000001</v>
      </c>
      <c r="F177" s="11" t="str">
        <f t="shared" si="26"/>
        <v>N/A</v>
      </c>
      <c r="G177" s="8">
        <v>14.358974358999999</v>
      </c>
      <c r="H177" s="11" t="str">
        <f t="shared" si="27"/>
        <v>N/A</v>
      </c>
      <c r="I177" s="12">
        <v>-14.2</v>
      </c>
      <c r="J177" s="12">
        <v>-0.41399999999999998</v>
      </c>
      <c r="K177" s="41" t="s">
        <v>736</v>
      </c>
      <c r="L177" s="9" t="str">
        <f t="shared" si="28"/>
        <v>Yes</v>
      </c>
    </row>
    <row r="178" spans="1:12" x14ac:dyDescent="0.25">
      <c r="A178" s="2" t="s">
        <v>1350</v>
      </c>
      <c r="B178" s="33" t="s">
        <v>213</v>
      </c>
      <c r="C178" s="8">
        <v>3.8083111471</v>
      </c>
      <c r="D178" s="11" t="str">
        <f t="shared" si="25"/>
        <v>N/A</v>
      </c>
      <c r="E178" s="8">
        <v>4.1765071472999997</v>
      </c>
      <c r="F178" s="11" t="str">
        <f t="shared" si="26"/>
        <v>N/A</v>
      </c>
      <c r="G178" s="8">
        <v>3.5682539683000001</v>
      </c>
      <c r="H178" s="11" t="str">
        <f t="shared" si="27"/>
        <v>N/A</v>
      </c>
      <c r="I178" s="12">
        <v>9.6679999999999993</v>
      </c>
      <c r="J178" s="12">
        <v>-14.6</v>
      </c>
      <c r="K178" s="41" t="s">
        <v>736</v>
      </c>
      <c r="L178" s="9" t="str">
        <f t="shared" si="28"/>
        <v>Yes</v>
      </c>
    </row>
    <row r="179" spans="1:12" x14ac:dyDescent="0.25">
      <c r="A179" s="2" t="s">
        <v>1351</v>
      </c>
      <c r="B179" s="33" t="s">
        <v>213</v>
      </c>
      <c r="C179" s="8">
        <v>0.1607855523</v>
      </c>
      <c r="D179" s="11" t="str">
        <f t="shared" si="25"/>
        <v>N/A</v>
      </c>
      <c r="E179" s="8">
        <v>0.28564531700000001</v>
      </c>
      <c r="F179" s="11" t="str">
        <f t="shared" si="26"/>
        <v>N/A</v>
      </c>
      <c r="G179" s="8">
        <v>0.40114171100000001</v>
      </c>
      <c r="H179" s="11" t="str">
        <f t="shared" si="27"/>
        <v>N/A</v>
      </c>
      <c r="I179" s="12">
        <v>77.66</v>
      </c>
      <c r="J179" s="12">
        <v>40.43</v>
      </c>
      <c r="K179" s="41" t="s">
        <v>736</v>
      </c>
      <c r="L179" s="9" t="str">
        <f t="shared" si="28"/>
        <v>No</v>
      </c>
    </row>
    <row r="180" spans="1:12" x14ac:dyDescent="0.25">
      <c r="A180" s="2" t="s">
        <v>1352</v>
      </c>
      <c r="B180" s="33" t="s">
        <v>213</v>
      </c>
      <c r="C180" s="8">
        <v>5.7607373699999999E-2</v>
      </c>
      <c r="D180" s="11" t="str">
        <f t="shared" si="25"/>
        <v>N/A</v>
      </c>
      <c r="E180" s="8">
        <v>9.25326177E-2</v>
      </c>
      <c r="F180" s="11" t="str">
        <f t="shared" si="26"/>
        <v>N/A</v>
      </c>
      <c r="G180" s="8">
        <v>5.4445049400000001E-2</v>
      </c>
      <c r="H180" s="11" t="str">
        <f t="shared" si="27"/>
        <v>N/A</v>
      </c>
      <c r="I180" s="12">
        <v>60.63</v>
      </c>
      <c r="J180" s="12">
        <v>-41.2</v>
      </c>
      <c r="K180" s="41" t="s">
        <v>736</v>
      </c>
      <c r="L180" s="9" t="str">
        <f t="shared" si="28"/>
        <v>No</v>
      </c>
    </row>
    <row r="181" spans="1:12" x14ac:dyDescent="0.25">
      <c r="A181" s="2" t="s">
        <v>86</v>
      </c>
      <c r="B181" s="33" t="s">
        <v>213</v>
      </c>
      <c r="C181" s="8">
        <v>2.7649769585000001</v>
      </c>
      <c r="D181" s="11" t="str">
        <f t="shared" si="25"/>
        <v>N/A</v>
      </c>
      <c r="E181" s="8">
        <v>2.9017857142999999</v>
      </c>
      <c r="F181" s="11" t="str">
        <f t="shared" si="26"/>
        <v>N/A</v>
      </c>
      <c r="G181" s="8">
        <v>2.3809523810000002</v>
      </c>
      <c r="H181" s="11" t="str">
        <f t="shared" si="27"/>
        <v>N/A</v>
      </c>
      <c r="I181" s="12">
        <v>4.9480000000000004</v>
      </c>
      <c r="J181" s="12">
        <v>-17.899999999999999</v>
      </c>
      <c r="K181" s="41" t="s">
        <v>736</v>
      </c>
      <c r="L181" s="9" t="str">
        <f t="shared" si="28"/>
        <v>Yes</v>
      </c>
    </row>
    <row r="182" spans="1:12" x14ac:dyDescent="0.25">
      <c r="A182" s="2" t="s">
        <v>87</v>
      </c>
      <c r="B182" s="33" t="s">
        <v>213</v>
      </c>
      <c r="C182" s="8">
        <v>48.856377150999997</v>
      </c>
      <c r="D182" s="11" t="str">
        <f t="shared" si="25"/>
        <v>N/A</v>
      </c>
      <c r="E182" s="8">
        <v>43.307606493000002</v>
      </c>
      <c r="F182" s="11" t="str">
        <f t="shared" si="26"/>
        <v>N/A</v>
      </c>
      <c r="G182" s="8">
        <v>39.512944742000002</v>
      </c>
      <c r="H182" s="11" t="str">
        <f t="shared" si="27"/>
        <v>N/A</v>
      </c>
      <c r="I182" s="12">
        <v>-11.4</v>
      </c>
      <c r="J182" s="12">
        <v>-8.76</v>
      </c>
      <c r="K182" s="41" t="s">
        <v>736</v>
      </c>
      <c r="L182" s="9" t="str">
        <f t="shared" si="28"/>
        <v>Yes</v>
      </c>
    </row>
    <row r="183" spans="1:12" x14ac:dyDescent="0.25">
      <c r="A183" s="2" t="s">
        <v>467</v>
      </c>
      <c r="B183" s="33" t="s">
        <v>213</v>
      </c>
      <c r="C183" s="8">
        <v>48.739495798</v>
      </c>
      <c r="D183" s="11" t="str">
        <f t="shared" si="25"/>
        <v>N/A</v>
      </c>
      <c r="E183" s="8">
        <v>53.953488372000002</v>
      </c>
      <c r="F183" s="11" t="str">
        <f t="shared" si="26"/>
        <v>N/A</v>
      </c>
      <c r="G183" s="8">
        <v>45.641025640999999</v>
      </c>
      <c r="H183" s="11" t="str">
        <f t="shared" si="27"/>
        <v>N/A</v>
      </c>
      <c r="I183" s="12">
        <v>10.7</v>
      </c>
      <c r="J183" s="12">
        <v>-15.4</v>
      </c>
      <c r="K183" s="41" t="s">
        <v>736</v>
      </c>
      <c r="L183" s="9" t="str">
        <f t="shared" si="28"/>
        <v>Yes</v>
      </c>
    </row>
    <row r="184" spans="1:12" x14ac:dyDescent="0.25">
      <c r="A184" s="2" t="s">
        <v>468</v>
      </c>
      <c r="B184" s="33" t="s">
        <v>213</v>
      </c>
      <c r="C184" s="8">
        <v>73.538604004999996</v>
      </c>
      <c r="D184" s="11" t="str">
        <f t="shared" si="25"/>
        <v>N/A</v>
      </c>
      <c r="E184" s="8">
        <v>70.118085768</v>
      </c>
      <c r="F184" s="11" t="str">
        <f t="shared" si="26"/>
        <v>N/A</v>
      </c>
      <c r="G184" s="8">
        <v>62.806349206</v>
      </c>
      <c r="H184" s="11" t="str">
        <f t="shared" si="27"/>
        <v>N/A</v>
      </c>
      <c r="I184" s="12">
        <v>-4.6500000000000004</v>
      </c>
      <c r="J184" s="12">
        <v>-10.4</v>
      </c>
      <c r="K184" s="41" t="s">
        <v>736</v>
      </c>
      <c r="L184" s="9" t="str">
        <f t="shared" si="28"/>
        <v>Yes</v>
      </c>
    </row>
    <row r="185" spans="1:12" x14ac:dyDescent="0.25">
      <c r="A185" s="2" t="s">
        <v>469</v>
      </c>
      <c r="B185" s="33" t="s">
        <v>213</v>
      </c>
      <c r="C185" s="8">
        <v>41.273077034000003</v>
      </c>
      <c r="D185" s="11" t="str">
        <f t="shared" si="25"/>
        <v>N/A</v>
      </c>
      <c r="E185" s="8">
        <v>33.899259735999998</v>
      </c>
      <c r="F185" s="11" t="str">
        <f t="shared" si="26"/>
        <v>N/A</v>
      </c>
      <c r="G185" s="8">
        <v>32.156908123000001</v>
      </c>
      <c r="H185" s="11" t="str">
        <f t="shared" si="27"/>
        <v>N/A</v>
      </c>
      <c r="I185" s="12">
        <v>-17.899999999999999</v>
      </c>
      <c r="J185" s="12">
        <v>-5.14</v>
      </c>
      <c r="K185" s="41" t="s">
        <v>736</v>
      </c>
      <c r="L185" s="9" t="str">
        <f t="shared" si="28"/>
        <v>Yes</v>
      </c>
    </row>
    <row r="186" spans="1:12" x14ac:dyDescent="0.25">
      <c r="A186" s="2" t="s">
        <v>470</v>
      </c>
      <c r="B186" s="33" t="s">
        <v>213</v>
      </c>
      <c r="C186" s="8">
        <v>52.115470780000003</v>
      </c>
      <c r="D186" s="11" t="str">
        <f t="shared" si="25"/>
        <v>N/A</v>
      </c>
      <c r="E186" s="8">
        <v>44.776533727999997</v>
      </c>
      <c r="F186" s="11" t="str">
        <f t="shared" si="26"/>
        <v>N/A</v>
      </c>
      <c r="G186" s="8">
        <v>39.985999843999998</v>
      </c>
      <c r="H186" s="11" t="str">
        <f t="shared" si="27"/>
        <v>N/A</v>
      </c>
      <c r="I186" s="12">
        <v>-14.1</v>
      </c>
      <c r="J186" s="12">
        <v>-10.7</v>
      </c>
      <c r="K186" s="41" t="s">
        <v>736</v>
      </c>
      <c r="L186" s="9" t="str">
        <f t="shared" si="28"/>
        <v>Yes</v>
      </c>
    </row>
    <row r="187" spans="1:12" x14ac:dyDescent="0.25">
      <c r="A187" s="2" t="s">
        <v>116</v>
      </c>
      <c r="B187" s="33" t="s">
        <v>213</v>
      </c>
      <c r="C187" s="8">
        <v>62.792226399</v>
      </c>
      <c r="D187" s="11" t="str">
        <f t="shared" si="25"/>
        <v>N/A</v>
      </c>
      <c r="E187" s="8">
        <v>56.419188124999998</v>
      </c>
      <c r="F187" s="11" t="str">
        <f t="shared" si="26"/>
        <v>N/A</v>
      </c>
      <c r="G187" s="8">
        <v>56.197041812000002</v>
      </c>
      <c r="H187" s="11" t="str">
        <f t="shared" si="27"/>
        <v>N/A</v>
      </c>
      <c r="I187" s="12">
        <v>-10.1</v>
      </c>
      <c r="J187" s="12">
        <v>-0.39400000000000002</v>
      </c>
      <c r="K187" s="41" t="s">
        <v>736</v>
      </c>
      <c r="L187" s="9" t="str">
        <f t="shared" si="28"/>
        <v>Yes</v>
      </c>
    </row>
    <row r="188" spans="1:12" x14ac:dyDescent="0.25">
      <c r="A188" s="2" t="s">
        <v>471</v>
      </c>
      <c r="B188" s="33" t="s">
        <v>213</v>
      </c>
      <c r="C188" s="8">
        <v>69.747899160000003</v>
      </c>
      <c r="D188" s="11" t="str">
        <f t="shared" si="25"/>
        <v>N/A</v>
      </c>
      <c r="E188" s="8">
        <v>73.953488371999995</v>
      </c>
      <c r="F188" s="11" t="str">
        <f t="shared" si="26"/>
        <v>N/A</v>
      </c>
      <c r="G188" s="8">
        <v>65.641025640999999</v>
      </c>
      <c r="H188" s="11" t="str">
        <f t="shared" si="27"/>
        <v>N/A</v>
      </c>
      <c r="I188" s="12">
        <v>6.03</v>
      </c>
      <c r="J188" s="12">
        <v>-11.2</v>
      </c>
      <c r="K188" s="41" t="s">
        <v>736</v>
      </c>
      <c r="L188" s="9" t="str">
        <f t="shared" si="28"/>
        <v>Yes</v>
      </c>
    </row>
    <row r="189" spans="1:12" x14ac:dyDescent="0.25">
      <c r="A189" s="2" t="s">
        <v>472</v>
      </c>
      <c r="B189" s="33" t="s">
        <v>213</v>
      </c>
      <c r="C189" s="8">
        <v>81.977080681000004</v>
      </c>
      <c r="D189" s="11" t="str">
        <f t="shared" si="25"/>
        <v>N/A</v>
      </c>
      <c r="E189" s="8">
        <v>80.323182101</v>
      </c>
      <c r="F189" s="11" t="str">
        <f t="shared" si="26"/>
        <v>N/A</v>
      </c>
      <c r="G189" s="8">
        <v>77.346031745999994</v>
      </c>
      <c r="H189" s="11" t="str">
        <f t="shared" si="27"/>
        <v>N/A</v>
      </c>
      <c r="I189" s="12">
        <v>-2.02</v>
      </c>
      <c r="J189" s="12">
        <v>-3.71</v>
      </c>
      <c r="K189" s="41" t="s">
        <v>736</v>
      </c>
      <c r="L189" s="9" t="str">
        <f t="shared" si="28"/>
        <v>Yes</v>
      </c>
    </row>
    <row r="190" spans="1:12" x14ac:dyDescent="0.25">
      <c r="A190" s="2" t="s">
        <v>473</v>
      </c>
      <c r="B190" s="33" t="s">
        <v>213</v>
      </c>
      <c r="C190" s="8">
        <v>57.986160957999999</v>
      </c>
      <c r="D190" s="11" t="str">
        <f t="shared" si="25"/>
        <v>N/A</v>
      </c>
      <c r="E190" s="8">
        <v>47.686675248999997</v>
      </c>
      <c r="F190" s="11" t="str">
        <f t="shared" si="26"/>
        <v>N/A</v>
      </c>
      <c r="G190" s="8">
        <v>49.710715112000003</v>
      </c>
      <c r="H190" s="11" t="str">
        <f t="shared" si="27"/>
        <v>N/A</v>
      </c>
      <c r="I190" s="12">
        <v>-17.8</v>
      </c>
      <c r="J190" s="12">
        <v>4.2439999999999998</v>
      </c>
      <c r="K190" s="41" t="s">
        <v>736</v>
      </c>
      <c r="L190" s="9" t="str">
        <f t="shared" si="28"/>
        <v>Yes</v>
      </c>
    </row>
    <row r="191" spans="1:12" x14ac:dyDescent="0.25">
      <c r="A191" s="2" t="s">
        <v>474</v>
      </c>
      <c r="B191" s="33" t="s">
        <v>213</v>
      </c>
      <c r="C191" s="8">
        <v>62.792037381</v>
      </c>
      <c r="D191" s="11" t="str">
        <f t="shared" si="25"/>
        <v>N/A</v>
      </c>
      <c r="E191" s="8">
        <v>58.360322013999998</v>
      </c>
      <c r="F191" s="11" t="str">
        <f t="shared" si="26"/>
        <v>N/A</v>
      </c>
      <c r="G191" s="8">
        <v>56.179513106000002</v>
      </c>
      <c r="H191" s="11" t="str">
        <f t="shared" si="27"/>
        <v>N/A</v>
      </c>
      <c r="I191" s="12">
        <v>-7.06</v>
      </c>
      <c r="J191" s="12">
        <v>-3.74</v>
      </c>
      <c r="K191" s="41" t="s">
        <v>736</v>
      </c>
      <c r="L191" s="9" t="str">
        <f t="shared" si="28"/>
        <v>Yes</v>
      </c>
    </row>
    <row r="192" spans="1:12" x14ac:dyDescent="0.25">
      <c r="A192" s="2" t="s">
        <v>1353</v>
      </c>
      <c r="B192" s="33" t="s">
        <v>213</v>
      </c>
      <c r="C192" s="34">
        <v>6.4039871677000004</v>
      </c>
      <c r="D192" s="11" t="str">
        <f t="shared" si="25"/>
        <v>N/A</v>
      </c>
      <c r="E192" s="34">
        <v>7.9016566796000003</v>
      </c>
      <c r="F192" s="11" t="str">
        <f t="shared" si="26"/>
        <v>N/A</v>
      </c>
      <c r="G192" s="34">
        <v>6.0521955261000002</v>
      </c>
      <c r="H192" s="11" t="str">
        <f t="shared" si="27"/>
        <v>N/A</v>
      </c>
      <c r="I192" s="12">
        <v>23.39</v>
      </c>
      <c r="J192" s="12">
        <v>-23.4</v>
      </c>
      <c r="K192" s="41" t="s">
        <v>736</v>
      </c>
      <c r="L192" s="9" t="str">
        <f t="shared" si="28"/>
        <v>Yes</v>
      </c>
    </row>
    <row r="193" spans="1:12" x14ac:dyDescent="0.25">
      <c r="A193" s="2" t="s">
        <v>1354</v>
      </c>
      <c r="B193" s="33" t="s">
        <v>213</v>
      </c>
      <c r="C193" s="34">
        <v>10.103448276</v>
      </c>
      <c r="D193" s="11" t="str">
        <f t="shared" si="25"/>
        <v>N/A</v>
      </c>
      <c r="E193" s="34">
        <v>7.88</v>
      </c>
      <c r="F193" s="11" t="str">
        <f t="shared" si="26"/>
        <v>N/A</v>
      </c>
      <c r="G193" s="34">
        <v>5.3809523810000002</v>
      </c>
      <c r="H193" s="11" t="str">
        <f t="shared" si="27"/>
        <v>N/A</v>
      </c>
      <c r="I193" s="12">
        <v>-22</v>
      </c>
      <c r="J193" s="12">
        <v>-31.7</v>
      </c>
      <c r="K193" s="41" t="s">
        <v>736</v>
      </c>
      <c r="L193" s="9" t="str">
        <f t="shared" si="28"/>
        <v>No</v>
      </c>
    </row>
    <row r="194" spans="1:12" x14ac:dyDescent="0.25">
      <c r="A194" s="2" t="s">
        <v>1355</v>
      </c>
      <c r="B194" s="33" t="s">
        <v>213</v>
      </c>
      <c r="C194" s="34">
        <v>12.844135802</v>
      </c>
      <c r="D194" s="11" t="str">
        <f t="shared" si="25"/>
        <v>N/A</v>
      </c>
      <c r="E194" s="34">
        <v>13.516928159000001</v>
      </c>
      <c r="F194" s="11" t="str">
        <f t="shared" si="26"/>
        <v>N/A</v>
      </c>
      <c r="G194" s="34">
        <v>12.68</v>
      </c>
      <c r="H194" s="11" t="str">
        <f t="shared" si="27"/>
        <v>N/A</v>
      </c>
      <c r="I194" s="12">
        <v>5.2380000000000004</v>
      </c>
      <c r="J194" s="12">
        <v>-6.19</v>
      </c>
      <c r="K194" s="41" t="s">
        <v>736</v>
      </c>
      <c r="L194" s="9" t="str">
        <f t="shared" si="28"/>
        <v>Yes</v>
      </c>
    </row>
    <row r="195" spans="1:12" x14ac:dyDescent="0.25">
      <c r="A195" s="2" t="s">
        <v>1356</v>
      </c>
      <c r="B195" s="33" t="s">
        <v>213</v>
      </c>
      <c r="C195" s="34">
        <v>3.6617473436000001</v>
      </c>
      <c r="D195" s="11" t="str">
        <f t="shared" si="25"/>
        <v>N/A</v>
      </c>
      <c r="E195" s="34">
        <v>4.2712328767000001</v>
      </c>
      <c r="F195" s="11" t="str">
        <f t="shared" si="26"/>
        <v>N/A</v>
      </c>
      <c r="G195" s="34">
        <v>3.1593625498</v>
      </c>
      <c r="H195" s="11" t="str">
        <f t="shared" si="27"/>
        <v>N/A</v>
      </c>
      <c r="I195" s="12">
        <v>16.64</v>
      </c>
      <c r="J195" s="12">
        <v>-26</v>
      </c>
      <c r="K195" s="41" t="s">
        <v>736</v>
      </c>
      <c r="L195" s="9" t="str">
        <f t="shared" si="28"/>
        <v>Yes</v>
      </c>
    </row>
    <row r="196" spans="1:12" x14ac:dyDescent="0.25">
      <c r="A196" s="2" t="s">
        <v>1357</v>
      </c>
      <c r="B196" s="33" t="s">
        <v>213</v>
      </c>
      <c r="C196" s="34">
        <v>3.5724907063</v>
      </c>
      <c r="D196" s="11" t="str">
        <f t="shared" si="25"/>
        <v>N/A</v>
      </c>
      <c r="E196" s="34">
        <v>3.1377726750999999</v>
      </c>
      <c r="F196" s="11" t="str">
        <f t="shared" si="26"/>
        <v>N/A</v>
      </c>
      <c r="G196" s="34">
        <v>3.1146881288000001</v>
      </c>
      <c r="H196" s="11" t="str">
        <f t="shared" si="27"/>
        <v>N/A</v>
      </c>
      <c r="I196" s="12">
        <v>-12.2</v>
      </c>
      <c r="J196" s="12">
        <v>-0.73599999999999999</v>
      </c>
      <c r="K196" s="41" t="s">
        <v>736</v>
      </c>
      <c r="L196" s="9" t="str">
        <f t="shared" si="28"/>
        <v>Yes</v>
      </c>
    </row>
    <row r="197" spans="1:12" x14ac:dyDescent="0.25">
      <c r="A197" s="2" t="s">
        <v>1358</v>
      </c>
      <c r="B197" s="33" t="s">
        <v>213</v>
      </c>
      <c r="C197" s="34">
        <v>113.00691243999999</v>
      </c>
      <c r="D197" s="11" t="str">
        <f t="shared" si="25"/>
        <v>N/A</v>
      </c>
      <c r="E197" s="34">
        <v>100.63169643000001</v>
      </c>
      <c r="F197" s="11" t="str">
        <f t="shared" si="26"/>
        <v>N/A</v>
      </c>
      <c r="G197" s="34">
        <v>88.583333332999999</v>
      </c>
      <c r="H197" s="11" t="str">
        <f t="shared" si="27"/>
        <v>N/A</v>
      </c>
      <c r="I197" s="12">
        <v>-11</v>
      </c>
      <c r="J197" s="12">
        <v>-12</v>
      </c>
      <c r="K197" s="41" t="s">
        <v>736</v>
      </c>
      <c r="L197" s="9" t="str">
        <f t="shared" si="28"/>
        <v>Yes</v>
      </c>
    </row>
    <row r="198" spans="1:12" x14ac:dyDescent="0.25">
      <c r="A198" s="2" t="s">
        <v>1359</v>
      </c>
      <c r="B198" s="33" t="s">
        <v>213</v>
      </c>
      <c r="C198" s="34">
        <v>132.69999999999999</v>
      </c>
      <c r="D198" s="11" t="str">
        <f t="shared" si="25"/>
        <v>N/A</v>
      </c>
      <c r="E198" s="34">
        <v>131.61290323</v>
      </c>
      <c r="F198" s="11" t="str">
        <f t="shared" si="26"/>
        <v>N/A</v>
      </c>
      <c r="G198" s="34">
        <v>158.39285713999999</v>
      </c>
      <c r="H198" s="11" t="str">
        <f t="shared" si="27"/>
        <v>N/A</v>
      </c>
      <c r="I198" s="12">
        <v>-0.81899999999999995</v>
      </c>
      <c r="J198" s="12">
        <v>20.350000000000001</v>
      </c>
      <c r="K198" s="41" t="s">
        <v>736</v>
      </c>
      <c r="L198" s="9" t="str">
        <f t="shared" si="28"/>
        <v>Yes</v>
      </c>
    </row>
    <row r="199" spans="1:12" x14ac:dyDescent="0.25">
      <c r="A199" s="2" t="s">
        <v>1360</v>
      </c>
      <c r="B199" s="33" t="s">
        <v>213</v>
      </c>
      <c r="C199" s="34">
        <v>131.63525835999999</v>
      </c>
      <c r="D199" s="11" t="str">
        <f t="shared" si="25"/>
        <v>N/A</v>
      </c>
      <c r="E199" s="34">
        <v>120.4077381</v>
      </c>
      <c r="F199" s="11" t="str">
        <f t="shared" si="26"/>
        <v>N/A</v>
      </c>
      <c r="G199" s="34">
        <v>114.80427046</v>
      </c>
      <c r="H199" s="11" t="str">
        <f t="shared" si="27"/>
        <v>N/A</v>
      </c>
      <c r="I199" s="12">
        <v>-8.5299999999999994</v>
      </c>
      <c r="J199" s="12">
        <v>-4.6500000000000004</v>
      </c>
      <c r="K199" s="41" t="s">
        <v>736</v>
      </c>
      <c r="L199" s="9" t="str">
        <f t="shared" si="28"/>
        <v>Yes</v>
      </c>
    </row>
    <row r="200" spans="1:12" x14ac:dyDescent="0.25">
      <c r="A200" s="2" t="s">
        <v>1361</v>
      </c>
      <c r="B200" s="33" t="s">
        <v>213</v>
      </c>
      <c r="C200" s="34">
        <v>6.2678571428999996</v>
      </c>
      <c r="D200" s="11" t="str">
        <f t="shared" si="25"/>
        <v>N/A</v>
      </c>
      <c r="E200" s="34">
        <v>5.1549295774999999</v>
      </c>
      <c r="F200" s="11" t="str">
        <f t="shared" si="26"/>
        <v>N/A</v>
      </c>
      <c r="G200" s="34">
        <v>3.5096153846</v>
      </c>
      <c r="H200" s="11" t="str">
        <f t="shared" si="27"/>
        <v>N/A</v>
      </c>
      <c r="I200" s="12">
        <v>-17.8</v>
      </c>
      <c r="J200" s="12">
        <v>-31.9</v>
      </c>
      <c r="K200" s="41" t="s">
        <v>736</v>
      </c>
      <c r="L200" s="9" t="str">
        <f t="shared" si="28"/>
        <v>No</v>
      </c>
    </row>
    <row r="201" spans="1:12" x14ac:dyDescent="0.25">
      <c r="A201" s="2" t="s">
        <v>1362</v>
      </c>
      <c r="B201" s="33" t="s">
        <v>213</v>
      </c>
      <c r="C201" s="34">
        <v>8.6666666666999994</v>
      </c>
      <c r="D201" s="11" t="str">
        <f t="shared" si="25"/>
        <v>N/A</v>
      </c>
      <c r="E201" s="34">
        <v>18</v>
      </c>
      <c r="F201" s="11" t="str">
        <f t="shared" si="26"/>
        <v>N/A</v>
      </c>
      <c r="G201" s="34">
        <v>20.714285713999999</v>
      </c>
      <c r="H201" s="11" t="str">
        <f t="shared" si="27"/>
        <v>N/A</v>
      </c>
      <c r="I201" s="12">
        <v>107.7</v>
      </c>
      <c r="J201" s="12">
        <v>15.08</v>
      </c>
      <c r="K201" s="41" t="s">
        <v>736</v>
      </c>
      <c r="L201" s="9" t="str">
        <f t="shared" si="28"/>
        <v>Yes</v>
      </c>
    </row>
    <row r="202" spans="1:12" x14ac:dyDescent="0.25">
      <c r="A202" s="2" t="s">
        <v>28</v>
      </c>
      <c r="B202" s="33" t="s">
        <v>213</v>
      </c>
      <c r="C202" s="8">
        <v>1.6619191288999999</v>
      </c>
      <c r="D202" s="11" t="str">
        <f t="shared" si="25"/>
        <v>N/A</v>
      </c>
      <c r="E202" s="8">
        <v>1.4866926212</v>
      </c>
      <c r="F202" s="11" t="str">
        <f t="shared" si="26"/>
        <v>N/A</v>
      </c>
      <c r="G202" s="8">
        <v>1.7971101103</v>
      </c>
      <c r="H202" s="11" t="str">
        <f t="shared" si="27"/>
        <v>N/A</v>
      </c>
      <c r="I202" s="12">
        <v>-10.5</v>
      </c>
      <c r="J202" s="12">
        <v>20.88</v>
      </c>
      <c r="K202" s="41" t="s">
        <v>736</v>
      </c>
      <c r="L202" s="9" t="str">
        <f t="shared" si="28"/>
        <v>Yes</v>
      </c>
    </row>
    <row r="203" spans="1:12" x14ac:dyDescent="0.25">
      <c r="A203" s="2" t="s">
        <v>123</v>
      </c>
      <c r="B203" s="33" t="s">
        <v>213</v>
      </c>
      <c r="C203" s="34">
        <v>11</v>
      </c>
      <c r="D203" s="11" t="str">
        <f t="shared" ref="D203:D213" si="29">IF($B203="N/A","N/A",IF(C203&gt;10,"No",IF(C203&lt;-10,"No","Yes")))</f>
        <v>N/A</v>
      </c>
      <c r="E203" s="34">
        <v>11</v>
      </c>
      <c r="F203" s="11" t="str">
        <f t="shared" ref="F203:F213" si="30">IF($B203="N/A","N/A",IF(E203&gt;10,"No",IF(E203&lt;-10,"No","Yes")))</f>
        <v>N/A</v>
      </c>
      <c r="G203" s="34">
        <v>0</v>
      </c>
      <c r="H203" s="11" t="str">
        <f t="shared" ref="H203:H213" si="31">IF($B203="N/A","N/A",IF(G203&gt;10,"No",IF(G203&lt;-10,"No","Yes")))</f>
        <v>N/A</v>
      </c>
      <c r="I203" s="12">
        <v>0</v>
      </c>
      <c r="J203" s="12">
        <v>-100</v>
      </c>
      <c r="K203" s="14" t="s">
        <v>213</v>
      </c>
      <c r="L203" s="9" t="str">
        <f t="shared" ref="L203:L213" si="32">IF(J203="Div by 0", "N/A", IF(K203="N/A","N/A", IF(J203&gt;VALUE(MID(K203,1,2)), "No", IF(J203&lt;-1*VALUE(MID(K203,1,2)), "No", "Yes"))))</f>
        <v>N/A</v>
      </c>
    </row>
    <row r="204" spans="1:12" x14ac:dyDescent="0.25">
      <c r="A204" s="2" t="s">
        <v>124</v>
      </c>
      <c r="B204" s="33" t="s">
        <v>213</v>
      </c>
      <c r="C204" s="34">
        <v>11</v>
      </c>
      <c r="D204" s="11" t="str">
        <f t="shared" si="29"/>
        <v>N/A</v>
      </c>
      <c r="E204" s="34">
        <v>11</v>
      </c>
      <c r="F204" s="11" t="str">
        <f t="shared" si="30"/>
        <v>N/A</v>
      </c>
      <c r="G204" s="34">
        <v>11</v>
      </c>
      <c r="H204" s="11" t="str">
        <f t="shared" si="31"/>
        <v>N/A</v>
      </c>
      <c r="I204" s="12">
        <v>0</v>
      </c>
      <c r="J204" s="12">
        <v>-75</v>
      </c>
      <c r="K204" s="14" t="s">
        <v>213</v>
      </c>
      <c r="L204" s="9" t="str">
        <f t="shared" si="32"/>
        <v>N/A</v>
      </c>
    </row>
    <row r="205" spans="1:12" ht="25" x14ac:dyDescent="0.25">
      <c r="A205" s="2" t="s">
        <v>1610</v>
      </c>
      <c r="B205" s="33" t="s">
        <v>213</v>
      </c>
      <c r="C205" s="34">
        <v>11</v>
      </c>
      <c r="D205" s="11" t="str">
        <f t="shared" si="29"/>
        <v>N/A</v>
      </c>
      <c r="E205" s="34">
        <v>11</v>
      </c>
      <c r="F205" s="11" t="str">
        <f t="shared" si="30"/>
        <v>N/A</v>
      </c>
      <c r="G205" s="34">
        <v>0</v>
      </c>
      <c r="H205" s="11" t="str">
        <f t="shared" si="31"/>
        <v>N/A</v>
      </c>
      <c r="I205" s="12">
        <v>200</v>
      </c>
      <c r="J205" s="12">
        <v>-100</v>
      </c>
      <c r="K205" s="14" t="s">
        <v>213</v>
      </c>
      <c r="L205" s="9" t="str">
        <f t="shared" si="32"/>
        <v>N/A</v>
      </c>
    </row>
    <row r="206" spans="1:12" ht="25" x14ac:dyDescent="0.25">
      <c r="A206" s="2" t="s">
        <v>1363</v>
      </c>
      <c r="B206" s="33" t="s">
        <v>213</v>
      </c>
      <c r="C206" s="34">
        <v>11</v>
      </c>
      <c r="D206" s="11" t="str">
        <f t="shared" si="29"/>
        <v>N/A</v>
      </c>
      <c r="E206" s="34">
        <v>11</v>
      </c>
      <c r="F206" s="11" t="str">
        <f t="shared" si="30"/>
        <v>N/A</v>
      </c>
      <c r="G206" s="34">
        <v>11</v>
      </c>
      <c r="H206" s="11" t="str">
        <f t="shared" si="31"/>
        <v>N/A</v>
      </c>
      <c r="I206" s="12">
        <v>0</v>
      </c>
      <c r="J206" s="12">
        <v>500</v>
      </c>
      <c r="K206" s="14" t="s">
        <v>213</v>
      </c>
      <c r="L206" s="9" t="str">
        <f t="shared" si="32"/>
        <v>N/A</v>
      </c>
    </row>
    <row r="207" spans="1:12" x14ac:dyDescent="0.25">
      <c r="A207" s="2" t="s">
        <v>1611</v>
      </c>
      <c r="B207" s="33" t="s">
        <v>213</v>
      </c>
      <c r="C207" s="34">
        <v>0</v>
      </c>
      <c r="D207" s="11" t="str">
        <f t="shared" si="29"/>
        <v>N/A</v>
      </c>
      <c r="E207" s="34">
        <v>11</v>
      </c>
      <c r="F207" s="11" t="str">
        <f t="shared" si="30"/>
        <v>N/A</v>
      </c>
      <c r="G207" s="34">
        <v>0</v>
      </c>
      <c r="H207" s="11" t="str">
        <f t="shared" si="31"/>
        <v>N/A</v>
      </c>
      <c r="I207" s="12" t="s">
        <v>1745</v>
      </c>
      <c r="J207" s="12">
        <v>-100</v>
      </c>
      <c r="K207" s="14" t="s">
        <v>213</v>
      </c>
      <c r="L207" s="9" t="str">
        <f t="shared" si="32"/>
        <v>N/A</v>
      </c>
    </row>
    <row r="208" spans="1:12" x14ac:dyDescent="0.25">
      <c r="A208" s="2" t="s">
        <v>1612</v>
      </c>
      <c r="B208" s="33" t="s">
        <v>213</v>
      </c>
      <c r="C208" s="34">
        <v>21</v>
      </c>
      <c r="D208" s="11" t="str">
        <f t="shared" si="29"/>
        <v>N/A</v>
      </c>
      <c r="E208" s="34">
        <v>24</v>
      </c>
      <c r="F208" s="11" t="str">
        <f t="shared" si="30"/>
        <v>N/A</v>
      </c>
      <c r="G208" s="34">
        <v>24</v>
      </c>
      <c r="H208" s="11" t="str">
        <f t="shared" si="31"/>
        <v>N/A</v>
      </c>
      <c r="I208" s="12">
        <v>14.29</v>
      </c>
      <c r="J208" s="12">
        <v>0</v>
      </c>
      <c r="K208" s="14" t="s">
        <v>213</v>
      </c>
      <c r="L208" s="9" t="str">
        <f t="shared" si="32"/>
        <v>N/A</v>
      </c>
    </row>
    <row r="209" spans="1:12" x14ac:dyDescent="0.25">
      <c r="A209" s="2" t="s">
        <v>125</v>
      </c>
      <c r="B209" s="33" t="s">
        <v>213</v>
      </c>
      <c r="C209" s="43">
        <v>1032259</v>
      </c>
      <c r="D209" s="11" t="str">
        <f t="shared" si="29"/>
        <v>N/A</v>
      </c>
      <c r="E209" s="43">
        <v>1180305</v>
      </c>
      <c r="F209" s="11" t="str">
        <f t="shared" si="30"/>
        <v>N/A</v>
      </c>
      <c r="G209" s="43">
        <v>787555</v>
      </c>
      <c r="H209" s="11" t="str">
        <f t="shared" si="31"/>
        <v>N/A</v>
      </c>
      <c r="I209" s="12">
        <v>14.34</v>
      </c>
      <c r="J209" s="12">
        <v>-33.299999999999997</v>
      </c>
      <c r="K209" s="14" t="s">
        <v>213</v>
      </c>
      <c r="L209" s="9" t="str">
        <f t="shared" si="32"/>
        <v>N/A</v>
      </c>
    </row>
    <row r="210" spans="1:12" x14ac:dyDescent="0.25">
      <c r="A210" s="42" t="s">
        <v>1607</v>
      </c>
      <c r="B210" s="33" t="s">
        <v>213</v>
      </c>
      <c r="C210" s="43">
        <v>1007825</v>
      </c>
      <c r="D210" s="11" t="str">
        <f t="shared" si="29"/>
        <v>N/A</v>
      </c>
      <c r="E210" s="43">
        <v>638792</v>
      </c>
      <c r="F210" s="11" t="str">
        <f t="shared" si="30"/>
        <v>N/A</v>
      </c>
      <c r="G210" s="43">
        <v>296760</v>
      </c>
      <c r="H210" s="11" t="str">
        <f t="shared" si="31"/>
        <v>N/A</v>
      </c>
      <c r="I210" s="12">
        <v>-36.6</v>
      </c>
      <c r="J210" s="12">
        <v>-53.5</v>
      </c>
      <c r="K210" s="14" t="s">
        <v>213</v>
      </c>
      <c r="L210" s="9" t="str">
        <f t="shared" si="32"/>
        <v>N/A</v>
      </c>
    </row>
    <row r="211" spans="1:12" x14ac:dyDescent="0.25">
      <c r="A211" s="42" t="s">
        <v>1364</v>
      </c>
      <c r="B211" s="33" t="s">
        <v>213</v>
      </c>
      <c r="C211" s="43">
        <v>249642</v>
      </c>
      <c r="D211" s="11" t="str">
        <f t="shared" si="29"/>
        <v>N/A</v>
      </c>
      <c r="E211" s="43">
        <v>213814</v>
      </c>
      <c r="F211" s="11" t="str">
        <f t="shared" si="30"/>
        <v>N/A</v>
      </c>
      <c r="G211" s="43">
        <v>266540</v>
      </c>
      <c r="H211" s="11" t="str">
        <f t="shared" si="31"/>
        <v>N/A</v>
      </c>
      <c r="I211" s="12">
        <v>-14.4</v>
      </c>
      <c r="J211" s="12">
        <v>24.66</v>
      </c>
      <c r="K211" s="14" t="s">
        <v>213</v>
      </c>
      <c r="L211" s="9" t="str">
        <f t="shared" si="32"/>
        <v>N/A</v>
      </c>
    </row>
    <row r="212" spans="1:12" x14ac:dyDescent="0.25">
      <c r="A212" s="42" t="s">
        <v>1601</v>
      </c>
      <c r="B212" s="33" t="s">
        <v>213</v>
      </c>
      <c r="C212" s="43">
        <v>103341</v>
      </c>
      <c r="D212" s="11" t="str">
        <f t="shared" si="29"/>
        <v>N/A</v>
      </c>
      <c r="E212" s="43">
        <v>264997</v>
      </c>
      <c r="F212" s="11" t="str">
        <f t="shared" si="30"/>
        <v>N/A</v>
      </c>
      <c r="G212" s="43">
        <v>125484</v>
      </c>
      <c r="H212" s="11" t="str">
        <f t="shared" si="31"/>
        <v>N/A</v>
      </c>
      <c r="I212" s="12">
        <v>156.4</v>
      </c>
      <c r="J212" s="12">
        <v>-52.6</v>
      </c>
      <c r="K212" s="14" t="s">
        <v>213</v>
      </c>
      <c r="L212" s="9" t="str">
        <f t="shared" si="32"/>
        <v>N/A</v>
      </c>
    </row>
    <row r="213" spans="1:12" x14ac:dyDescent="0.25">
      <c r="A213" s="42" t="s">
        <v>1602</v>
      </c>
      <c r="B213" s="33" t="s">
        <v>213</v>
      </c>
      <c r="C213" s="43">
        <v>920166</v>
      </c>
      <c r="D213" s="11" t="str">
        <f t="shared" si="29"/>
        <v>N/A</v>
      </c>
      <c r="E213" s="43">
        <v>959464</v>
      </c>
      <c r="F213" s="11" t="str">
        <f t="shared" si="30"/>
        <v>N/A</v>
      </c>
      <c r="G213" s="43">
        <v>773647</v>
      </c>
      <c r="H213" s="11" t="str">
        <f t="shared" si="31"/>
        <v>N/A</v>
      </c>
      <c r="I213" s="12">
        <v>4.2709999999999999</v>
      </c>
      <c r="J213" s="12">
        <v>-19.399999999999999</v>
      </c>
      <c r="K213" s="14" t="s">
        <v>213</v>
      </c>
      <c r="L213" s="9" t="str">
        <f t="shared" si="32"/>
        <v>N/A</v>
      </c>
    </row>
    <row r="214" spans="1:12" ht="25" x14ac:dyDescent="0.25">
      <c r="A214" s="2" t="s">
        <v>1365</v>
      </c>
      <c r="B214" s="33" t="s">
        <v>213</v>
      </c>
      <c r="C214" s="43">
        <v>838474</v>
      </c>
      <c r="D214" s="11" t="str">
        <f t="shared" ref="D214:D228" si="33">IF($B214="N/A","N/A",IF(C214&gt;10,"No",IF(C214&lt;-10,"No","Yes")))</f>
        <v>N/A</v>
      </c>
      <c r="E214" s="43">
        <v>584394</v>
      </c>
      <c r="F214" s="11" t="str">
        <f t="shared" ref="F214:F228" si="34">IF($B214="N/A","N/A",IF(E214&gt;10,"No",IF(E214&lt;-10,"No","Yes")))</f>
        <v>N/A</v>
      </c>
      <c r="G214" s="43">
        <v>572889</v>
      </c>
      <c r="H214" s="11" t="str">
        <f t="shared" ref="H214:H228" si="35">IF($B214="N/A","N/A",IF(G214&gt;10,"No",IF(G214&lt;-10,"No","Yes")))</f>
        <v>N/A</v>
      </c>
      <c r="I214" s="12">
        <v>-30.3</v>
      </c>
      <c r="J214" s="12">
        <v>-1.97</v>
      </c>
      <c r="K214" s="41" t="s">
        <v>736</v>
      </c>
      <c r="L214" s="9" t="str">
        <f t="shared" ref="L214:L228" si="36">IF(J214="Div by 0", "N/A", IF(K214="N/A","N/A", IF(J214&gt;VALUE(MID(K214,1,2)), "No", IF(J214&lt;-1*VALUE(MID(K214,1,2)), "No", "Yes"))))</f>
        <v>Yes</v>
      </c>
    </row>
    <row r="215" spans="1:12" x14ac:dyDescent="0.25">
      <c r="A215" s="4" t="s">
        <v>647</v>
      </c>
      <c r="B215" s="33" t="s">
        <v>213</v>
      </c>
      <c r="C215" s="34">
        <v>3520</v>
      </c>
      <c r="D215" s="11" t="str">
        <f t="shared" si="33"/>
        <v>N/A</v>
      </c>
      <c r="E215" s="34">
        <v>2551</v>
      </c>
      <c r="F215" s="11" t="str">
        <f t="shared" si="34"/>
        <v>N/A</v>
      </c>
      <c r="G215" s="34">
        <v>2220</v>
      </c>
      <c r="H215" s="11" t="str">
        <f t="shared" si="35"/>
        <v>N/A</v>
      </c>
      <c r="I215" s="12">
        <v>-27.5</v>
      </c>
      <c r="J215" s="12">
        <v>-13</v>
      </c>
      <c r="K215" s="41" t="s">
        <v>736</v>
      </c>
      <c r="L215" s="9" t="str">
        <f t="shared" si="36"/>
        <v>Yes</v>
      </c>
    </row>
    <row r="216" spans="1:12" x14ac:dyDescent="0.25">
      <c r="A216" s="4" t="s">
        <v>1366</v>
      </c>
      <c r="B216" s="33" t="s">
        <v>213</v>
      </c>
      <c r="C216" s="43">
        <v>238.20284090999999</v>
      </c>
      <c r="D216" s="11" t="str">
        <f t="shared" si="33"/>
        <v>N/A</v>
      </c>
      <c r="E216" s="43">
        <v>229.08428067</v>
      </c>
      <c r="F216" s="11" t="str">
        <f t="shared" si="34"/>
        <v>N/A</v>
      </c>
      <c r="G216" s="43">
        <v>258.05810810999998</v>
      </c>
      <c r="H216" s="11" t="str">
        <f t="shared" si="35"/>
        <v>N/A</v>
      </c>
      <c r="I216" s="12">
        <v>-3.83</v>
      </c>
      <c r="J216" s="12">
        <v>12.65</v>
      </c>
      <c r="K216" s="41" t="s">
        <v>736</v>
      </c>
      <c r="L216" s="9" t="str">
        <f t="shared" si="36"/>
        <v>Yes</v>
      </c>
    </row>
    <row r="217" spans="1:12" ht="25" x14ac:dyDescent="0.25">
      <c r="A217" s="2" t="s">
        <v>1367</v>
      </c>
      <c r="B217" s="33" t="s">
        <v>213</v>
      </c>
      <c r="C217" s="43">
        <v>1274968</v>
      </c>
      <c r="D217" s="11" t="str">
        <f t="shared" si="33"/>
        <v>N/A</v>
      </c>
      <c r="E217" s="43">
        <v>747073</v>
      </c>
      <c r="F217" s="11" t="str">
        <f t="shared" si="34"/>
        <v>N/A</v>
      </c>
      <c r="G217" s="43">
        <v>576918</v>
      </c>
      <c r="H217" s="11" t="str">
        <f t="shared" si="35"/>
        <v>N/A</v>
      </c>
      <c r="I217" s="12">
        <v>-41.4</v>
      </c>
      <c r="J217" s="12">
        <v>-22.8</v>
      </c>
      <c r="K217" s="41" t="s">
        <v>736</v>
      </c>
      <c r="L217" s="9" t="str">
        <f t="shared" si="36"/>
        <v>Yes</v>
      </c>
    </row>
    <row r="218" spans="1:12" x14ac:dyDescent="0.25">
      <c r="A218" s="4" t="s">
        <v>514</v>
      </c>
      <c r="B218" s="33" t="s">
        <v>213</v>
      </c>
      <c r="C218" s="34">
        <v>2070</v>
      </c>
      <c r="D218" s="11" t="str">
        <f t="shared" si="33"/>
        <v>N/A</v>
      </c>
      <c r="E218" s="34">
        <v>1189</v>
      </c>
      <c r="F218" s="11" t="str">
        <f t="shared" si="34"/>
        <v>N/A</v>
      </c>
      <c r="G218" s="34">
        <v>1046</v>
      </c>
      <c r="H218" s="11" t="str">
        <f t="shared" si="35"/>
        <v>N/A</v>
      </c>
      <c r="I218" s="12">
        <v>-42.6</v>
      </c>
      <c r="J218" s="12">
        <v>-12</v>
      </c>
      <c r="K218" s="41" t="s">
        <v>736</v>
      </c>
      <c r="L218" s="9" t="str">
        <f t="shared" si="36"/>
        <v>Yes</v>
      </c>
    </row>
    <row r="219" spans="1:12" x14ac:dyDescent="0.25">
      <c r="A219" s="2" t="s">
        <v>1368</v>
      </c>
      <c r="B219" s="33" t="s">
        <v>213</v>
      </c>
      <c r="C219" s="43">
        <v>615.92657005000001</v>
      </c>
      <c r="D219" s="11" t="str">
        <f t="shared" si="33"/>
        <v>N/A</v>
      </c>
      <c r="E219" s="43">
        <v>628.32043734000001</v>
      </c>
      <c r="F219" s="11" t="str">
        <f t="shared" si="34"/>
        <v>N/A</v>
      </c>
      <c r="G219" s="43">
        <v>551.54684511999994</v>
      </c>
      <c r="H219" s="11" t="str">
        <f t="shared" si="35"/>
        <v>N/A</v>
      </c>
      <c r="I219" s="12">
        <v>2.012</v>
      </c>
      <c r="J219" s="12">
        <v>-12.2</v>
      </c>
      <c r="K219" s="41" t="s">
        <v>736</v>
      </c>
      <c r="L219" s="9" t="str">
        <f t="shared" si="36"/>
        <v>Yes</v>
      </c>
    </row>
    <row r="220" spans="1:12" ht="25" x14ac:dyDescent="0.25">
      <c r="A220" s="2" t="s">
        <v>1369</v>
      </c>
      <c r="B220" s="33" t="s">
        <v>213</v>
      </c>
      <c r="C220" s="43">
        <v>2892481</v>
      </c>
      <c r="D220" s="11" t="str">
        <f t="shared" si="33"/>
        <v>N/A</v>
      </c>
      <c r="E220" s="43">
        <v>2455986</v>
      </c>
      <c r="F220" s="11" t="str">
        <f t="shared" si="34"/>
        <v>N/A</v>
      </c>
      <c r="G220" s="43">
        <v>2465207</v>
      </c>
      <c r="H220" s="11" t="str">
        <f t="shared" si="35"/>
        <v>N/A</v>
      </c>
      <c r="I220" s="12">
        <v>-15.1</v>
      </c>
      <c r="J220" s="12">
        <v>0.3755</v>
      </c>
      <c r="K220" s="41" t="s">
        <v>736</v>
      </c>
      <c r="L220" s="9" t="str">
        <f t="shared" si="36"/>
        <v>Yes</v>
      </c>
    </row>
    <row r="221" spans="1:12" x14ac:dyDescent="0.25">
      <c r="A221" s="4" t="s">
        <v>515</v>
      </c>
      <c r="B221" s="33" t="s">
        <v>213</v>
      </c>
      <c r="C221" s="34">
        <v>2889</v>
      </c>
      <c r="D221" s="11" t="str">
        <f t="shared" si="33"/>
        <v>N/A</v>
      </c>
      <c r="E221" s="34">
        <v>1933</v>
      </c>
      <c r="F221" s="11" t="str">
        <f t="shared" si="34"/>
        <v>N/A</v>
      </c>
      <c r="G221" s="34">
        <v>1981</v>
      </c>
      <c r="H221" s="11" t="str">
        <f t="shared" si="35"/>
        <v>N/A</v>
      </c>
      <c r="I221" s="12">
        <v>-33.1</v>
      </c>
      <c r="J221" s="12">
        <v>2.4830000000000001</v>
      </c>
      <c r="K221" s="41" t="s">
        <v>736</v>
      </c>
      <c r="L221" s="9" t="str">
        <f t="shared" si="36"/>
        <v>Yes</v>
      </c>
    </row>
    <row r="222" spans="1:12" ht="25" x14ac:dyDescent="0.25">
      <c r="A222" s="2" t="s">
        <v>1370</v>
      </c>
      <c r="B222" s="33" t="s">
        <v>213</v>
      </c>
      <c r="C222" s="43">
        <v>1001.2049152</v>
      </c>
      <c r="D222" s="11" t="str">
        <f t="shared" si="33"/>
        <v>N/A</v>
      </c>
      <c r="E222" s="43">
        <v>1270.5566477</v>
      </c>
      <c r="F222" s="11" t="str">
        <f t="shared" si="34"/>
        <v>N/A</v>
      </c>
      <c r="G222" s="43">
        <v>1244.4255427000001</v>
      </c>
      <c r="H222" s="11" t="str">
        <f t="shared" si="35"/>
        <v>N/A</v>
      </c>
      <c r="I222" s="12">
        <v>26.9</v>
      </c>
      <c r="J222" s="12">
        <v>-2.06</v>
      </c>
      <c r="K222" s="41" t="s">
        <v>736</v>
      </c>
      <c r="L222" s="9" t="str">
        <f t="shared" si="36"/>
        <v>Yes</v>
      </c>
    </row>
    <row r="223" spans="1:12" ht="25" x14ac:dyDescent="0.25">
      <c r="A223" s="2" t="s">
        <v>1371</v>
      </c>
      <c r="B223" s="33" t="s">
        <v>213</v>
      </c>
      <c r="C223" s="43">
        <v>2987243</v>
      </c>
      <c r="D223" s="11" t="str">
        <f t="shared" si="33"/>
        <v>N/A</v>
      </c>
      <c r="E223" s="43">
        <v>3248924</v>
      </c>
      <c r="F223" s="11" t="str">
        <f t="shared" si="34"/>
        <v>N/A</v>
      </c>
      <c r="G223" s="43">
        <v>4272904</v>
      </c>
      <c r="H223" s="11" t="str">
        <f t="shared" si="35"/>
        <v>N/A</v>
      </c>
      <c r="I223" s="12">
        <v>8.76</v>
      </c>
      <c r="J223" s="12">
        <v>31.52</v>
      </c>
      <c r="K223" s="41" t="s">
        <v>736</v>
      </c>
      <c r="L223" s="9" t="str">
        <f t="shared" si="36"/>
        <v>No</v>
      </c>
    </row>
    <row r="224" spans="1:12" x14ac:dyDescent="0.25">
      <c r="A224" s="2" t="s">
        <v>516</v>
      </c>
      <c r="B224" s="33" t="s">
        <v>213</v>
      </c>
      <c r="C224" s="34">
        <v>1812</v>
      </c>
      <c r="D224" s="11" t="str">
        <f t="shared" si="33"/>
        <v>N/A</v>
      </c>
      <c r="E224" s="34">
        <v>1875</v>
      </c>
      <c r="F224" s="11" t="str">
        <f t="shared" si="34"/>
        <v>N/A</v>
      </c>
      <c r="G224" s="34">
        <v>2332</v>
      </c>
      <c r="H224" s="11" t="str">
        <f t="shared" si="35"/>
        <v>N/A</v>
      </c>
      <c r="I224" s="12">
        <v>3.4769999999999999</v>
      </c>
      <c r="J224" s="12">
        <v>24.37</v>
      </c>
      <c r="K224" s="41" t="s">
        <v>736</v>
      </c>
      <c r="L224" s="9" t="str">
        <f t="shared" si="36"/>
        <v>Yes</v>
      </c>
    </row>
    <row r="225" spans="1:12" x14ac:dyDescent="0.25">
      <c r="A225" s="2" t="s">
        <v>1372</v>
      </c>
      <c r="B225" s="33" t="s">
        <v>213</v>
      </c>
      <c r="C225" s="43">
        <v>1648.5888520999999</v>
      </c>
      <c r="D225" s="11" t="str">
        <f t="shared" si="33"/>
        <v>N/A</v>
      </c>
      <c r="E225" s="43">
        <v>1732.7594667000001</v>
      </c>
      <c r="F225" s="11" t="str">
        <f t="shared" si="34"/>
        <v>N/A</v>
      </c>
      <c r="G225" s="43">
        <v>1832.2915952000001</v>
      </c>
      <c r="H225" s="11" t="str">
        <f t="shared" si="35"/>
        <v>N/A</v>
      </c>
      <c r="I225" s="12">
        <v>5.1059999999999999</v>
      </c>
      <c r="J225" s="12">
        <v>5.7439999999999998</v>
      </c>
      <c r="K225" s="41" t="s">
        <v>736</v>
      </c>
      <c r="L225" s="9" t="str">
        <f t="shared" si="36"/>
        <v>Yes</v>
      </c>
    </row>
    <row r="226" spans="1:12" ht="25" x14ac:dyDescent="0.25">
      <c r="A226" s="2" t="s">
        <v>1373</v>
      </c>
      <c r="B226" s="33" t="s">
        <v>213</v>
      </c>
      <c r="C226" s="43">
        <v>22830103</v>
      </c>
      <c r="D226" s="11" t="str">
        <f t="shared" si="33"/>
        <v>N/A</v>
      </c>
      <c r="E226" s="43">
        <v>22423558</v>
      </c>
      <c r="F226" s="11" t="str">
        <f t="shared" si="34"/>
        <v>N/A</v>
      </c>
      <c r="G226" s="43">
        <v>9964101</v>
      </c>
      <c r="H226" s="11" t="str">
        <f t="shared" si="35"/>
        <v>N/A</v>
      </c>
      <c r="I226" s="12">
        <v>-1.78</v>
      </c>
      <c r="J226" s="12">
        <v>-55.6</v>
      </c>
      <c r="K226" s="41" t="s">
        <v>736</v>
      </c>
      <c r="L226" s="9" t="str">
        <f t="shared" si="36"/>
        <v>No</v>
      </c>
    </row>
    <row r="227" spans="1:12" ht="25" x14ac:dyDescent="0.25">
      <c r="A227" s="2" t="s">
        <v>517</v>
      </c>
      <c r="B227" s="33" t="s">
        <v>213</v>
      </c>
      <c r="C227" s="34">
        <v>1216</v>
      </c>
      <c r="D227" s="11" t="str">
        <f t="shared" si="33"/>
        <v>N/A</v>
      </c>
      <c r="E227" s="34">
        <v>1158</v>
      </c>
      <c r="F227" s="11" t="str">
        <f t="shared" si="34"/>
        <v>N/A</v>
      </c>
      <c r="G227" s="34">
        <v>770</v>
      </c>
      <c r="H227" s="11" t="str">
        <f t="shared" si="35"/>
        <v>N/A</v>
      </c>
      <c r="I227" s="12">
        <v>-4.7699999999999996</v>
      </c>
      <c r="J227" s="12">
        <v>-33.5</v>
      </c>
      <c r="K227" s="41" t="s">
        <v>736</v>
      </c>
      <c r="L227" s="9" t="str">
        <f t="shared" si="36"/>
        <v>No</v>
      </c>
    </row>
    <row r="228" spans="1:12" ht="25" x14ac:dyDescent="0.25">
      <c r="A228" s="2" t="s">
        <v>1374</v>
      </c>
      <c r="B228" s="33" t="s">
        <v>213</v>
      </c>
      <c r="C228" s="43">
        <v>18774.755756999999</v>
      </c>
      <c r="D228" s="11" t="str">
        <f t="shared" si="33"/>
        <v>N/A</v>
      </c>
      <c r="E228" s="43">
        <v>19364.039723999998</v>
      </c>
      <c r="F228" s="11" t="str">
        <f t="shared" si="34"/>
        <v>N/A</v>
      </c>
      <c r="G228" s="43">
        <v>12940.390909</v>
      </c>
      <c r="H228" s="11" t="str">
        <f t="shared" si="35"/>
        <v>N/A</v>
      </c>
      <c r="I228" s="12">
        <v>3.1389999999999998</v>
      </c>
      <c r="J228" s="12">
        <v>-33.200000000000003</v>
      </c>
      <c r="K228" s="41" t="s">
        <v>736</v>
      </c>
      <c r="L228" s="9" t="str">
        <f t="shared" si="36"/>
        <v>No</v>
      </c>
    </row>
    <row r="229" spans="1:12" x14ac:dyDescent="0.25">
      <c r="A229" s="2" t="s">
        <v>1375</v>
      </c>
      <c r="B229" s="33" t="s">
        <v>213</v>
      </c>
      <c r="C229" s="14">
        <v>32313989</v>
      </c>
      <c r="D229" s="11" t="str">
        <f t="shared" ref="D229:D252" si="37">IF($B229="N/A","N/A",IF(C229&gt;10,"No",IF(C229&lt;-10,"No","Yes")))</f>
        <v>N/A</v>
      </c>
      <c r="E229" s="14">
        <v>33922238</v>
      </c>
      <c r="F229" s="11" t="str">
        <f t="shared" ref="F229:F252" si="38">IF($B229="N/A","N/A",IF(E229&gt;10,"No",IF(E229&lt;-10,"No","Yes")))</f>
        <v>N/A</v>
      </c>
      <c r="G229" s="14">
        <v>19603961</v>
      </c>
      <c r="H229" s="11" t="str">
        <f t="shared" ref="H229:H252" si="39">IF($B229="N/A","N/A",IF(G229&gt;10,"No",IF(G229&lt;-10,"No","Yes")))</f>
        <v>N/A</v>
      </c>
      <c r="I229" s="12">
        <v>4.9770000000000003</v>
      </c>
      <c r="J229" s="12">
        <v>-42.2</v>
      </c>
      <c r="K229" s="41" t="s">
        <v>736</v>
      </c>
      <c r="L229" s="9" t="str">
        <f t="shared" ref="L229:L252" si="40">IF(J229="Div by 0", "N/A", IF(K229="N/A","N/A", IF(J229&gt;VALUE(MID(K229,1,2)), "No", IF(J229&lt;-1*VALUE(MID(K229,1,2)), "No", "Yes"))))</f>
        <v>No</v>
      </c>
    </row>
    <row r="230" spans="1:12" x14ac:dyDescent="0.25">
      <c r="A230" s="4" t="s">
        <v>1376</v>
      </c>
      <c r="B230" s="33" t="s">
        <v>213</v>
      </c>
      <c r="C230" s="1">
        <v>1666</v>
      </c>
      <c r="D230" s="11" t="str">
        <f t="shared" si="37"/>
        <v>N/A</v>
      </c>
      <c r="E230" s="1">
        <v>1635</v>
      </c>
      <c r="F230" s="11" t="str">
        <f t="shared" si="38"/>
        <v>N/A</v>
      </c>
      <c r="G230" s="1">
        <v>1179</v>
      </c>
      <c r="H230" s="11" t="str">
        <f t="shared" si="39"/>
        <v>N/A</v>
      </c>
      <c r="I230" s="12">
        <v>-1.86</v>
      </c>
      <c r="J230" s="12">
        <v>-27.9</v>
      </c>
      <c r="K230" s="41" t="s">
        <v>736</v>
      </c>
      <c r="L230" s="9" t="str">
        <f t="shared" si="40"/>
        <v>Yes</v>
      </c>
    </row>
    <row r="231" spans="1:12" x14ac:dyDescent="0.25">
      <c r="A231" s="4" t="s">
        <v>1377</v>
      </c>
      <c r="B231" s="33" t="s">
        <v>213</v>
      </c>
      <c r="C231" s="14">
        <v>19396.151860999998</v>
      </c>
      <c r="D231" s="11" t="str">
        <f t="shared" si="37"/>
        <v>N/A</v>
      </c>
      <c r="E231" s="14">
        <v>20747.546177</v>
      </c>
      <c r="F231" s="11" t="str">
        <f t="shared" si="38"/>
        <v>N/A</v>
      </c>
      <c r="G231" s="14">
        <v>16627.617472000002</v>
      </c>
      <c r="H231" s="11" t="str">
        <f t="shared" si="39"/>
        <v>N/A</v>
      </c>
      <c r="I231" s="12">
        <v>6.9669999999999996</v>
      </c>
      <c r="J231" s="12">
        <v>-19.899999999999999</v>
      </c>
      <c r="K231" s="41" t="s">
        <v>736</v>
      </c>
      <c r="L231" s="9" t="str">
        <f t="shared" si="40"/>
        <v>Yes</v>
      </c>
    </row>
    <row r="232" spans="1:12" x14ac:dyDescent="0.25">
      <c r="A232" s="4" t="s">
        <v>1378</v>
      </c>
      <c r="B232" s="33" t="s">
        <v>213</v>
      </c>
      <c r="C232" s="14">
        <v>12551.134830999999</v>
      </c>
      <c r="D232" s="11" t="str">
        <f t="shared" si="37"/>
        <v>N/A</v>
      </c>
      <c r="E232" s="14">
        <v>14971.329411999999</v>
      </c>
      <c r="F232" s="11" t="str">
        <f t="shared" si="38"/>
        <v>N/A</v>
      </c>
      <c r="G232" s="14">
        <v>12890.861537999999</v>
      </c>
      <c r="H232" s="11" t="str">
        <f t="shared" si="39"/>
        <v>N/A</v>
      </c>
      <c r="I232" s="12">
        <v>19.28</v>
      </c>
      <c r="J232" s="12">
        <v>-13.9</v>
      </c>
      <c r="K232" s="41" t="s">
        <v>736</v>
      </c>
      <c r="L232" s="9" t="str">
        <f t="shared" si="40"/>
        <v>Yes</v>
      </c>
    </row>
    <row r="233" spans="1:12" ht="25" x14ac:dyDescent="0.25">
      <c r="A233" s="4" t="s">
        <v>1379</v>
      </c>
      <c r="B233" s="33" t="s">
        <v>213</v>
      </c>
      <c r="C233" s="14">
        <v>20372.151555</v>
      </c>
      <c r="D233" s="11" t="str">
        <f t="shared" si="37"/>
        <v>N/A</v>
      </c>
      <c r="E233" s="14">
        <v>21525.387849999999</v>
      </c>
      <c r="F233" s="11" t="str">
        <f t="shared" si="38"/>
        <v>N/A</v>
      </c>
      <c r="G233" s="14">
        <v>17273.262062000002</v>
      </c>
      <c r="H233" s="11" t="str">
        <f t="shared" si="39"/>
        <v>N/A</v>
      </c>
      <c r="I233" s="12">
        <v>5.6609999999999996</v>
      </c>
      <c r="J233" s="12">
        <v>-19.8</v>
      </c>
      <c r="K233" s="41" t="s">
        <v>736</v>
      </c>
      <c r="L233" s="9" t="str">
        <f t="shared" si="40"/>
        <v>Yes</v>
      </c>
    </row>
    <row r="234" spans="1:12" x14ac:dyDescent="0.25">
      <c r="A234" s="4" t="s">
        <v>1380</v>
      </c>
      <c r="B234" s="33" t="s">
        <v>213</v>
      </c>
      <c r="C234" s="14">
        <v>7303.3921569000004</v>
      </c>
      <c r="D234" s="11" t="str">
        <f t="shared" si="37"/>
        <v>N/A</v>
      </c>
      <c r="E234" s="14">
        <v>8712.3409090999994</v>
      </c>
      <c r="F234" s="11" t="str">
        <f t="shared" si="38"/>
        <v>N/A</v>
      </c>
      <c r="G234" s="14">
        <v>11178.255814</v>
      </c>
      <c r="H234" s="11" t="str">
        <f t="shared" si="39"/>
        <v>N/A</v>
      </c>
      <c r="I234" s="12">
        <v>19.29</v>
      </c>
      <c r="J234" s="12">
        <v>28.3</v>
      </c>
      <c r="K234" s="41" t="s">
        <v>736</v>
      </c>
      <c r="L234" s="9" t="str">
        <f t="shared" si="40"/>
        <v>Yes</v>
      </c>
    </row>
    <row r="235" spans="1:12" x14ac:dyDescent="0.25">
      <c r="A235" s="4" t="s">
        <v>1381</v>
      </c>
      <c r="B235" s="33" t="s">
        <v>213</v>
      </c>
      <c r="C235" s="14">
        <v>2809.6</v>
      </c>
      <c r="D235" s="11" t="str">
        <f t="shared" si="37"/>
        <v>N/A</v>
      </c>
      <c r="E235" s="14">
        <v>2662.625</v>
      </c>
      <c r="F235" s="11" t="str">
        <f t="shared" si="38"/>
        <v>N/A</v>
      </c>
      <c r="G235" s="14">
        <v>1968</v>
      </c>
      <c r="H235" s="11" t="str">
        <f t="shared" si="39"/>
        <v>N/A</v>
      </c>
      <c r="I235" s="12">
        <v>-5.23</v>
      </c>
      <c r="J235" s="12">
        <v>-26.1</v>
      </c>
      <c r="K235" s="41" t="s">
        <v>736</v>
      </c>
      <c r="L235" s="9" t="str">
        <f t="shared" si="40"/>
        <v>Yes</v>
      </c>
    </row>
    <row r="236" spans="1:12" x14ac:dyDescent="0.25">
      <c r="A236" s="4" t="s">
        <v>1382</v>
      </c>
      <c r="B236" s="33" t="s">
        <v>213</v>
      </c>
      <c r="C236" s="11">
        <v>2.8080702522999998</v>
      </c>
      <c r="D236" s="11" t="str">
        <f t="shared" si="37"/>
        <v>N/A</v>
      </c>
      <c r="E236" s="11">
        <v>3.7224233316999999</v>
      </c>
      <c r="F236" s="11" t="str">
        <f t="shared" si="38"/>
        <v>N/A</v>
      </c>
      <c r="G236" s="11">
        <v>2.5163810215</v>
      </c>
      <c r="H236" s="11" t="str">
        <f t="shared" si="39"/>
        <v>N/A</v>
      </c>
      <c r="I236" s="12">
        <v>32.56</v>
      </c>
      <c r="J236" s="12">
        <v>-32.4</v>
      </c>
      <c r="K236" s="41" t="s">
        <v>736</v>
      </c>
      <c r="L236" s="9" t="str">
        <f t="shared" si="40"/>
        <v>No</v>
      </c>
    </row>
    <row r="237" spans="1:12" x14ac:dyDescent="0.25">
      <c r="A237" s="4" t="s">
        <v>1383</v>
      </c>
      <c r="B237" s="33" t="s">
        <v>213</v>
      </c>
      <c r="C237" s="11">
        <v>37.394957982999998</v>
      </c>
      <c r="D237" s="11" t="str">
        <f t="shared" si="37"/>
        <v>N/A</v>
      </c>
      <c r="E237" s="11">
        <v>39.534883721</v>
      </c>
      <c r="F237" s="11" t="str">
        <f t="shared" si="38"/>
        <v>N/A</v>
      </c>
      <c r="G237" s="11">
        <v>33.333333332999999</v>
      </c>
      <c r="H237" s="11" t="str">
        <f t="shared" si="39"/>
        <v>N/A</v>
      </c>
      <c r="I237" s="12">
        <v>5.7220000000000004</v>
      </c>
      <c r="J237" s="12">
        <v>-15.7</v>
      </c>
      <c r="K237" s="41" t="s">
        <v>736</v>
      </c>
      <c r="L237" s="9" t="str">
        <f t="shared" si="40"/>
        <v>Yes</v>
      </c>
    </row>
    <row r="238" spans="1:12" x14ac:dyDescent="0.25">
      <c r="A238" s="4" t="s">
        <v>1384</v>
      </c>
      <c r="B238" s="33" t="s">
        <v>213</v>
      </c>
      <c r="C238" s="11">
        <v>17.490450284000001</v>
      </c>
      <c r="D238" s="11" t="str">
        <f t="shared" si="37"/>
        <v>N/A</v>
      </c>
      <c r="E238" s="11">
        <v>18.620261031999998</v>
      </c>
      <c r="F238" s="11" t="str">
        <f t="shared" si="38"/>
        <v>N/A</v>
      </c>
      <c r="G238" s="11">
        <v>13.422222222</v>
      </c>
      <c r="H238" s="11" t="str">
        <f t="shared" si="39"/>
        <v>N/A</v>
      </c>
      <c r="I238" s="12">
        <v>6.46</v>
      </c>
      <c r="J238" s="12">
        <v>-27.9</v>
      </c>
      <c r="K238" s="41" t="s">
        <v>736</v>
      </c>
      <c r="L238" s="9" t="str">
        <f t="shared" si="40"/>
        <v>Yes</v>
      </c>
    </row>
    <row r="239" spans="1:12" x14ac:dyDescent="0.25">
      <c r="A239" s="4" t="s">
        <v>1385</v>
      </c>
      <c r="B239" s="33" t="s">
        <v>213</v>
      </c>
      <c r="C239" s="11">
        <v>0.1464296994</v>
      </c>
      <c r="D239" s="11" t="str">
        <f t="shared" si="37"/>
        <v>N/A</v>
      </c>
      <c r="E239" s="11">
        <v>0.17701963309999999</v>
      </c>
      <c r="F239" s="11" t="str">
        <f t="shared" si="38"/>
        <v>N/A</v>
      </c>
      <c r="G239" s="11">
        <v>0.16585666900000001</v>
      </c>
      <c r="H239" s="11" t="str">
        <f t="shared" si="39"/>
        <v>N/A</v>
      </c>
      <c r="I239" s="12">
        <v>20.89</v>
      </c>
      <c r="J239" s="12">
        <v>-6.31</v>
      </c>
      <c r="K239" s="41" t="s">
        <v>736</v>
      </c>
      <c r="L239" s="9" t="str">
        <f t="shared" si="40"/>
        <v>Yes</v>
      </c>
    </row>
    <row r="240" spans="1:12" x14ac:dyDescent="0.25">
      <c r="A240" s="4" t="s">
        <v>1386</v>
      </c>
      <c r="B240" s="33" t="s">
        <v>213</v>
      </c>
      <c r="C240" s="11">
        <v>9.6012289599999995E-2</v>
      </c>
      <c r="D240" s="11" t="str">
        <f t="shared" si="37"/>
        <v>N/A</v>
      </c>
      <c r="E240" s="11">
        <v>7.4026094200000003E-2</v>
      </c>
      <c r="F240" s="11" t="str">
        <f t="shared" si="38"/>
        <v>N/A</v>
      </c>
      <c r="G240" s="11">
        <v>0.1088900988</v>
      </c>
      <c r="H240" s="11" t="str">
        <f t="shared" si="39"/>
        <v>N/A</v>
      </c>
      <c r="I240" s="12">
        <v>-22.9</v>
      </c>
      <c r="J240" s="12">
        <v>47.1</v>
      </c>
      <c r="K240" s="41" t="s">
        <v>736</v>
      </c>
      <c r="L240" s="9" t="str">
        <f t="shared" si="40"/>
        <v>No</v>
      </c>
    </row>
    <row r="241" spans="1:12" x14ac:dyDescent="0.25">
      <c r="A241" s="4" t="s">
        <v>1387</v>
      </c>
      <c r="B241" s="33" t="s">
        <v>213</v>
      </c>
      <c r="C241" s="14">
        <v>22830103</v>
      </c>
      <c r="D241" s="11" t="str">
        <f t="shared" si="37"/>
        <v>N/A</v>
      </c>
      <c r="E241" s="14">
        <v>22423558</v>
      </c>
      <c r="F241" s="11" t="str">
        <f t="shared" si="38"/>
        <v>N/A</v>
      </c>
      <c r="G241" s="14">
        <v>9964101</v>
      </c>
      <c r="H241" s="11" t="str">
        <f t="shared" si="39"/>
        <v>N/A</v>
      </c>
      <c r="I241" s="12">
        <v>-1.78</v>
      </c>
      <c r="J241" s="12">
        <v>-55.6</v>
      </c>
      <c r="K241" s="41" t="s">
        <v>736</v>
      </c>
      <c r="L241" s="9" t="str">
        <f t="shared" si="40"/>
        <v>No</v>
      </c>
    </row>
    <row r="242" spans="1:12" x14ac:dyDescent="0.25">
      <c r="A242" s="4" t="s">
        <v>1388</v>
      </c>
      <c r="B242" s="33" t="s">
        <v>213</v>
      </c>
      <c r="C242" s="1">
        <v>1216</v>
      </c>
      <c r="D242" s="11" t="str">
        <f t="shared" si="37"/>
        <v>N/A</v>
      </c>
      <c r="E242" s="1">
        <v>1158</v>
      </c>
      <c r="F242" s="11" t="str">
        <f t="shared" si="38"/>
        <v>N/A</v>
      </c>
      <c r="G242" s="1">
        <v>770</v>
      </c>
      <c r="H242" s="11" t="str">
        <f t="shared" si="39"/>
        <v>N/A</v>
      </c>
      <c r="I242" s="12">
        <v>-4.7699999999999996</v>
      </c>
      <c r="J242" s="12">
        <v>-33.5</v>
      </c>
      <c r="K242" s="41" t="s">
        <v>736</v>
      </c>
      <c r="L242" s="9" t="str">
        <f t="shared" si="40"/>
        <v>No</v>
      </c>
    </row>
    <row r="243" spans="1:12" ht="25" x14ac:dyDescent="0.25">
      <c r="A243" s="4" t="s">
        <v>1389</v>
      </c>
      <c r="B243" s="33" t="s">
        <v>213</v>
      </c>
      <c r="C243" s="14">
        <v>18774.755756999999</v>
      </c>
      <c r="D243" s="11" t="str">
        <f t="shared" si="37"/>
        <v>N/A</v>
      </c>
      <c r="E243" s="14">
        <v>19364.039723999998</v>
      </c>
      <c r="F243" s="11" t="str">
        <f t="shared" si="38"/>
        <v>N/A</v>
      </c>
      <c r="G243" s="14">
        <v>12940.390909</v>
      </c>
      <c r="H243" s="11" t="str">
        <f t="shared" si="39"/>
        <v>N/A</v>
      </c>
      <c r="I243" s="12">
        <v>3.1389999999999998</v>
      </c>
      <c r="J243" s="12">
        <v>-33.200000000000003</v>
      </c>
      <c r="K243" s="41" t="s">
        <v>736</v>
      </c>
      <c r="L243" s="9" t="str">
        <f t="shared" si="40"/>
        <v>No</v>
      </c>
    </row>
    <row r="244" spans="1:12" ht="25" x14ac:dyDescent="0.25">
      <c r="A244" s="4" t="s">
        <v>1390</v>
      </c>
      <c r="B244" s="33" t="s">
        <v>213</v>
      </c>
      <c r="C244" s="14">
        <v>12460.931817999999</v>
      </c>
      <c r="D244" s="11" t="str">
        <f t="shared" si="37"/>
        <v>N/A</v>
      </c>
      <c r="E244" s="14">
        <v>14098.481927999999</v>
      </c>
      <c r="F244" s="11" t="str">
        <f t="shared" si="38"/>
        <v>N/A</v>
      </c>
      <c r="G244" s="14">
        <v>11877</v>
      </c>
      <c r="H244" s="11" t="str">
        <f t="shared" si="39"/>
        <v>N/A</v>
      </c>
      <c r="I244" s="12">
        <v>13.14</v>
      </c>
      <c r="J244" s="12">
        <v>-15.8</v>
      </c>
      <c r="K244" s="41" t="s">
        <v>736</v>
      </c>
      <c r="L244" s="9" t="str">
        <f t="shared" si="40"/>
        <v>Yes</v>
      </c>
    </row>
    <row r="245" spans="1:12" ht="25" x14ac:dyDescent="0.25">
      <c r="A245" s="4" t="s">
        <v>1391</v>
      </c>
      <c r="B245" s="33" t="s">
        <v>213</v>
      </c>
      <c r="C245" s="14">
        <v>19327.901610000001</v>
      </c>
      <c r="D245" s="11" t="str">
        <f t="shared" si="37"/>
        <v>N/A</v>
      </c>
      <c r="E245" s="14">
        <v>19836.454545000001</v>
      </c>
      <c r="F245" s="11" t="str">
        <f t="shared" si="38"/>
        <v>N/A</v>
      </c>
      <c r="G245" s="14">
        <v>13102.400287</v>
      </c>
      <c r="H245" s="11" t="str">
        <f t="shared" si="39"/>
        <v>N/A</v>
      </c>
      <c r="I245" s="12">
        <v>2.6309999999999998</v>
      </c>
      <c r="J245" s="12">
        <v>-33.9</v>
      </c>
      <c r="K245" s="41" t="s">
        <v>736</v>
      </c>
      <c r="L245" s="9" t="str">
        <f t="shared" si="40"/>
        <v>No</v>
      </c>
    </row>
    <row r="246" spans="1:12" ht="25" x14ac:dyDescent="0.25">
      <c r="A246" s="4" t="s">
        <v>1392</v>
      </c>
      <c r="B246" s="33" t="s">
        <v>213</v>
      </c>
      <c r="C246" s="14">
        <v>33129.333333000002</v>
      </c>
      <c r="D246" s="11" t="str">
        <f t="shared" si="37"/>
        <v>N/A</v>
      </c>
      <c r="E246" s="14">
        <v>14394</v>
      </c>
      <c r="F246" s="11" t="str">
        <f t="shared" si="38"/>
        <v>N/A</v>
      </c>
      <c r="G246" s="14">
        <v>19739</v>
      </c>
      <c r="H246" s="11" t="str">
        <f t="shared" si="39"/>
        <v>N/A</v>
      </c>
      <c r="I246" s="12">
        <v>-56.6</v>
      </c>
      <c r="J246" s="12">
        <v>37.130000000000003</v>
      </c>
      <c r="K246" s="41" t="s">
        <v>736</v>
      </c>
      <c r="L246" s="9" t="str">
        <f t="shared" si="40"/>
        <v>No</v>
      </c>
    </row>
    <row r="247" spans="1:12" ht="25" x14ac:dyDescent="0.25">
      <c r="A247" s="4" t="s">
        <v>1393</v>
      </c>
      <c r="B247" s="33" t="s">
        <v>213</v>
      </c>
      <c r="C247" s="14">
        <v>3651.2857143000001</v>
      </c>
      <c r="D247" s="11" t="str">
        <f t="shared" si="37"/>
        <v>N/A</v>
      </c>
      <c r="E247" s="14">
        <v>761.5</v>
      </c>
      <c r="F247" s="11" t="str">
        <f t="shared" si="38"/>
        <v>N/A</v>
      </c>
      <c r="G247" s="14">
        <v>2063.8333333</v>
      </c>
      <c r="H247" s="11" t="str">
        <f t="shared" si="39"/>
        <v>N/A</v>
      </c>
      <c r="I247" s="12">
        <v>-79.099999999999994</v>
      </c>
      <c r="J247" s="12">
        <v>171</v>
      </c>
      <c r="K247" s="41" t="s">
        <v>736</v>
      </c>
      <c r="L247" s="9" t="str">
        <f t="shared" si="40"/>
        <v>No</v>
      </c>
    </row>
    <row r="248" spans="1:12" ht="25" x14ac:dyDescent="0.25">
      <c r="A248" s="4" t="s">
        <v>1394</v>
      </c>
      <c r="B248" s="33" t="s">
        <v>213</v>
      </c>
      <c r="C248" s="11">
        <v>2.0495878912999999</v>
      </c>
      <c r="D248" s="11" t="str">
        <f t="shared" si="37"/>
        <v>N/A</v>
      </c>
      <c r="E248" s="11">
        <v>2.6364319376999998</v>
      </c>
      <c r="F248" s="11" t="str">
        <f t="shared" si="38"/>
        <v>N/A</v>
      </c>
      <c r="G248" s="11">
        <v>1.6434379869</v>
      </c>
      <c r="H248" s="11" t="str">
        <f t="shared" si="39"/>
        <v>N/A</v>
      </c>
      <c r="I248" s="12">
        <v>28.63</v>
      </c>
      <c r="J248" s="12">
        <v>-37.700000000000003</v>
      </c>
      <c r="K248" s="41" t="s">
        <v>736</v>
      </c>
      <c r="L248" s="9" t="str">
        <f t="shared" si="40"/>
        <v>No</v>
      </c>
    </row>
    <row r="249" spans="1:12" ht="25" x14ac:dyDescent="0.25">
      <c r="A249" s="4" t="s">
        <v>1395</v>
      </c>
      <c r="B249" s="33" t="s">
        <v>213</v>
      </c>
      <c r="C249" s="11">
        <v>36.974789915999999</v>
      </c>
      <c r="D249" s="11" t="str">
        <f t="shared" si="37"/>
        <v>N/A</v>
      </c>
      <c r="E249" s="11">
        <v>38.604651163</v>
      </c>
      <c r="F249" s="11" t="str">
        <f t="shared" si="38"/>
        <v>N/A</v>
      </c>
      <c r="G249" s="11">
        <v>32.820512821000001</v>
      </c>
      <c r="H249" s="11" t="str">
        <f t="shared" si="39"/>
        <v>N/A</v>
      </c>
      <c r="I249" s="12">
        <v>4.4080000000000004</v>
      </c>
      <c r="J249" s="12">
        <v>-15</v>
      </c>
      <c r="K249" s="41" t="s">
        <v>736</v>
      </c>
      <c r="L249" s="9" t="str">
        <f t="shared" si="40"/>
        <v>Yes</v>
      </c>
    </row>
    <row r="250" spans="1:12" ht="25" x14ac:dyDescent="0.25">
      <c r="A250" s="4" t="s">
        <v>1396</v>
      </c>
      <c r="B250" s="33" t="s">
        <v>213</v>
      </c>
      <c r="C250" s="11">
        <v>12.941312652000001</v>
      </c>
      <c r="D250" s="11" t="str">
        <f t="shared" si="37"/>
        <v>N/A</v>
      </c>
      <c r="E250" s="11">
        <v>13.262896209000001</v>
      </c>
      <c r="F250" s="11" t="str">
        <f t="shared" si="38"/>
        <v>N/A</v>
      </c>
      <c r="G250" s="11">
        <v>8.8507936508</v>
      </c>
      <c r="H250" s="11" t="str">
        <f t="shared" si="39"/>
        <v>N/A</v>
      </c>
      <c r="I250" s="12">
        <v>2.4849999999999999</v>
      </c>
      <c r="J250" s="12">
        <v>-33.299999999999997</v>
      </c>
      <c r="K250" s="41" t="s">
        <v>736</v>
      </c>
      <c r="L250" s="9" t="str">
        <f t="shared" si="40"/>
        <v>No</v>
      </c>
    </row>
    <row r="251" spans="1:12" ht="25" x14ac:dyDescent="0.25">
      <c r="A251" s="4" t="s">
        <v>1397</v>
      </c>
      <c r="B251" s="33" t="s">
        <v>213</v>
      </c>
      <c r="C251" s="11">
        <v>8.6135116999999997E-3</v>
      </c>
      <c r="D251" s="11" t="str">
        <f t="shared" si="37"/>
        <v>N/A</v>
      </c>
      <c r="E251" s="11">
        <v>2.4139040899999999E-2</v>
      </c>
      <c r="F251" s="11" t="str">
        <f t="shared" si="38"/>
        <v>N/A</v>
      </c>
      <c r="G251" s="11">
        <v>1.15713955E-2</v>
      </c>
      <c r="H251" s="11" t="str">
        <f t="shared" si="39"/>
        <v>N/A</v>
      </c>
      <c r="I251" s="12">
        <v>180.2</v>
      </c>
      <c r="J251" s="12">
        <v>-52.1</v>
      </c>
      <c r="K251" s="41" t="s">
        <v>736</v>
      </c>
      <c r="L251" s="9" t="str">
        <f t="shared" si="40"/>
        <v>No</v>
      </c>
    </row>
    <row r="252" spans="1:12" ht="25" x14ac:dyDescent="0.25">
      <c r="A252" s="4" t="s">
        <v>1398</v>
      </c>
      <c r="B252" s="33" t="s">
        <v>213</v>
      </c>
      <c r="C252" s="11">
        <v>4.4805735100000001E-2</v>
      </c>
      <c r="D252" s="11" t="str">
        <f t="shared" si="37"/>
        <v>N/A</v>
      </c>
      <c r="E252" s="11">
        <v>1.85065235E-2</v>
      </c>
      <c r="F252" s="11" t="str">
        <f t="shared" si="38"/>
        <v>N/A</v>
      </c>
      <c r="G252" s="11">
        <v>4.6667185200000003E-2</v>
      </c>
      <c r="H252" s="11" t="str">
        <f t="shared" si="39"/>
        <v>N/A</v>
      </c>
      <c r="I252" s="12">
        <v>-58.7</v>
      </c>
      <c r="J252" s="12">
        <v>152.19999999999999</v>
      </c>
      <c r="K252" s="41" t="s">
        <v>736</v>
      </c>
      <c r="L252" s="9" t="str">
        <f t="shared" si="40"/>
        <v>No</v>
      </c>
    </row>
    <row r="253" spans="1:12" x14ac:dyDescent="0.25">
      <c r="A253" s="136" t="s">
        <v>1632</v>
      </c>
      <c r="B253" s="137"/>
      <c r="C253" s="137"/>
      <c r="D253" s="137"/>
      <c r="E253" s="137"/>
      <c r="F253" s="137"/>
      <c r="G253" s="137"/>
      <c r="H253" s="137"/>
      <c r="I253" s="137"/>
      <c r="J253" s="137"/>
      <c r="K253" s="137"/>
      <c r="L253" s="138"/>
    </row>
    <row r="254" spans="1:12" x14ac:dyDescent="0.25">
      <c r="A254" s="128" t="s">
        <v>1630</v>
      </c>
      <c r="B254" s="129"/>
      <c r="C254" s="129"/>
      <c r="D254" s="129"/>
      <c r="E254" s="129"/>
      <c r="F254" s="129"/>
      <c r="G254" s="129"/>
      <c r="H254" s="129"/>
      <c r="I254" s="129"/>
      <c r="J254" s="129"/>
      <c r="K254" s="129"/>
      <c r="L254" s="130"/>
    </row>
    <row r="255" spans="1:12" s="20" customFormat="1" x14ac:dyDescent="0.25">
      <c r="A255" s="131" t="s">
        <v>1731</v>
      </c>
      <c r="B255" s="131"/>
      <c r="C255" s="131"/>
      <c r="D255" s="131"/>
      <c r="E255" s="131"/>
      <c r="F255" s="131"/>
      <c r="G255" s="131"/>
      <c r="H255" s="131"/>
      <c r="I255" s="131"/>
      <c r="J255" s="131"/>
      <c r="K255" s="131"/>
      <c r="L255" s="132"/>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201" activePane="bottomRight" state="frozen"/>
      <selection activeCell="A3" sqref="A3:K3"/>
      <selection pane="topRight" activeCell="A3" sqref="A3:K3"/>
      <selection pane="bottomLeft" activeCell="A3" sqref="A3:K3"/>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19" t="s">
        <v>1725</v>
      </c>
      <c r="B1" s="120"/>
      <c r="C1" s="120"/>
      <c r="D1" s="120"/>
      <c r="E1" s="120"/>
      <c r="F1" s="120"/>
      <c r="G1" s="120"/>
      <c r="H1" s="120"/>
      <c r="I1" s="120"/>
      <c r="J1" s="120"/>
      <c r="K1" s="120"/>
      <c r="L1" s="121"/>
    </row>
    <row r="2" spans="1:12" ht="54" customHeight="1" x14ac:dyDescent="0.3">
      <c r="A2" s="142" t="s">
        <v>1594</v>
      </c>
      <c r="B2" s="143"/>
      <c r="C2" s="143"/>
      <c r="D2" s="143"/>
      <c r="E2" s="143"/>
      <c r="F2" s="143"/>
      <c r="G2" s="143"/>
      <c r="H2" s="143"/>
      <c r="I2" s="143"/>
      <c r="J2" s="143"/>
      <c r="K2" s="143"/>
      <c r="L2" s="144"/>
    </row>
    <row r="3" spans="1:12" s="20" customFormat="1" ht="13" x14ac:dyDescent="0.3">
      <c r="A3" s="125" t="s">
        <v>1744</v>
      </c>
      <c r="B3" s="126"/>
      <c r="C3" s="126"/>
      <c r="D3" s="126"/>
      <c r="E3" s="126"/>
      <c r="F3" s="126"/>
      <c r="G3" s="126"/>
      <c r="H3" s="126"/>
      <c r="I3" s="126"/>
      <c r="J3" s="126"/>
      <c r="K3" s="126"/>
      <c r="L3" s="127"/>
    </row>
    <row r="4" spans="1:12" s="20" customFormat="1" ht="13" x14ac:dyDescent="0.3">
      <c r="A4" s="139" t="s">
        <v>648</v>
      </c>
      <c r="B4" s="140"/>
      <c r="C4" s="140"/>
      <c r="D4" s="140"/>
      <c r="E4" s="140"/>
      <c r="F4" s="140"/>
      <c r="G4" s="140"/>
      <c r="H4" s="140"/>
      <c r="I4" s="140"/>
      <c r="J4" s="140"/>
      <c r="K4" s="140"/>
      <c r="L4" s="141"/>
    </row>
    <row r="5" spans="1:12" ht="52" x14ac:dyDescent="0.3">
      <c r="A5" s="37" t="s">
        <v>11</v>
      </c>
      <c r="B5" s="22" t="s">
        <v>212</v>
      </c>
      <c r="C5" s="22" t="s">
        <v>649</v>
      </c>
      <c r="D5" s="22" t="s">
        <v>1723</v>
      </c>
      <c r="E5" s="22" t="s">
        <v>1693</v>
      </c>
      <c r="F5" s="22" t="s">
        <v>1720</v>
      </c>
      <c r="G5" s="22" t="s">
        <v>1717</v>
      </c>
      <c r="H5" s="22" t="s">
        <v>1718</v>
      </c>
      <c r="I5" s="38" t="s">
        <v>1724</v>
      </c>
      <c r="J5" s="38" t="s">
        <v>1721</v>
      </c>
      <c r="K5" s="39" t="s">
        <v>741</v>
      </c>
      <c r="L5" s="40" t="s">
        <v>740</v>
      </c>
    </row>
    <row r="6" spans="1:12" x14ac:dyDescent="0.25">
      <c r="A6" s="42" t="s">
        <v>5</v>
      </c>
      <c r="B6" s="33" t="s">
        <v>213</v>
      </c>
      <c r="C6" s="34">
        <v>29286</v>
      </c>
      <c r="D6" s="11" t="str">
        <f t="shared" ref="D6:D37" si="0">IF($B6="N/A","N/A",IF(C6&gt;10,"No",IF(C6&lt;-10,"No","Yes")))</f>
        <v>N/A</v>
      </c>
      <c r="E6" s="34">
        <v>30714</v>
      </c>
      <c r="F6" s="11" t="str">
        <f t="shared" ref="F6:F37" si="1">IF($B6="N/A","N/A",IF(E6&gt;10,"No",IF(E6&lt;-10,"No","Yes")))</f>
        <v>N/A</v>
      </c>
      <c r="G6" s="34">
        <v>28585</v>
      </c>
      <c r="H6" s="11" t="str">
        <f t="shared" ref="H6:H37" si="2">IF($B6="N/A","N/A",IF(G6&gt;10,"No",IF(G6&lt;-10,"No","Yes")))</f>
        <v>N/A</v>
      </c>
      <c r="I6" s="12">
        <v>4.8760000000000003</v>
      </c>
      <c r="J6" s="12">
        <v>-6.93</v>
      </c>
      <c r="K6" s="41" t="s">
        <v>736</v>
      </c>
      <c r="L6" s="9" t="str">
        <f t="shared" ref="L6:L39" si="3">IF(J6="Div by 0", "N/A", IF(K6="N/A","N/A", IF(J6&gt;VALUE(MID(K6,1,2)), "No", IF(J6&lt;-1*VALUE(MID(K6,1,2)), "No", "Yes"))))</f>
        <v>Yes</v>
      </c>
    </row>
    <row r="7" spans="1:12" x14ac:dyDescent="0.25">
      <c r="A7" s="42" t="s">
        <v>6</v>
      </c>
      <c r="B7" s="33" t="s">
        <v>213</v>
      </c>
      <c r="C7" s="34">
        <v>26991</v>
      </c>
      <c r="D7" s="11" t="str">
        <f t="shared" si="0"/>
        <v>N/A</v>
      </c>
      <c r="E7" s="34">
        <v>28154</v>
      </c>
      <c r="F7" s="11" t="str">
        <f t="shared" si="1"/>
        <v>N/A</v>
      </c>
      <c r="G7" s="34">
        <v>25974</v>
      </c>
      <c r="H7" s="11" t="str">
        <f t="shared" si="2"/>
        <v>N/A</v>
      </c>
      <c r="I7" s="12">
        <v>4.3090000000000002</v>
      </c>
      <c r="J7" s="12">
        <v>-7.74</v>
      </c>
      <c r="K7" s="41" t="s">
        <v>736</v>
      </c>
      <c r="L7" s="9" t="str">
        <f t="shared" si="3"/>
        <v>Yes</v>
      </c>
    </row>
    <row r="8" spans="1:12" x14ac:dyDescent="0.25">
      <c r="A8" s="42" t="s">
        <v>360</v>
      </c>
      <c r="B8" s="33" t="s">
        <v>213</v>
      </c>
      <c r="C8" s="8">
        <v>92.163491088000001</v>
      </c>
      <c r="D8" s="11" t="str">
        <f t="shared" si="0"/>
        <v>N/A</v>
      </c>
      <c r="E8" s="8">
        <v>91.665038745000004</v>
      </c>
      <c r="F8" s="11" t="str">
        <f t="shared" si="1"/>
        <v>N/A</v>
      </c>
      <c r="G8" s="8">
        <v>90.865838726999996</v>
      </c>
      <c r="H8" s="11" t="str">
        <f t="shared" si="2"/>
        <v>N/A</v>
      </c>
      <c r="I8" s="12">
        <v>-0.54100000000000004</v>
      </c>
      <c r="J8" s="12">
        <v>-0.872</v>
      </c>
      <c r="K8" s="41" t="s">
        <v>736</v>
      </c>
      <c r="L8" s="9" t="str">
        <f t="shared" si="3"/>
        <v>Yes</v>
      </c>
    </row>
    <row r="9" spans="1:12" x14ac:dyDescent="0.25">
      <c r="A9" s="4" t="s">
        <v>88</v>
      </c>
      <c r="B9" s="41" t="s">
        <v>213</v>
      </c>
      <c r="C9" s="1">
        <v>24965.26</v>
      </c>
      <c r="D9" s="11" t="str">
        <f t="shared" si="0"/>
        <v>N/A</v>
      </c>
      <c r="E9" s="1">
        <v>26417.88</v>
      </c>
      <c r="F9" s="11" t="str">
        <f t="shared" si="1"/>
        <v>N/A</v>
      </c>
      <c r="G9" s="1">
        <v>24493.360000000001</v>
      </c>
      <c r="H9" s="11" t="str">
        <f t="shared" si="2"/>
        <v>N/A</v>
      </c>
      <c r="I9" s="12">
        <v>5.819</v>
      </c>
      <c r="J9" s="12">
        <v>-7.28</v>
      </c>
      <c r="K9" s="41" t="s">
        <v>736</v>
      </c>
      <c r="L9" s="9" t="str">
        <f t="shared" si="3"/>
        <v>Yes</v>
      </c>
    </row>
    <row r="10" spans="1:12" x14ac:dyDescent="0.25">
      <c r="A10" s="4" t="s">
        <v>1399</v>
      </c>
      <c r="B10" s="33" t="s">
        <v>213</v>
      </c>
      <c r="C10" s="8">
        <v>1.4204739466</v>
      </c>
      <c r="D10" s="11" t="str">
        <f t="shared" si="0"/>
        <v>N/A</v>
      </c>
      <c r="E10" s="8">
        <v>1.1655922380999999</v>
      </c>
      <c r="F10" s="11" t="str">
        <f t="shared" si="1"/>
        <v>N/A</v>
      </c>
      <c r="G10" s="8">
        <v>0.99702641250000001</v>
      </c>
      <c r="H10" s="11" t="str">
        <f t="shared" si="2"/>
        <v>N/A</v>
      </c>
      <c r="I10" s="12">
        <v>-17.899999999999999</v>
      </c>
      <c r="J10" s="12">
        <v>-14.5</v>
      </c>
      <c r="K10" s="41" t="s">
        <v>736</v>
      </c>
      <c r="L10" s="9" t="str">
        <f t="shared" si="3"/>
        <v>Yes</v>
      </c>
    </row>
    <row r="11" spans="1:12" x14ac:dyDescent="0.25">
      <c r="A11" s="4" t="s">
        <v>1400</v>
      </c>
      <c r="B11" s="33" t="s">
        <v>213</v>
      </c>
      <c r="C11" s="8">
        <v>1.8165676432</v>
      </c>
      <c r="D11" s="11" t="str">
        <f t="shared" si="0"/>
        <v>N/A</v>
      </c>
      <c r="E11" s="8">
        <v>1.8493195285999999</v>
      </c>
      <c r="F11" s="11" t="str">
        <f t="shared" si="1"/>
        <v>N/A</v>
      </c>
      <c r="G11" s="8">
        <v>1.8891026762000001</v>
      </c>
      <c r="H11" s="11" t="str">
        <f t="shared" si="2"/>
        <v>N/A</v>
      </c>
      <c r="I11" s="12">
        <v>1.8029999999999999</v>
      </c>
      <c r="J11" s="12">
        <v>2.1509999999999998</v>
      </c>
      <c r="K11" s="41" t="s">
        <v>736</v>
      </c>
      <c r="L11" s="9" t="str">
        <f t="shared" si="3"/>
        <v>Yes</v>
      </c>
    </row>
    <row r="12" spans="1:12" x14ac:dyDescent="0.25">
      <c r="A12" s="4" t="s">
        <v>1401</v>
      </c>
      <c r="B12" s="33" t="s">
        <v>213</v>
      </c>
      <c r="C12" s="8">
        <v>48.951717543999997</v>
      </c>
      <c r="D12" s="11" t="str">
        <f t="shared" si="0"/>
        <v>N/A</v>
      </c>
      <c r="E12" s="8">
        <v>50.214885719999998</v>
      </c>
      <c r="F12" s="11" t="str">
        <f t="shared" si="1"/>
        <v>N/A</v>
      </c>
      <c r="G12" s="8">
        <v>51.852370123999997</v>
      </c>
      <c r="H12" s="11" t="str">
        <f t="shared" si="2"/>
        <v>N/A</v>
      </c>
      <c r="I12" s="12">
        <v>2.58</v>
      </c>
      <c r="J12" s="12">
        <v>3.2610000000000001</v>
      </c>
      <c r="K12" s="41" t="s">
        <v>736</v>
      </c>
      <c r="L12" s="9" t="str">
        <f t="shared" si="3"/>
        <v>Yes</v>
      </c>
    </row>
    <row r="13" spans="1:12" x14ac:dyDescent="0.25">
      <c r="A13" s="4" t="s">
        <v>1402</v>
      </c>
      <c r="B13" s="33" t="s">
        <v>213</v>
      </c>
      <c r="C13" s="8">
        <v>0.85706480910000005</v>
      </c>
      <c r="D13" s="11" t="str">
        <f t="shared" si="0"/>
        <v>N/A</v>
      </c>
      <c r="E13" s="8">
        <v>0.82698443710000002</v>
      </c>
      <c r="F13" s="11" t="str">
        <f t="shared" si="1"/>
        <v>N/A</v>
      </c>
      <c r="G13" s="8">
        <v>0.95154801470000006</v>
      </c>
      <c r="H13" s="11" t="str">
        <f t="shared" si="2"/>
        <v>N/A</v>
      </c>
      <c r="I13" s="12">
        <v>-3.51</v>
      </c>
      <c r="J13" s="12">
        <v>15.06</v>
      </c>
      <c r="K13" s="41" t="s">
        <v>736</v>
      </c>
      <c r="L13" s="9" t="str">
        <f t="shared" si="3"/>
        <v>Yes</v>
      </c>
    </row>
    <row r="14" spans="1:12" x14ac:dyDescent="0.25">
      <c r="A14" s="4" t="s">
        <v>1403</v>
      </c>
      <c r="B14" s="33" t="s">
        <v>213</v>
      </c>
      <c r="C14" s="8">
        <v>10.131120672</v>
      </c>
      <c r="D14" s="11" t="str">
        <f t="shared" si="0"/>
        <v>N/A</v>
      </c>
      <c r="E14" s="8">
        <v>9.6145080419000006</v>
      </c>
      <c r="F14" s="11" t="str">
        <f t="shared" si="1"/>
        <v>N/A</v>
      </c>
      <c r="G14" s="8">
        <v>9.5749518978000001</v>
      </c>
      <c r="H14" s="11" t="str">
        <f t="shared" si="2"/>
        <v>N/A</v>
      </c>
      <c r="I14" s="12">
        <v>-5.0999999999999996</v>
      </c>
      <c r="J14" s="12">
        <v>-0.41099999999999998</v>
      </c>
      <c r="K14" s="41" t="s">
        <v>736</v>
      </c>
      <c r="L14" s="9" t="str">
        <f t="shared" si="3"/>
        <v>Yes</v>
      </c>
    </row>
    <row r="15" spans="1:12" x14ac:dyDescent="0.25">
      <c r="A15" s="4" t="s">
        <v>1404</v>
      </c>
      <c r="B15" s="33" t="s">
        <v>213</v>
      </c>
      <c r="C15" s="8">
        <v>0</v>
      </c>
      <c r="D15" s="11" t="str">
        <f t="shared" si="0"/>
        <v>N/A</v>
      </c>
      <c r="E15" s="8">
        <v>0</v>
      </c>
      <c r="F15" s="11" t="str">
        <f t="shared" si="1"/>
        <v>N/A</v>
      </c>
      <c r="G15" s="8">
        <v>0</v>
      </c>
      <c r="H15" s="11" t="str">
        <f t="shared" si="2"/>
        <v>N/A</v>
      </c>
      <c r="I15" s="12" t="s">
        <v>1745</v>
      </c>
      <c r="J15" s="12" t="s">
        <v>1745</v>
      </c>
      <c r="K15" s="41" t="s">
        <v>736</v>
      </c>
      <c r="L15" s="9" t="str">
        <f t="shared" si="3"/>
        <v>N/A</v>
      </c>
    </row>
    <row r="16" spans="1:12" x14ac:dyDescent="0.25">
      <c r="A16" s="4" t="s">
        <v>1405</v>
      </c>
      <c r="B16" s="33" t="s">
        <v>213</v>
      </c>
      <c r="C16" s="8">
        <v>0.49511712079999998</v>
      </c>
      <c r="D16" s="11" t="str">
        <f t="shared" si="0"/>
        <v>N/A</v>
      </c>
      <c r="E16" s="8">
        <v>0.54372598809999995</v>
      </c>
      <c r="F16" s="11" t="str">
        <f t="shared" si="1"/>
        <v>N/A</v>
      </c>
      <c r="G16" s="8">
        <v>0.6821759664</v>
      </c>
      <c r="H16" s="11" t="str">
        <f t="shared" si="2"/>
        <v>N/A</v>
      </c>
      <c r="I16" s="12">
        <v>9.8179999999999996</v>
      </c>
      <c r="J16" s="12">
        <v>25.46</v>
      </c>
      <c r="K16" s="41" t="s">
        <v>736</v>
      </c>
      <c r="L16" s="9" t="str">
        <f t="shared" si="3"/>
        <v>Yes</v>
      </c>
    </row>
    <row r="17" spans="1:12" x14ac:dyDescent="0.25">
      <c r="A17" s="4" t="s">
        <v>1406</v>
      </c>
      <c r="B17" s="33" t="s">
        <v>213</v>
      </c>
      <c r="C17" s="8">
        <v>0</v>
      </c>
      <c r="D17" s="11" t="str">
        <f t="shared" si="0"/>
        <v>N/A</v>
      </c>
      <c r="E17" s="8">
        <v>0</v>
      </c>
      <c r="F17" s="11" t="str">
        <f t="shared" si="1"/>
        <v>N/A</v>
      </c>
      <c r="G17" s="8">
        <v>0</v>
      </c>
      <c r="H17" s="11" t="str">
        <f t="shared" si="2"/>
        <v>N/A</v>
      </c>
      <c r="I17" s="12" t="s">
        <v>1745</v>
      </c>
      <c r="J17" s="12" t="s">
        <v>1745</v>
      </c>
      <c r="K17" s="41" t="s">
        <v>736</v>
      </c>
      <c r="L17" s="9" t="str">
        <f t="shared" si="3"/>
        <v>N/A</v>
      </c>
    </row>
    <row r="18" spans="1:12" x14ac:dyDescent="0.25">
      <c r="A18" s="4" t="s">
        <v>1407</v>
      </c>
      <c r="B18" s="33" t="s">
        <v>213</v>
      </c>
      <c r="C18" s="8">
        <v>36.327938263999997</v>
      </c>
      <c r="D18" s="11" t="str">
        <f t="shared" si="0"/>
        <v>N/A</v>
      </c>
      <c r="E18" s="8">
        <v>35.784984045999998</v>
      </c>
      <c r="F18" s="11" t="str">
        <f t="shared" si="1"/>
        <v>N/A</v>
      </c>
      <c r="G18" s="8">
        <v>34.052824907999998</v>
      </c>
      <c r="H18" s="11" t="str">
        <f t="shared" si="2"/>
        <v>N/A</v>
      </c>
      <c r="I18" s="12">
        <v>-1.49</v>
      </c>
      <c r="J18" s="12">
        <v>-4.84</v>
      </c>
      <c r="K18" s="41" t="s">
        <v>736</v>
      </c>
      <c r="L18" s="9" t="str">
        <f t="shared" si="3"/>
        <v>Yes</v>
      </c>
    </row>
    <row r="19" spans="1:12" x14ac:dyDescent="0.25">
      <c r="A19" s="4" t="s">
        <v>1408</v>
      </c>
      <c r="B19" s="33" t="s">
        <v>213</v>
      </c>
      <c r="C19" s="8">
        <v>0</v>
      </c>
      <c r="D19" s="11" t="str">
        <f t="shared" si="0"/>
        <v>N/A</v>
      </c>
      <c r="E19" s="8">
        <v>0</v>
      </c>
      <c r="F19" s="11" t="str">
        <f t="shared" si="1"/>
        <v>N/A</v>
      </c>
      <c r="G19" s="8">
        <v>0</v>
      </c>
      <c r="H19" s="11" t="str">
        <f t="shared" si="2"/>
        <v>N/A</v>
      </c>
      <c r="I19" s="12" t="s">
        <v>1745</v>
      </c>
      <c r="J19" s="12" t="s">
        <v>1745</v>
      </c>
      <c r="K19" s="41" t="s">
        <v>736</v>
      </c>
      <c r="L19" s="9" t="str">
        <f t="shared" si="3"/>
        <v>N/A</v>
      </c>
    </row>
    <row r="20" spans="1:12" x14ac:dyDescent="0.25">
      <c r="A20" s="2" t="s">
        <v>960</v>
      </c>
      <c r="B20" s="33" t="s">
        <v>213</v>
      </c>
      <c r="C20" s="8">
        <v>96.831250427000001</v>
      </c>
      <c r="D20" s="11" t="str">
        <f t="shared" si="0"/>
        <v>N/A</v>
      </c>
      <c r="E20" s="8">
        <v>96.779970046000003</v>
      </c>
      <c r="F20" s="11" t="str">
        <f t="shared" si="1"/>
        <v>N/A</v>
      </c>
      <c r="G20" s="8">
        <v>96.477173343000004</v>
      </c>
      <c r="H20" s="11" t="str">
        <f t="shared" si="2"/>
        <v>N/A</v>
      </c>
      <c r="I20" s="12">
        <v>-5.2999999999999999E-2</v>
      </c>
      <c r="J20" s="12">
        <v>-0.313</v>
      </c>
      <c r="K20" s="41" t="s">
        <v>736</v>
      </c>
      <c r="L20" s="9" t="str">
        <f t="shared" si="3"/>
        <v>Yes</v>
      </c>
    </row>
    <row r="21" spans="1:12" x14ac:dyDescent="0.25">
      <c r="A21" s="2" t="s">
        <v>961</v>
      </c>
      <c r="B21" s="33" t="s">
        <v>213</v>
      </c>
      <c r="C21" s="8">
        <v>3.1687495731999999</v>
      </c>
      <c r="D21" s="11" t="str">
        <f t="shared" si="0"/>
        <v>N/A</v>
      </c>
      <c r="E21" s="8">
        <v>3.2200299538000001</v>
      </c>
      <c r="F21" s="11" t="str">
        <f t="shared" si="1"/>
        <v>N/A</v>
      </c>
      <c r="G21" s="8">
        <v>3.5228266573</v>
      </c>
      <c r="H21" s="11" t="str">
        <f t="shared" si="2"/>
        <v>N/A</v>
      </c>
      <c r="I21" s="12">
        <v>1.6180000000000001</v>
      </c>
      <c r="J21" s="12">
        <v>9.4039999999999999</v>
      </c>
      <c r="K21" s="41" t="s">
        <v>736</v>
      </c>
      <c r="L21" s="9" t="str">
        <f t="shared" si="3"/>
        <v>Yes</v>
      </c>
    </row>
    <row r="22" spans="1:12" x14ac:dyDescent="0.25">
      <c r="A22" s="3" t="s">
        <v>1704</v>
      </c>
      <c r="B22" s="33" t="s">
        <v>213</v>
      </c>
      <c r="C22" s="34">
        <v>18109</v>
      </c>
      <c r="D22" s="11" t="str">
        <f t="shared" si="0"/>
        <v>N/A</v>
      </c>
      <c r="E22" s="34">
        <v>18751</v>
      </c>
      <c r="F22" s="11" t="str">
        <f t="shared" si="1"/>
        <v>N/A</v>
      </c>
      <c r="G22" s="34">
        <v>17290</v>
      </c>
      <c r="H22" s="11" t="str">
        <f t="shared" si="2"/>
        <v>N/A</v>
      </c>
      <c r="I22" s="12">
        <v>3.5449999999999999</v>
      </c>
      <c r="J22" s="12">
        <v>-7.79</v>
      </c>
      <c r="K22" s="41" t="s">
        <v>736</v>
      </c>
      <c r="L22" s="9" t="str">
        <f t="shared" si="3"/>
        <v>Yes</v>
      </c>
    </row>
    <row r="23" spans="1:12" x14ac:dyDescent="0.25">
      <c r="A23" s="3" t="s">
        <v>976</v>
      </c>
      <c r="B23" s="33" t="s">
        <v>213</v>
      </c>
      <c r="C23" s="34">
        <v>3825</v>
      </c>
      <c r="D23" s="11" t="str">
        <f t="shared" si="0"/>
        <v>N/A</v>
      </c>
      <c r="E23" s="34">
        <v>4036</v>
      </c>
      <c r="F23" s="11" t="str">
        <f t="shared" si="1"/>
        <v>N/A</v>
      </c>
      <c r="G23" s="34">
        <v>3893</v>
      </c>
      <c r="H23" s="11" t="str">
        <f t="shared" si="2"/>
        <v>N/A</v>
      </c>
      <c r="I23" s="12">
        <v>5.516</v>
      </c>
      <c r="J23" s="12">
        <v>-3.54</v>
      </c>
      <c r="K23" s="41" t="s">
        <v>736</v>
      </c>
      <c r="L23" s="9" t="str">
        <f t="shared" si="3"/>
        <v>Yes</v>
      </c>
    </row>
    <row r="24" spans="1:12" x14ac:dyDescent="0.25">
      <c r="A24" s="3" t="s">
        <v>977</v>
      </c>
      <c r="B24" s="33" t="s">
        <v>213</v>
      </c>
      <c r="C24" s="34">
        <v>0</v>
      </c>
      <c r="D24" s="11" t="str">
        <f t="shared" si="0"/>
        <v>N/A</v>
      </c>
      <c r="E24" s="34">
        <v>0</v>
      </c>
      <c r="F24" s="11" t="str">
        <f t="shared" si="1"/>
        <v>N/A</v>
      </c>
      <c r="G24" s="34">
        <v>0</v>
      </c>
      <c r="H24" s="11" t="str">
        <f t="shared" si="2"/>
        <v>N/A</v>
      </c>
      <c r="I24" s="12" t="s">
        <v>1745</v>
      </c>
      <c r="J24" s="12" t="s">
        <v>1745</v>
      </c>
      <c r="K24" s="41" t="s">
        <v>736</v>
      </c>
      <c r="L24" s="9" t="str">
        <f t="shared" si="3"/>
        <v>N/A</v>
      </c>
    </row>
    <row r="25" spans="1:12" x14ac:dyDescent="0.25">
      <c r="A25" s="3" t="s">
        <v>978</v>
      </c>
      <c r="B25" s="33" t="s">
        <v>213</v>
      </c>
      <c r="C25" s="34">
        <v>335</v>
      </c>
      <c r="D25" s="11" t="str">
        <f t="shared" si="0"/>
        <v>N/A</v>
      </c>
      <c r="E25" s="34">
        <v>370</v>
      </c>
      <c r="F25" s="11" t="str">
        <f t="shared" si="1"/>
        <v>N/A</v>
      </c>
      <c r="G25" s="34">
        <v>382</v>
      </c>
      <c r="H25" s="11" t="str">
        <f t="shared" si="2"/>
        <v>N/A</v>
      </c>
      <c r="I25" s="12">
        <v>10.45</v>
      </c>
      <c r="J25" s="12">
        <v>3.2429999999999999</v>
      </c>
      <c r="K25" s="41" t="s">
        <v>736</v>
      </c>
      <c r="L25" s="9" t="str">
        <f t="shared" si="3"/>
        <v>Yes</v>
      </c>
    </row>
    <row r="26" spans="1:12" x14ac:dyDescent="0.25">
      <c r="A26" s="3" t="s">
        <v>979</v>
      </c>
      <c r="B26" s="33" t="s">
        <v>213</v>
      </c>
      <c r="C26" s="34">
        <v>13949</v>
      </c>
      <c r="D26" s="11" t="str">
        <f t="shared" si="0"/>
        <v>N/A</v>
      </c>
      <c r="E26" s="34">
        <v>14345</v>
      </c>
      <c r="F26" s="11" t="str">
        <f t="shared" si="1"/>
        <v>N/A</v>
      </c>
      <c r="G26" s="34">
        <v>13015</v>
      </c>
      <c r="H26" s="11" t="str">
        <f t="shared" si="2"/>
        <v>N/A</v>
      </c>
      <c r="I26" s="12">
        <v>2.839</v>
      </c>
      <c r="J26" s="12">
        <v>-9.27</v>
      </c>
      <c r="K26" s="41" t="s">
        <v>736</v>
      </c>
      <c r="L26" s="9" t="str">
        <f t="shared" si="3"/>
        <v>Yes</v>
      </c>
    </row>
    <row r="27" spans="1:12" x14ac:dyDescent="0.25">
      <c r="A27" s="3" t="s">
        <v>980</v>
      </c>
      <c r="B27" s="33" t="s">
        <v>213</v>
      </c>
      <c r="C27" s="34">
        <v>0</v>
      </c>
      <c r="D27" s="11" t="str">
        <f t="shared" si="0"/>
        <v>N/A</v>
      </c>
      <c r="E27" s="34">
        <v>0</v>
      </c>
      <c r="F27" s="11" t="str">
        <f t="shared" si="1"/>
        <v>N/A</v>
      </c>
      <c r="G27" s="34">
        <v>0</v>
      </c>
      <c r="H27" s="11" t="str">
        <f t="shared" si="2"/>
        <v>N/A</v>
      </c>
      <c r="I27" s="12" t="s">
        <v>1745</v>
      </c>
      <c r="J27" s="12" t="s">
        <v>1745</v>
      </c>
      <c r="K27" s="41" t="s">
        <v>736</v>
      </c>
      <c r="L27" s="9" t="str">
        <f t="shared" si="3"/>
        <v>N/A</v>
      </c>
    </row>
    <row r="28" spans="1:12" x14ac:dyDescent="0.25">
      <c r="A28" s="3" t="s">
        <v>103</v>
      </c>
      <c r="B28" s="33" t="s">
        <v>213</v>
      </c>
      <c r="C28" s="34">
        <v>11040</v>
      </c>
      <c r="D28" s="11" t="str">
        <f t="shared" si="0"/>
        <v>N/A</v>
      </c>
      <c r="E28" s="34">
        <v>11830</v>
      </c>
      <c r="F28" s="11" t="str">
        <f t="shared" si="1"/>
        <v>N/A</v>
      </c>
      <c r="G28" s="34">
        <v>11198</v>
      </c>
      <c r="H28" s="11" t="str">
        <f t="shared" si="2"/>
        <v>N/A</v>
      </c>
      <c r="I28" s="12">
        <v>7.1559999999999997</v>
      </c>
      <c r="J28" s="12">
        <v>-5.34</v>
      </c>
      <c r="K28" s="41" t="s">
        <v>736</v>
      </c>
      <c r="L28" s="9" t="str">
        <f t="shared" si="3"/>
        <v>Yes</v>
      </c>
    </row>
    <row r="29" spans="1:12" x14ac:dyDescent="0.25">
      <c r="A29" s="3" t="s">
        <v>981</v>
      </c>
      <c r="B29" s="33" t="s">
        <v>213</v>
      </c>
      <c r="C29" s="34">
        <v>4764</v>
      </c>
      <c r="D29" s="11" t="str">
        <f t="shared" si="0"/>
        <v>N/A</v>
      </c>
      <c r="E29" s="34">
        <v>5048</v>
      </c>
      <c r="F29" s="11" t="str">
        <f t="shared" si="1"/>
        <v>N/A</v>
      </c>
      <c r="G29" s="34">
        <v>4735</v>
      </c>
      <c r="H29" s="11" t="str">
        <f t="shared" si="2"/>
        <v>N/A</v>
      </c>
      <c r="I29" s="12">
        <v>5.9610000000000003</v>
      </c>
      <c r="J29" s="12">
        <v>-6.2</v>
      </c>
      <c r="K29" s="41" t="s">
        <v>736</v>
      </c>
      <c r="L29" s="9" t="str">
        <f t="shared" si="3"/>
        <v>Yes</v>
      </c>
    </row>
    <row r="30" spans="1:12" x14ac:dyDescent="0.25">
      <c r="A30" s="3" t="s">
        <v>982</v>
      </c>
      <c r="B30" s="33" t="s">
        <v>213</v>
      </c>
      <c r="C30" s="34">
        <v>0</v>
      </c>
      <c r="D30" s="11" t="str">
        <f t="shared" si="0"/>
        <v>N/A</v>
      </c>
      <c r="E30" s="34">
        <v>0</v>
      </c>
      <c r="F30" s="11" t="str">
        <f t="shared" si="1"/>
        <v>N/A</v>
      </c>
      <c r="G30" s="34">
        <v>0</v>
      </c>
      <c r="H30" s="11" t="str">
        <f t="shared" si="2"/>
        <v>N/A</v>
      </c>
      <c r="I30" s="12" t="s">
        <v>1745</v>
      </c>
      <c r="J30" s="12" t="s">
        <v>1745</v>
      </c>
      <c r="K30" s="41" t="s">
        <v>736</v>
      </c>
      <c r="L30" s="9" t="str">
        <f t="shared" si="3"/>
        <v>N/A</v>
      </c>
    </row>
    <row r="31" spans="1:12" x14ac:dyDescent="0.25">
      <c r="A31" s="3" t="s">
        <v>983</v>
      </c>
      <c r="B31" s="33" t="s">
        <v>213</v>
      </c>
      <c r="C31" s="34">
        <v>455</v>
      </c>
      <c r="D31" s="11" t="str">
        <f t="shared" si="0"/>
        <v>N/A</v>
      </c>
      <c r="E31" s="34">
        <v>527</v>
      </c>
      <c r="F31" s="11" t="str">
        <f t="shared" si="1"/>
        <v>N/A</v>
      </c>
      <c r="G31" s="34">
        <v>470</v>
      </c>
      <c r="H31" s="11" t="str">
        <f t="shared" si="2"/>
        <v>N/A</v>
      </c>
      <c r="I31" s="12">
        <v>15.82</v>
      </c>
      <c r="J31" s="12">
        <v>-10.8</v>
      </c>
      <c r="K31" s="41" t="s">
        <v>736</v>
      </c>
      <c r="L31" s="9" t="str">
        <f t="shared" si="3"/>
        <v>Yes</v>
      </c>
    </row>
    <row r="32" spans="1:12" x14ac:dyDescent="0.25">
      <c r="A32" s="3" t="s">
        <v>984</v>
      </c>
      <c r="B32" s="33" t="s">
        <v>213</v>
      </c>
      <c r="C32" s="34">
        <v>5821</v>
      </c>
      <c r="D32" s="11" t="str">
        <f t="shared" si="0"/>
        <v>N/A</v>
      </c>
      <c r="E32" s="34">
        <v>6255</v>
      </c>
      <c r="F32" s="11" t="str">
        <f t="shared" si="1"/>
        <v>N/A</v>
      </c>
      <c r="G32" s="34">
        <v>5993</v>
      </c>
      <c r="H32" s="11" t="str">
        <f t="shared" si="2"/>
        <v>N/A</v>
      </c>
      <c r="I32" s="12">
        <v>7.4560000000000004</v>
      </c>
      <c r="J32" s="12">
        <v>-4.1900000000000004</v>
      </c>
      <c r="K32" s="41" t="s">
        <v>736</v>
      </c>
      <c r="L32" s="9" t="str">
        <f t="shared" si="3"/>
        <v>Yes</v>
      </c>
    </row>
    <row r="33" spans="1:12" x14ac:dyDescent="0.25">
      <c r="A33" s="3" t="s">
        <v>985</v>
      </c>
      <c r="B33" s="33" t="s">
        <v>213</v>
      </c>
      <c r="C33" s="34">
        <v>0</v>
      </c>
      <c r="D33" s="11" t="str">
        <f t="shared" si="0"/>
        <v>N/A</v>
      </c>
      <c r="E33" s="34">
        <v>0</v>
      </c>
      <c r="F33" s="11" t="str">
        <f t="shared" si="1"/>
        <v>N/A</v>
      </c>
      <c r="G33" s="34">
        <v>0</v>
      </c>
      <c r="H33" s="11" t="str">
        <f t="shared" si="2"/>
        <v>N/A</v>
      </c>
      <c r="I33" s="12" t="s">
        <v>1745</v>
      </c>
      <c r="J33" s="12" t="s">
        <v>1745</v>
      </c>
      <c r="K33" s="41" t="s">
        <v>736</v>
      </c>
      <c r="L33" s="9" t="str">
        <f t="shared" si="3"/>
        <v>N/A</v>
      </c>
    </row>
    <row r="34" spans="1:12" x14ac:dyDescent="0.25">
      <c r="A34" s="42" t="s">
        <v>84</v>
      </c>
      <c r="B34" s="33" t="s">
        <v>213</v>
      </c>
      <c r="C34" s="43">
        <v>449079337</v>
      </c>
      <c r="D34" s="11" t="str">
        <f t="shared" si="0"/>
        <v>N/A</v>
      </c>
      <c r="E34" s="43">
        <v>453954590</v>
      </c>
      <c r="F34" s="11" t="str">
        <f t="shared" si="1"/>
        <v>N/A</v>
      </c>
      <c r="G34" s="43">
        <v>437039462</v>
      </c>
      <c r="H34" s="11" t="str">
        <f t="shared" si="2"/>
        <v>N/A</v>
      </c>
      <c r="I34" s="12">
        <v>1.0860000000000001</v>
      </c>
      <c r="J34" s="12">
        <v>-3.73</v>
      </c>
      <c r="K34" s="41" t="s">
        <v>736</v>
      </c>
      <c r="L34" s="9" t="str">
        <f t="shared" si="3"/>
        <v>Yes</v>
      </c>
    </row>
    <row r="35" spans="1:12" x14ac:dyDescent="0.25">
      <c r="A35" s="42" t="s">
        <v>1409</v>
      </c>
      <c r="B35" s="33" t="s">
        <v>213</v>
      </c>
      <c r="C35" s="43">
        <v>15334.266782999999</v>
      </c>
      <c r="D35" s="11" t="str">
        <f t="shared" si="0"/>
        <v>N/A</v>
      </c>
      <c r="E35" s="43">
        <v>14780.054373000001</v>
      </c>
      <c r="F35" s="11" t="str">
        <f t="shared" si="1"/>
        <v>N/A</v>
      </c>
      <c r="G35" s="43">
        <v>15289.118839000001</v>
      </c>
      <c r="H35" s="11" t="str">
        <f t="shared" si="2"/>
        <v>N/A</v>
      </c>
      <c r="I35" s="12">
        <v>-3.61</v>
      </c>
      <c r="J35" s="12">
        <v>3.444</v>
      </c>
      <c r="K35" s="41" t="s">
        <v>736</v>
      </c>
      <c r="L35" s="9" t="str">
        <f t="shared" si="3"/>
        <v>Yes</v>
      </c>
    </row>
    <row r="36" spans="1:12" x14ac:dyDescent="0.25">
      <c r="A36" s="42" t="s">
        <v>1410</v>
      </c>
      <c r="B36" s="33" t="s">
        <v>213</v>
      </c>
      <c r="C36" s="43">
        <v>16638.114075000001</v>
      </c>
      <c r="D36" s="11" t="str">
        <f t="shared" si="0"/>
        <v>N/A</v>
      </c>
      <c r="E36" s="43">
        <v>16123.982027</v>
      </c>
      <c r="F36" s="11" t="str">
        <f t="shared" si="1"/>
        <v>N/A</v>
      </c>
      <c r="G36" s="43">
        <v>16826.036112999998</v>
      </c>
      <c r="H36" s="11" t="str">
        <f t="shared" si="2"/>
        <v>N/A</v>
      </c>
      <c r="I36" s="12">
        <v>-3.09</v>
      </c>
      <c r="J36" s="12">
        <v>4.3540000000000001</v>
      </c>
      <c r="K36" s="41" t="s">
        <v>736</v>
      </c>
      <c r="L36" s="9" t="str">
        <f t="shared" si="3"/>
        <v>Yes</v>
      </c>
    </row>
    <row r="37" spans="1:12" x14ac:dyDescent="0.25">
      <c r="A37" s="4" t="s">
        <v>107</v>
      </c>
      <c r="B37" s="33" t="s">
        <v>213</v>
      </c>
      <c r="C37" s="43">
        <v>15339210</v>
      </c>
      <c r="D37" s="11" t="str">
        <f t="shared" si="0"/>
        <v>N/A</v>
      </c>
      <c r="E37" s="43">
        <v>14985470</v>
      </c>
      <c r="F37" s="11" t="str">
        <f t="shared" si="1"/>
        <v>N/A</v>
      </c>
      <c r="G37" s="43">
        <v>15231710</v>
      </c>
      <c r="H37" s="11" t="str">
        <f t="shared" si="2"/>
        <v>N/A</v>
      </c>
      <c r="I37" s="12">
        <v>-2.31</v>
      </c>
      <c r="J37" s="12">
        <v>1.643</v>
      </c>
      <c r="K37" s="41" t="s">
        <v>736</v>
      </c>
      <c r="L37" s="9" t="str">
        <f t="shared" si="3"/>
        <v>Yes</v>
      </c>
    </row>
    <row r="38" spans="1:12" x14ac:dyDescent="0.25">
      <c r="A38" s="42" t="s">
        <v>158</v>
      </c>
      <c r="B38" s="41" t="s">
        <v>217</v>
      </c>
      <c r="C38" s="1">
        <v>75</v>
      </c>
      <c r="D38" s="11" t="str">
        <f>IF($B38="N/A","N/A",IF(C38&gt;0,"No",IF(C38&lt;0,"No","Yes")))</f>
        <v>No</v>
      </c>
      <c r="E38" s="1">
        <v>86</v>
      </c>
      <c r="F38" s="11" t="str">
        <f>IF($B38="N/A","N/A",IF(E38&gt;0,"No",IF(E38&lt;0,"No","Yes")))</f>
        <v>No</v>
      </c>
      <c r="G38" s="1">
        <v>754</v>
      </c>
      <c r="H38" s="11" t="str">
        <f>IF($B38="N/A","N/A",IF(G38&gt;0,"No",IF(G38&lt;0,"No","Yes")))</f>
        <v>No</v>
      </c>
      <c r="I38" s="12">
        <v>14.67</v>
      </c>
      <c r="J38" s="12">
        <v>776.7</v>
      </c>
      <c r="K38" s="41" t="s">
        <v>736</v>
      </c>
      <c r="L38" s="9" t="str">
        <f t="shared" si="3"/>
        <v>No</v>
      </c>
    </row>
    <row r="39" spans="1:12" x14ac:dyDescent="0.25">
      <c r="A39" s="42" t="s">
        <v>156</v>
      </c>
      <c r="B39" s="33" t="s">
        <v>213</v>
      </c>
      <c r="C39" s="43">
        <v>43197</v>
      </c>
      <c r="D39" s="11" t="str">
        <f t="shared" ref="D39:D40" si="4">IF($B39="N/A","N/A",IF(C39&gt;10,"No",IF(C39&lt;-10,"No","Yes")))</f>
        <v>N/A</v>
      </c>
      <c r="E39" s="43">
        <v>41650</v>
      </c>
      <c r="F39" s="11" t="str">
        <f t="shared" ref="F39:F40" si="5">IF($B39="N/A","N/A",IF(E39&gt;10,"No",IF(E39&lt;-10,"No","Yes")))</f>
        <v>N/A</v>
      </c>
      <c r="G39" s="43">
        <v>376201</v>
      </c>
      <c r="H39" s="11" t="str">
        <f t="shared" ref="H39:H40" si="6">IF($B39="N/A","N/A",IF(G39&gt;10,"No",IF(G39&lt;-10,"No","Yes")))</f>
        <v>N/A</v>
      </c>
      <c r="I39" s="12">
        <v>-3.58</v>
      </c>
      <c r="J39" s="12">
        <v>803.2</v>
      </c>
      <c r="K39" s="41" t="s">
        <v>736</v>
      </c>
      <c r="L39" s="9" t="str">
        <f t="shared" si="3"/>
        <v>No</v>
      </c>
    </row>
    <row r="40" spans="1:12" x14ac:dyDescent="0.25">
      <c r="A40" s="42" t="s">
        <v>1289</v>
      </c>
      <c r="B40" s="33" t="s">
        <v>213</v>
      </c>
      <c r="C40" s="43">
        <v>575.96</v>
      </c>
      <c r="D40" s="11" t="str">
        <f t="shared" si="4"/>
        <v>N/A</v>
      </c>
      <c r="E40" s="43">
        <v>484.30232558</v>
      </c>
      <c r="F40" s="11" t="str">
        <f t="shared" si="5"/>
        <v>N/A</v>
      </c>
      <c r="G40" s="43">
        <v>498.9403183</v>
      </c>
      <c r="H40" s="11" t="str">
        <f t="shared" si="6"/>
        <v>N/A</v>
      </c>
      <c r="I40" s="12">
        <v>-15.9</v>
      </c>
      <c r="J40" s="12">
        <v>3.0219999999999998</v>
      </c>
      <c r="K40" s="41" t="s">
        <v>736</v>
      </c>
      <c r="L40" s="9" t="str">
        <f>IF(J40="Div by 0", "N/A", IF(OR(J40="N/A",K40="N/A"),"N/A", IF(J40&gt;VALUE(MID(K40,1,2)), "No", IF(J40&lt;-1*VALUE(MID(K40,1,2)), "No", "Yes"))))</f>
        <v>Yes</v>
      </c>
    </row>
    <row r="41" spans="1:12" x14ac:dyDescent="0.25">
      <c r="A41" s="3" t="s">
        <v>1411</v>
      </c>
      <c r="B41" s="33" t="s">
        <v>213</v>
      </c>
      <c r="C41" s="43">
        <v>18801.351150999999</v>
      </c>
      <c r="D41" s="11" t="str">
        <f t="shared" ref="D41:D52" si="7">IF($B41="N/A","N/A",IF(C41&gt;10,"No",IF(C41&lt;-10,"No","Yes")))</f>
        <v>N/A</v>
      </c>
      <c r="E41" s="43">
        <v>18205.195776</v>
      </c>
      <c r="F41" s="11" t="str">
        <f t="shared" ref="F41:F52" si="8">IF($B41="N/A","N/A",IF(E41&gt;10,"No",IF(E41&lt;-10,"No","Yes")))</f>
        <v>N/A</v>
      </c>
      <c r="G41" s="43">
        <v>18912.299306000001</v>
      </c>
      <c r="H41" s="11" t="str">
        <f t="shared" ref="H41:H52" si="9">IF($B41="N/A","N/A",IF(G41&gt;10,"No",IF(G41&lt;-10,"No","Yes")))</f>
        <v>N/A</v>
      </c>
      <c r="I41" s="12">
        <v>-3.17</v>
      </c>
      <c r="J41" s="12">
        <v>3.8839999999999999</v>
      </c>
      <c r="K41" s="41" t="s">
        <v>736</v>
      </c>
      <c r="L41" s="9" t="str">
        <f t="shared" ref="L41:L52" si="10">IF(J41="Div by 0", "N/A", IF(K41="N/A","N/A", IF(J41&gt;VALUE(MID(K41,1,2)), "No", IF(J41&lt;-1*VALUE(MID(K41,1,2)), "No", "Yes"))))</f>
        <v>Yes</v>
      </c>
    </row>
    <row r="42" spans="1:12" x14ac:dyDescent="0.25">
      <c r="A42" s="3" t="s">
        <v>1412</v>
      </c>
      <c r="B42" s="33" t="s">
        <v>213</v>
      </c>
      <c r="C42" s="43">
        <v>8608.6598692999996</v>
      </c>
      <c r="D42" s="11" t="str">
        <f t="shared" si="7"/>
        <v>N/A</v>
      </c>
      <c r="E42" s="43">
        <v>8321.3275520000007</v>
      </c>
      <c r="F42" s="11" t="str">
        <f t="shared" si="8"/>
        <v>N/A</v>
      </c>
      <c r="G42" s="43">
        <v>8795.1292063000001</v>
      </c>
      <c r="H42" s="11" t="str">
        <f t="shared" si="9"/>
        <v>N/A</v>
      </c>
      <c r="I42" s="12">
        <v>-3.34</v>
      </c>
      <c r="J42" s="12">
        <v>5.694</v>
      </c>
      <c r="K42" s="41" t="s">
        <v>736</v>
      </c>
      <c r="L42" s="9" t="str">
        <f t="shared" si="10"/>
        <v>Yes</v>
      </c>
    </row>
    <row r="43" spans="1:12" x14ac:dyDescent="0.25">
      <c r="A43" s="3" t="s">
        <v>1413</v>
      </c>
      <c r="B43" s="33" t="s">
        <v>213</v>
      </c>
      <c r="C43" s="43" t="s">
        <v>1745</v>
      </c>
      <c r="D43" s="11" t="str">
        <f t="shared" si="7"/>
        <v>N/A</v>
      </c>
      <c r="E43" s="43" t="s">
        <v>1745</v>
      </c>
      <c r="F43" s="11" t="str">
        <f t="shared" si="8"/>
        <v>N/A</v>
      </c>
      <c r="G43" s="43" t="s">
        <v>1745</v>
      </c>
      <c r="H43" s="11" t="str">
        <f t="shared" si="9"/>
        <v>N/A</v>
      </c>
      <c r="I43" s="12" t="s">
        <v>1745</v>
      </c>
      <c r="J43" s="12" t="s">
        <v>1745</v>
      </c>
      <c r="K43" s="41" t="s">
        <v>736</v>
      </c>
      <c r="L43" s="9" t="str">
        <f t="shared" si="10"/>
        <v>N/A</v>
      </c>
    </row>
    <row r="44" spans="1:12" x14ac:dyDescent="0.25">
      <c r="A44" s="3" t="s">
        <v>1414</v>
      </c>
      <c r="B44" s="33" t="s">
        <v>213</v>
      </c>
      <c r="C44" s="43">
        <v>3741.5313433000001</v>
      </c>
      <c r="D44" s="11" t="str">
        <f t="shared" si="7"/>
        <v>N/A</v>
      </c>
      <c r="E44" s="43">
        <v>3276.3351351000001</v>
      </c>
      <c r="F44" s="11" t="str">
        <f t="shared" si="8"/>
        <v>N/A</v>
      </c>
      <c r="G44" s="43">
        <v>3316.4476439999999</v>
      </c>
      <c r="H44" s="11" t="str">
        <f t="shared" si="9"/>
        <v>N/A</v>
      </c>
      <c r="I44" s="12">
        <v>-12.4</v>
      </c>
      <c r="J44" s="12">
        <v>1.224</v>
      </c>
      <c r="K44" s="41" t="s">
        <v>736</v>
      </c>
      <c r="L44" s="9" t="str">
        <f t="shared" si="10"/>
        <v>Yes</v>
      </c>
    </row>
    <row r="45" spans="1:12" x14ac:dyDescent="0.25">
      <c r="A45" s="3" t="s">
        <v>1415</v>
      </c>
      <c r="B45" s="33" t="s">
        <v>213</v>
      </c>
      <c r="C45" s="43">
        <v>21957.999210999998</v>
      </c>
      <c r="D45" s="11" t="str">
        <f t="shared" si="7"/>
        <v>N/A</v>
      </c>
      <c r="E45" s="43">
        <v>21371.105192999999</v>
      </c>
      <c r="F45" s="11" t="str">
        <f t="shared" si="8"/>
        <v>N/A</v>
      </c>
      <c r="G45" s="43">
        <v>22396.260775999999</v>
      </c>
      <c r="H45" s="11" t="str">
        <f t="shared" si="9"/>
        <v>N/A</v>
      </c>
      <c r="I45" s="12">
        <v>-2.67</v>
      </c>
      <c r="J45" s="12">
        <v>4.7969999999999997</v>
      </c>
      <c r="K45" s="41" t="s">
        <v>736</v>
      </c>
      <c r="L45" s="9" t="str">
        <f t="shared" si="10"/>
        <v>Yes</v>
      </c>
    </row>
    <row r="46" spans="1:12" x14ac:dyDescent="0.25">
      <c r="A46" s="3" t="s">
        <v>1416</v>
      </c>
      <c r="B46" s="33" t="s">
        <v>213</v>
      </c>
      <c r="C46" s="43" t="s">
        <v>1745</v>
      </c>
      <c r="D46" s="11" t="str">
        <f t="shared" si="7"/>
        <v>N/A</v>
      </c>
      <c r="E46" s="43" t="s">
        <v>1745</v>
      </c>
      <c r="F46" s="11" t="str">
        <f t="shared" si="8"/>
        <v>N/A</v>
      </c>
      <c r="G46" s="43" t="s">
        <v>1745</v>
      </c>
      <c r="H46" s="11" t="str">
        <f t="shared" si="9"/>
        <v>N/A</v>
      </c>
      <c r="I46" s="12" t="s">
        <v>1745</v>
      </c>
      <c r="J46" s="12" t="s">
        <v>1745</v>
      </c>
      <c r="K46" s="41" t="s">
        <v>736</v>
      </c>
      <c r="L46" s="9" t="str">
        <f t="shared" si="10"/>
        <v>N/A</v>
      </c>
    </row>
    <row r="47" spans="1:12" x14ac:dyDescent="0.25">
      <c r="A47" s="3" t="s">
        <v>1417</v>
      </c>
      <c r="B47" s="33" t="s">
        <v>213</v>
      </c>
      <c r="C47" s="43">
        <v>9770.0447464000008</v>
      </c>
      <c r="D47" s="11" t="str">
        <f t="shared" si="7"/>
        <v>N/A</v>
      </c>
      <c r="E47" s="43">
        <v>9461.5732036999998</v>
      </c>
      <c r="F47" s="11" t="str">
        <f t="shared" si="8"/>
        <v>N/A</v>
      </c>
      <c r="G47" s="43">
        <v>9801.9065905000007</v>
      </c>
      <c r="H47" s="11" t="str">
        <f t="shared" si="9"/>
        <v>N/A</v>
      </c>
      <c r="I47" s="12">
        <v>-3.16</v>
      </c>
      <c r="J47" s="12">
        <v>3.597</v>
      </c>
      <c r="K47" s="41" t="s">
        <v>736</v>
      </c>
      <c r="L47" s="9" t="str">
        <f t="shared" si="10"/>
        <v>Yes</v>
      </c>
    </row>
    <row r="48" spans="1:12" x14ac:dyDescent="0.25">
      <c r="A48" s="3" t="s">
        <v>1418</v>
      </c>
      <c r="B48" s="41" t="s">
        <v>213</v>
      </c>
      <c r="C48" s="14">
        <v>5825.4177161999996</v>
      </c>
      <c r="D48" s="11" t="str">
        <f t="shared" si="7"/>
        <v>N/A</v>
      </c>
      <c r="E48" s="14">
        <v>5956.2339540000003</v>
      </c>
      <c r="F48" s="11" t="str">
        <f t="shared" si="8"/>
        <v>N/A</v>
      </c>
      <c r="G48" s="14">
        <v>5995.6270327000002</v>
      </c>
      <c r="H48" s="11" t="str">
        <f t="shared" si="9"/>
        <v>N/A</v>
      </c>
      <c r="I48" s="12">
        <v>2.246</v>
      </c>
      <c r="J48" s="12">
        <v>0.66139999999999999</v>
      </c>
      <c r="K48" s="41" t="s">
        <v>736</v>
      </c>
      <c r="L48" s="9" t="str">
        <f t="shared" si="10"/>
        <v>Yes</v>
      </c>
    </row>
    <row r="49" spans="1:12" x14ac:dyDescent="0.25">
      <c r="A49" s="3" t="s">
        <v>1419</v>
      </c>
      <c r="B49" s="41" t="s">
        <v>213</v>
      </c>
      <c r="C49" s="14" t="s">
        <v>1745</v>
      </c>
      <c r="D49" s="11" t="str">
        <f t="shared" si="7"/>
        <v>N/A</v>
      </c>
      <c r="E49" s="14" t="s">
        <v>1745</v>
      </c>
      <c r="F49" s="11" t="str">
        <f t="shared" si="8"/>
        <v>N/A</v>
      </c>
      <c r="G49" s="14" t="s">
        <v>1745</v>
      </c>
      <c r="H49" s="11" t="str">
        <f t="shared" si="9"/>
        <v>N/A</v>
      </c>
      <c r="I49" s="12" t="s">
        <v>1745</v>
      </c>
      <c r="J49" s="12" t="s">
        <v>1745</v>
      </c>
      <c r="K49" s="41" t="s">
        <v>736</v>
      </c>
      <c r="L49" s="9" t="str">
        <f t="shared" si="10"/>
        <v>N/A</v>
      </c>
    </row>
    <row r="50" spans="1:12" x14ac:dyDescent="0.25">
      <c r="A50" s="3" t="s">
        <v>1420</v>
      </c>
      <c r="B50" s="41" t="s">
        <v>213</v>
      </c>
      <c r="C50" s="14">
        <v>4934.6615384999996</v>
      </c>
      <c r="D50" s="11" t="str">
        <f t="shared" si="7"/>
        <v>N/A</v>
      </c>
      <c r="E50" s="14">
        <v>4525.4041746000003</v>
      </c>
      <c r="F50" s="11" t="str">
        <f t="shared" si="8"/>
        <v>N/A</v>
      </c>
      <c r="G50" s="14">
        <v>4633.6361702000004</v>
      </c>
      <c r="H50" s="11" t="str">
        <f t="shared" si="9"/>
        <v>N/A</v>
      </c>
      <c r="I50" s="12">
        <v>-8.2899999999999991</v>
      </c>
      <c r="J50" s="12">
        <v>2.3919999999999999</v>
      </c>
      <c r="K50" s="41" t="s">
        <v>736</v>
      </c>
      <c r="L50" s="9" t="str">
        <f t="shared" si="10"/>
        <v>Yes</v>
      </c>
    </row>
    <row r="51" spans="1:12" x14ac:dyDescent="0.25">
      <c r="A51" s="3" t="s">
        <v>1421</v>
      </c>
      <c r="B51" s="41" t="s">
        <v>213</v>
      </c>
      <c r="C51" s="14">
        <v>13376.34994</v>
      </c>
      <c r="D51" s="11" t="str">
        <f t="shared" si="7"/>
        <v>N/A</v>
      </c>
      <c r="E51" s="14">
        <v>12706.38753</v>
      </c>
      <c r="F51" s="11" t="str">
        <f t="shared" si="8"/>
        <v>N/A</v>
      </c>
      <c r="G51" s="14">
        <v>13214.524778999999</v>
      </c>
      <c r="H51" s="11" t="str">
        <f t="shared" si="9"/>
        <v>N/A</v>
      </c>
      <c r="I51" s="12">
        <v>-5.01</v>
      </c>
      <c r="J51" s="12">
        <v>3.9990000000000001</v>
      </c>
      <c r="K51" s="41" t="s">
        <v>736</v>
      </c>
      <c r="L51" s="9" t="str">
        <f t="shared" si="10"/>
        <v>Yes</v>
      </c>
    </row>
    <row r="52" spans="1:12" x14ac:dyDescent="0.25">
      <c r="A52" s="3" t="s">
        <v>1422</v>
      </c>
      <c r="B52" s="41" t="s">
        <v>213</v>
      </c>
      <c r="C52" s="14" t="s">
        <v>1745</v>
      </c>
      <c r="D52" s="11" t="str">
        <f t="shared" si="7"/>
        <v>N/A</v>
      </c>
      <c r="E52" s="14" t="s">
        <v>1745</v>
      </c>
      <c r="F52" s="11" t="str">
        <f t="shared" si="8"/>
        <v>N/A</v>
      </c>
      <c r="G52" s="14" t="s">
        <v>1745</v>
      </c>
      <c r="H52" s="11" t="str">
        <f t="shared" si="9"/>
        <v>N/A</v>
      </c>
      <c r="I52" s="12" t="s">
        <v>1745</v>
      </c>
      <c r="J52" s="12" t="s">
        <v>1745</v>
      </c>
      <c r="K52" s="41" t="s">
        <v>736</v>
      </c>
      <c r="L52" s="9" t="str">
        <f t="shared" si="10"/>
        <v>N/A</v>
      </c>
    </row>
    <row r="53" spans="1:12" x14ac:dyDescent="0.25">
      <c r="A53" s="42" t="s">
        <v>1596</v>
      </c>
      <c r="B53" s="33" t="s">
        <v>213</v>
      </c>
      <c r="C53" s="43">
        <v>5867801</v>
      </c>
      <c r="D53" s="11" t="str">
        <f t="shared" ref="D53:D122" si="11">IF($B53="N/A","N/A",IF(C53&gt;10,"No",IF(C53&lt;-10,"No","Yes")))</f>
        <v>N/A</v>
      </c>
      <c r="E53" s="43">
        <v>4995126</v>
      </c>
      <c r="F53" s="11" t="str">
        <f t="shared" ref="F53:F122" si="12">IF($B53="N/A","N/A",IF(E53&gt;10,"No",IF(E53&lt;-10,"No","Yes")))</f>
        <v>N/A</v>
      </c>
      <c r="G53" s="43">
        <v>5043189</v>
      </c>
      <c r="H53" s="11" t="str">
        <f t="shared" ref="H53:H122" si="13">IF($B53="N/A","N/A",IF(G53&gt;10,"No",IF(G53&lt;-10,"No","Yes")))</f>
        <v>N/A</v>
      </c>
      <c r="I53" s="12">
        <v>-14.9</v>
      </c>
      <c r="J53" s="12">
        <v>0.96220000000000006</v>
      </c>
      <c r="K53" s="41" t="s">
        <v>736</v>
      </c>
      <c r="L53" s="9" t="str">
        <f t="shared" ref="L53:L113" si="14">IF(J53="Div by 0", "N/A", IF(K53="N/A","N/A", IF(J53&gt;VALUE(MID(K53,1,2)), "No", IF(J53&lt;-1*VALUE(MID(K53,1,2)), "No", "Yes"))))</f>
        <v>Yes</v>
      </c>
    </row>
    <row r="54" spans="1:12" x14ac:dyDescent="0.25">
      <c r="A54" s="42" t="s">
        <v>596</v>
      </c>
      <c r="B54" s="33" t="s">
        <v>213</v>
      </c>
      <c r="C54" s="34">
        <v>2977</v>
      </c>
      <c r="D54" s="11" t="str">
        <f t="shared" si="11"/>
        <v>N/A</v>
      </c>
      <c r="E54" s="34">
        <v>2619</v>
      </c>
      <c r="F54" s="11" t="str">
        <f t="shared" si="12"/>
        <v>N/A</v>
      </c>
      <c r="G54" s="34">
        <v>2605</v>
      </c>
      <c r="H54" s="11" t="str">
        <f t="shared" si="13"/>
        <v>N/A</v>
      </c>
      <c r="I54" s="12">
        <v>-12</v>
      </c>
      <c r="J54" s="12">
        <v>-0.53500000000000003</v>
      </c>
      <c r="K54" s="41" t="s">
        <v>736</v>
      </c>
      <c r="L54" s="9" t="str">
        <f t="shared" si="14"/>
        <v>Yes</v>
      </c>
    </row>
    <row r="55" spans="1:12" x14ac:dyDescent="0.25">
      <c r="A55" s="42" t="s">
        <v>1423</v>
      </c>
      <c r="B55" s="33" t="s">
        <v>213</v>
      </c>
      <c r="C55" s="43">
        <v>1971.0450118000001</v>
      </c>
      <c r="D55" s="11" t="str">
        <f t="shared" si="11"/>
        <v>N/A</v>
      </c>
      <c r="E55" s="43">
        <v>1907.2646047999999</v>
      </c>
      <c r="F55" s="11" t="str">
        <f t="shared" si="12"/>
        <v>N/A</v>
      </c>
      <c r="G55" s="43">
        <v>1935.9650672</v>
      </c>
      <c r="H55" s="11" t="str">
        <f t="shared" si="13"/>
        <v>N/A</v>
      </c>
      <c r="I55" s="12">
        <v>-3.24</v>
      </c>
      <c r="J55" s="12">
        <v>1.5049999999999999</v>
      </c>
      <c r="K55" s="41" t="s">
        <v>736</v>
      </c>
      <c r="L55" s="9" t="str">
        <f t="shared" si="14"/>
        <v>Yes</v>
      </c>
    </row>
    <row r="56" spans="1:12" x14ac:dyDescent="0.25">
      <c r="A56" s="42" t="s">
        <v>1424</v>
      </c>
      <c r="B56" s="33" t="s">
        <v>213</v>
      </c>
      <c r="C56" s="34">
        <v>0.70204904270000001</v>
      </c>
      <c r="D56" s="11" t="str">
        <f t="shared" si="11"/>
        <v>N/A</v>
      </c>
      <c r="E56" s="34">
        <v>0.48453608250000002</v>
      </c>
      <c r="F56" s="11" t="str">
        <f t="shared" si="12"/>
        <v>N/A</v>
      </c>
      <c r="G56" s="34">
        <v>0.4330134357</v>
      </c>
      <c r="H56" s="11" t="str">
        <f t="shared" si="13"/>
        <v>N/A</v>
      </c>
      <c r="I56" s="12">
        <v>-31</v>
      </c>
      <c r="J56" s="12">
        <v>-10.6</v>
      </c>
      <c r="K56" s="41" t="s">
        <v>736</v>
      </c>
      <c r="L56" s="9" t="str">
        <f t="shared" si="14"/>
        <v>Yes</v>
      </c>
    </row>
    <row r="57" spans="1:12" x14ac:dyDescent="0.25">
      <c r="A57" s="42" t="s">
        <v>597</v>
      </c>
      <c r="B57" s="33" t="s">
        <v>213</v>
      </c>
      <c r="C57" s="43">
        <v>115565</v>
      </c>
      <c r="D57" s="11" t="str">
        <f t="shared" si="11"/>
        <v>N/A</v>
      </c>
      <c r="E57" s="43">
        <v>1190622</v>
      </c>
      <c r="F57" s="11" t="str">
        <f t="shared" si="12"/>
        <v>N/A</v>
      </c>
      <c r="G57" s="43">
        <v>1839782</v>
      </c>
      <c r="H57" s="11" t="str">
        <f t="shared" si="13"/>
        <v>N/A</v>
      </c>
      <c r="I57" s="12">
        <v>930.3</v>
      </c>
      <c r="J57" s="12">
        <v>54.52</v>
      </c>
      <c r="K57" s="41" t="s">
        <v>736</v>
      </c>
      <c r="L57" s="9" t="str">
        <f t="shared" si="14"/>
        <v>No</v>
      </c>
    </row>
    <row r="58" spans="1:12" x14ac:dyDescent="0.25">
      <c r="A58" s="42" t="s">
        <v>598</v>
      </c>
      <c r="B58" s="33" t="s">
        <v>213</v>
      </c>
      <c r="C58" s="34">
        <v>11</v>
      </c>
      <c r="D58" s="11" t="str">
        <f t="shared" si="11"/>
        <v>N/A</v>
      </c>
      <c r="E58" s="34">
        <v>13</v>
      </c>
      <c r="F58" s="11" t="str">
        <f t="shared" si="12"/>
        <v>N/A</v>
      </c>
      <c r="G58" s="34">
        <v>26</v>
      </c>
      <c r="H58" s="11" t="str">
        <f t="shared" si="13"/>
        <v>N/A</v>
      </c>
      <c r="I58" s="12">
        <v>550</v>
      </c>
      <c r="J58" s="12">
        <v>100</v>
      </c>
      <c r="K58" s="41" t="s">
        <v>736</v>
      </c>
      <c r="L58" s="9" t="str">
        <f t="shared" si="14"/>
        <v>No</v>
      </c>
    </row>
    <row r="59" spans="1:12" x14ac:dyDescent="0.25">
      <c r="A59" s="42" t="s">
        <v>1425</v>
      </c>
      <c r="B59" s="33" t="s">
        <v>213</v>
      </c>
      <c r="C59" s="43">
        <v>57782.5</v>
      </c>
      <c r="D59" s="11" t="str">
        <f t="shared" si="11"/>
        <v>N/A</v>
      </c>
      <c r="E59" s="43">
        <v>91586.307692000002</v>
      </c>
      <c r="F59" s="11" t="str">
        <f t="shared" si="12"/>
        <v>N/A</v>
      </c>
      <c r="G59" s="43">
        <v>70760.846153999999</v>
      </c>
      <c r="H59" s="11" t="str">
        <f t="shared" si="13"/>
        <v>N/A</v>
      </c>
      <c r="I59" s="12">
        <v>58.5</v>
      </c>
      <c r="J59" s="12">
        <v>-22.7</v>
      </c>
      <c r="K59" s="41" t="s">
        <v>736</v>
      </c>
      <c r="L59" s="9" t="str">
        <f t="shared" si="14"/>
        <v>Yes</v>
      </c>
    </row>
    <row r="60" spans="1:12" ht="25" x14ac:dyDescent="0.25">
      <c r="A60" s="42" t="s">
        <v>599</v>
      </c>
      <c r="B60" s="33" t="s">
        <v>213</v>
      </c>
      <c r="C60" s="43">
        <v>4196</v>
      </c>
      <c r="D60" s="11" t="str">
        <f t="shared" si="11"/>
        <v>N/A</v>
      </c>
      <c r="E60" s="43">
        <v>0</v>
      </c>
      <c r="F60" s="11" t="str">
        <f t="shared" si="12"/>
        <v>N/A</v>
      </c>
      <c r="G60" s="43">
        <v>39637</v>
      </c>
      <c r="H60" s="11" t="str">
        <f t="shared" si="13"/>
        <v>N/A</v>
      </c>
      <c r="I60" s="12">
        <v>-100</v>
      </c>
      <c r="J60" s="12" t="s">
        <v>1745</v>
      </c>
      <c r="K60" s="41" t="s">
        <v>736</v>
      </c>
      <c r="L60" s="9" t="str">
        <f t="shared" si="14"/>
        <v>N/A</v>
      </c>
    </row>
    <row r="61" spans="1:12" x14ac:dyDescent="0.25">
      <c r="A61" s="4" t="s">
        <v>600</v>
      </c>
      <c r="B61" s="41" t="s">
        <v>213</v>
      </c>
      <c r="C61" s="1">
        <v>11</v>
      </c>
      <c r="D61" s="11" t="str">
        <f t="shared" si="11"/>
        <v>N/A</v>
      </c>
      <c r="E61" s="1">
        <v>0</v>
      </c>
      <c r="F61" s="11" t="str">
        <f t="shared" si="12"/>
        <v>N/A</v>
      </c>
      <c r="G61" s="1">
        <v>11</v>
      </c>
      <c r="H61" s="11" t="str">
        <f t="shared" si="13"/>
        <v>N/A</v>
      </c>
      <c r="I61" s="12">
        <v>-100</v>
      </c>
      <c r="J61" s="12" t="s">
        <v>1745</v>
      </c>
      <c r="K61" s="41" t="s">
        <v>736</v>
      </c>
      <c r="L61" s="9" t="str">
        <f t="shared" si="14"/>
        <v>N/A</v>
      </c>
    </row>
    <row r="62" spans="1:12" ht="25" x14ac:dyDescent="0.25">
      <c r="A62" s="4" t="s">
        <v>1426</v>
      </c>
      <c r="B62" s="41" t="s">
        <v>213</v>
      </c>
      <c r="C62" s="14">
        <v>4196</v>
      </c>
      <c r="D62" s="11" t="str">
        <f t="shared" si="11"/>
        <v>N/A</v>
      </c>
      <c r="E62" s="14" t="s">
        <v>1745</v>
      </c>
      <c r="F62" s="11" t="str">
        <f t="shared" si="12"/>
        <v>N/A</v>
      </c>
      <c r="G62" s="14">
        <v>39637</v>
      </c>
      <c r="H62" s="11" t="str">
        <f t="shared" si="13"/>
        <v>N/A</v>
      </c>
      <c r="I62" s="12" t="s">
        <v>1745</v>
      </c>
      <c r="J62" s="12" t="s">
        <v>1745</v>
      </c>
      <c r="K62" s="41" t="s">
        <v>736</v>
      </c>
      <c r="L62" s="9" t="str">
        <f t="shared" si="14"/>
        <v>N/A</v>
      </c>
    </row>
    <row r="63" spans="1:12" x14ac:dyDescent="0.25">
      <c r="A63" s="4" t="s">
        <v>601</v>
      </c>
      <c r="B63" s="41" t="s">
        <v>213</v>
      </c>
      <c r="C63" s="14">
        <v>0</v>
      </c>
      <c r="D63" s="11" t="str">
        <f t="shared" si="11"/>
        <v>N/A</v>
      </c>
      <c r="E63" s="14">
        <v>0</v>
      </c>
      <c r="F63" s="11" t="str">
        <f t="shared" si="12"/>
        <v>N/A</v>
      </c>
      <c r="G63" s="14">
        <v>0</v>
      </c>
      <c r="H63" s="11" t="str">
        <f t="shared" si="13"/>
        <v>N/A</v>
      </c>
      <c r="I63" s="12" t="s">
        <v>1745</v>
      </c>
      <c r="J63" s="12" t="s">
        <v>1745</v>
      </c>
      <c r="K63" s="41" t="s">
        <v>736</v>
      </c>
      <c r="L63" s="9" t="str">
        <f t="shared" si="14"/>
        <v>N/A</v>
      </c>
    </row>
    <row r="64" spans="1:12" x14ac:dyDescent="0.25">
      <c r="A64" s="4" t="s">
        <v>602</v>
      </c>
      <c r="B64" s="41" t="s">
        <v>213</v>
      </c>
      <c r="C64" s="1">
        <v>0</v>
      </c>
      <c r="D64" s="11" t="str">
        <f t="shared" si="11"/>
        <v>N/A</v>
      </c>
      <c r="E64" s="1">
        <v>0</v>
      </c>
      <c r="F64" s="11" t="str">
        <f t="shared" si="12"/>
        <v>N/A</v>
      </c>
      <c r="G64" s="1">
        <v>0</v>
      </c>
      <c r="H64" s="11" t="str">
        <f t="shared" si="13"/>
        <v>N/A</v>
      </c>
      <c r="I64" s="12" t="s">
        <v>1745</v>
      </c>
      <c r="J64" s="12" t="s">
        <v>1745</v>
      </c>
      <c r="K64" s="41" t="s">
        <v>736</v>
      </c>
      <c r="L64" s="9" t="str">
        <f t="shared" si="14"/>
        <v>N/A</v>
      </c>
    </row>
    <row r="65" spans="1:12" x14ac:dyDescent="0.25">
      <c r="A65" s="4" t="s">
        <v>1427</v>
      </c>
      <c r="B65" s="41" t="s">
        <v>213</v>
      </c>
      <c r="C65" s="14" t="s">
        <v>1745</v>
      </c>
      <c r="D65" s="11" t="str">
        <f t="shared" si="11"/>
        <v>N/A</v>
      </c>
      <c r="E65" s="14" t="s">
        <v>1745</v>
      </c>
      <c r="F65" s="11" t="str">
        <f t="shared" si="12"/>
        <v>N/A</v>
      </c>
      <c r="G65" s="14" t="s">
        <v>1745</v>
      </c>
      <c r="H65" s="11" t="str">
        <f t="shared" si="13"/>
        <v>N/A</v>
      </c>
      <c r="I65" s="12" t="s">
        <v>1745</v>
      </c>
      <c r="J65" s="12" t="s">
        <v>1745</v>
      </c>
      <c r="K65" s="41" t="s">
        <v>736</v>
      </c>
      <c r="L65" s="9" t="str">
        <f t="shared" si="14"/>
        <v>N/A</v>
      </c>
    </row>
    <row r="66" spans="1:12" x14ac:dyDescent="0.25">
      <c r="A66" s="4" t="s">
        <v>603</v>
      </c>
      <c r="B66" s="41" t="s">
        <v>213</v>
      </c>
      <c r="C66" s="14">
        <v>203362473</v>
      </c>
      <c r="D66" s="11" t="str">
        <f t="shared" si="11"/>
        <v>N/A</v>
      </c>
      <c r="E66" s="14">
        <v>199355384</v>
      </c>
      <c r="F66" s="11" t="str">
        <f t="shared" si="12"/>
        <v>N/A</v>
      </c>
      <c r="G66" s="14">
        <v>185196378</v>
      </c>
      <c r="H66" s="11" t="str">
        <f t="shared" si="13"/>
        <v>N/A</v>
      </c>
      <c r="I66" s="12">
        <v>-1.97</v>
      </c>
      <c r="J66" s="12">
        <v>-7.1</v>
      </c>
      <c r="K66" s="41" t="s">
        <v>736</v>
      </c>
      <c r="L66" s="9" t="str">
        <f t="shared" si="14"/>
        <v>Yes</v>
      </c>
    </row>
    <row r="67" spans="1:12" x14ac:dyDescent="0.25">
      <c r="A67" s="4" t="s">
        <v>604</v>
      </c>
      <c r="B67" s="41" t="s">
        <v>213</v>
      </c>
      <c r="C67" s="1">
        <v>5717</v>
      </c>
      <c r="D67" s="11" t="str">
        <f t="shared" si="11"/>
        <v>N/A</v>
      </c>
      <c r="E67" s="1">
        <v>5737</v>
      </c>
      <c r="F67" s="11" t="str">
        <f t="shared" si="12"/>
        <v>N/A</v>
      </c>
      <c r="G67" s="1">
        <v>4926</v>
      </c>
      <c r="H67" s="11" t="str">
        <f t="shared" si="13"/>
        <v>N/A</v>
      </c>
      <c r="I67" s="12">
        <v>0.3498</v>
      </c>
      <c r="J67" s="12">
        <v>-14.1</v>
      </c>
      <c r="K67" s="41" t="s">
        <v>736</v>
      </c>
      <c r="L67" s="9" t="str">
        <f t="shared" si="14"/>
        <v>Yes</v>
      </c>
    </row>
    <row r="68" spans="1:12" x14ac:dyDescent="0.25">
      <c r="A68" s="4" t="s">
        <v>1428</v>
      </c>
      <c r="B68" s="41" t="s">
        <v>213</v>
      </c>
      <c r="C68" s="14">
        <v>35571.536294999998</v>
      </c>
      <c r="D68" s="11" t="str">
        <f t="shared" si="11"/>
        <v>N/A</v>
      </c>
      <c r="E68" s="14">
        <v>34749.064667999999</v>
      </c>
      <c r="F68" s="11" t="str">
        <f t="shared" si="12"/>
        <v>N/A</v>
      </c>
      <c r="G68" s="14">
        <v>37595.691838999999</v>
      </c>
      <c r="H68" s="11" t="str">
        <f t="shared" si="13"/>
        <v>N/A</v>
      </c>
      <c r="I68" s="12">
        <v>-2.31</v>
      </c>
      <c r="J68" s="12">
        <v>8.1920000000000002</v>
      </c>
      <c r="K68" s="41" t="s">
        <v>736</v>
      </c>
      <c r="L68" s="9" t="str">
        <f t="shared" si="14"/>
        <v>Yes</v>
      </c>
    </row>
    <row r="69" spans="1:12" x14ac:dyDescent="0.25">
      <c r="A69" s="4" t="s">
        <v>605</v>
      </c>
      <c r="B69" s="41" t="s">
        <v>213</v>
      </c>
      <c r="C69" s="14">
        <v>2597732</v>
      </c>
      <c r="D69" s="11" t="str">
        <f t="shared" si="11"/>
        <v>N/A</v>
      </c>
      <c r="E69" s="14">
        <v>2429997</v>
      </c>
      <c r="F69" s="11" t="str">
        <f t="shared" si="12"/>
        <v>N/A</v>
      </c>
      <c r="G69" s="14">
        <v>2865984</v>
      </c>
      <c r="H69" s="11" t="str">
        <f t="shared" si="13"/>
        <v>N/A</v>
      </c>
      <c r="I69" s="12">
        <v>-6.46</v>
      </c>
      <c r="J69" s="12">
        <v>17.940000000000001</v>
      </c>
      <c r="K69" s="41" t="s">
        <v>736</v>
      </c>
      <c r="L69" s="9" t="str">
        <f t="shared" si="14"/>
        <v>Yes</v>
      </c>
    </row>
    <row r="70" spans="1:12" x14ac:dyDescent="0.25">
      <c r="A70" s="4" t="s">
        <v>606</v>
      </c>
      <c r="B70" s="41" t="s">
        <v>213</v>
      </c>
      <c r="C70" s="1">
        <v>13767</v>
      </c>
      <c r="D70" s="11" t="str">
        <f t="shared" si="11"/>
        <v>N/A</v>
      </c>
      <c r="E70" s="1">
        <v>14123</v>
      </c>
      <c r="F70" s="11" t="str">
        <f t="shared" si="12"/>
        <v>N/A</v>
      </c>
      <c r="G70" s="1">
        <v>14891</v>
      </c>
      <c r="H70" s="11" t="str">
        <f t="shared" si="13"/>
        <v>N/A</v>
      </c>
      <c r="I70" s="12">
        <v>2.5859999999999999</v>
      </c>
      <c r="J70" s="12">
        <v>5.4379999999999997</v>
      </c>
      <c r="K70" s="41" t="s">
        <v>736</v>
      </c>
      <c r="L70" s="9" t="str">
        <f t="shared" si="14"/>
        <v>Yes</v>
      </c>
    </row>
    <row r="71" spans="1:12" x14ac:dyDescent="0.25">
      <c r="A71" s="4" t="s">
        <v>1429</v>
      </c>
      <c r="B71" s="41" t="s">
        <v>213</v>
      </c>
      <c r="C71" s="14">
        <v>188.69267088000001</v>
      </c>
      <c r="D71" s="11" t="str">
        <f t="shared" si="11"/>
        <v>N/A</v>
      </c>
      <c r="E71" s="14">
        <v>172.05954825000001</v>
      </c>
      <c r="F71" s="11" t="str">
        <f t="shared" si="12"/>
        <v>N/A</v>
      </c>
      <c r="G71" s="14">
        <v>192.46417299000001</v>
      </c>
      <c r="H71" s="11" t="str">
        <f t="shared" si="13"/>
        <v>N/A</v>
      </c>
      <c r="I71" s="12">
        <v>-8.81</v>
      </c>
      <c r="J71" s="12">
        <v>11.86</v>
      </c>
      <c r="K71" s="41" t="s">
        <v>736</v>
      </c>
      <c r="L71" s="9" t="str">
        <f t="shared" si="14"/>
        <v>Yes</v>
      </c>
    </row>
    <row r="72" spans="1:12" x14ac:dyDescent="0.25">
      <c r="A72" s="4" t="s">
        <v>607</v>
      </c>
      <c r="B72" s="41" t="s">
        <v>213</v>
      </c>
      <c r="C72" s="14">
        <v>23097</v>
      </c>
      <c r="D72" s="11" t="str">
        <f t="shared" si="11"/>
        <v>N/A</v>
      </c>
      <c r="E72" s="14">
        <v>42109</v>
      </c>
      <c r="F72" s="11" t="str">
        <f t="shared" si="12"/>
        <v>N/A</v>
      </c>
      <c r="G72" s="14">
        <v>61337</v>
      </c>
      <c r="H72" s="11" t="str">
        <f t="shared" si="13"/>
        <v>N/A</v>
      </c>
      <c r="I72" s="12">
        <v>82.31</v>
      </c>
      <c r="J72" s="12">
        <v>45.66</v>
      </c>
      <c r="K72" s="41" t="s">
        <v>736</v>
      </c>
      <c r="L72" s="9" t="str">
        <f t="shared" si="14"/>
        <v>No</v>
      </c>
    </row>
    <row r="73" spans="1:12" x14ac:dyDescent="0.25">
      <c r="A73" s="4" t="s">
        <v>608</v>
      </c>
      <c r="B73" s="41" t="s">
        <v>213</v>
      </c>
      <c r="C73" s="1">
        <v>82</v>
      </c>
      <c r="D73" s="11" t="str">
        <f t="shared" si="11"/>
        <v>N/A</v>
      </c>
      <c r="E73" s="1">
        <v>111</v>
      </c>
      <c r="F73" s="11" t="str">
        <f t="shared" si="12"/>
        <v>N/A</v>
      </c>
      <c r="G73" s="1">
        <v>117</v>
      </c>
      <c r="H73" s="11" t="str">
        <f t="shared" si="13"/>
        <v>N/A</v>
      </c>
      <c r="I73" s="12">
        <v>35.369999999999997</v>
      </c>
      <c r="J73" s="12">
        <v>5.4050000000000002</v>
      </c>
      <c r="K73" s="41" t="s">
        <v>736</v>
      </c>
      <c r="L73" s="9" t="str">
        <f t="shared" si="14"/>
        <v>Yes</v>
      </c>
    </row>
    <row r="74" spans="1:12" x14ac:dyDescent="0.25">
      <c r="A74" s="4" t="s">
        <v>1430</v>
      </c>
      <c r="B74" s="41" t="s">
        <v>213</v>
      </c>
      <c r="C74" s="14">
        <v>281.67073170999998</v>
      </c>
      <c r="D74" s="11" t="str">
        <f t="shared" si="11"/>
        <v>N/A</v>
      </c>
      <c r="E74" s="14">
        <v>379.36036036000002</v>
      </c>
      <c r="F74" s="11" t="str">
        <f t="shared" si="12"/>
        <v>N/A</v>
      </c>
      <c r="G74" s="14">
        <v>524.24786325000002</v>
      </c>
      <c r="H74" s="11" t="str">
        <f t="shared" si="13"/>
        <v>N/A</v>
      </c>
      <c r="I74" s="12">
        <v>34.68</v>
      </c>
      <c r="J74" s="12">
        <v>38.19</v>
      </c>
      <c r="K74" s="41" t="s">
        <v>736</v>
      </c>
      <c r="L74" s="9" t="str">
        <f t="shared" si="14"/>
        <v>No</v>
      </c>
    </row>
    <row r="75" spans="1:12" ht="25" x14ac:dyDescent="0.25">
      <c r="A75" s="4" t="s">
        <v>609</v>
      </c>
      <c r="B75" s="41" t="s">
        <v>213</v>
      </c>
      <c r="C75" s="14">
        <v>1818623</v>
      </c>
      <c r="D75" s="11" t="str">
        <f t="shared" si="11"/>
        <v>N/A</v>
      </c>
      <c r="E75" s="14">
        <v>1605081</v>
      </c>
      <c r="F75" s="11" t="str">
        <f t="shared" si="12"/>
        <v>N/A</v>
      </c>
      <c r="G75" s="14">
        <v>1530840</v>
      </c>
      <c r="H75" s="11" t="str">
        <f t="shared" si="13"/>
        <v>N/A</v>
      </c>
      <c r="I75" s="12">
        <v>-11.7</v>
      </c>
      <c r="J75" s="12">
        <v>-4.63</v>
      </c>
      <c r="K75" s="41" t="s">
        <v>736</v>
      </c>
      <c r="L75" s="9" t="str">
        <f t="shared" si="14"/>
        <v>Yes</v>
      </c>
    </row>
    <row r="76" spans="1:12" x14ac:dyDescent="0.25">
      <c r="A76" s="42" t="s">
        <v>610</v>
      </c>
      <c r="B76" s="33" t="s">
        <v>213</v>
      </c>
      <c r="C76" s="34">
        <v>4308</v>
      </c>
      <c r="D76" s="11" t="str">
        <f t="shared" si="11"/>
        <v>N/A</v>
      </c>
      <c r="E76" s="34">
        <v>4149</v>
      </c>
      <c r="F76" s="11" t="str">
        <f t="shared" si="12"/>
        <v>N/A</v>
      </c>
      <c r="G76" s="34">
        <v>3865</v>
      </c>
      <c r="H76" s="11" t="str">
        <f t="shared" si="13"/>
        <v>N/A</v>
      </c>
      <c r="I76" s="12">
        <v>-3.69</v>
      </c>
      <c r="J76" s="12">
        <v>-6.85</v>
      </c>
      <c r="K76" s="41" t="s">
        <v>736</v>
      </c>
      <c r="L76" s="9" t="str">
        <f t="shared" si="14"/>
        <v>Yes</v>
      </c>
    </row>
    <row r="77" spans="1:12" ht="25" x14ac:dyDescent="0.25">
      <c r="A77" s="42" t="s">
        <v>1431</v>
      </c>
      <c r="B77" s="33" t="s">
        <v>213</v>
      </c>
      <c r="C77" s="43">
        <v>422.15018570000001</v>
      </c>
      <c r="D77" s="11" t="str">
        <f t="shared" si="11"/>
        <v>N/A</v>
      </c>
      <c r="E77" s="43">
        <v>386.85972522999998</v>
      </c>
      <c r="F77" s="11" t="str">
        <f t="shared" si="12"/>
        <v>N/A</v>
      </c>
      <c r="G77" s="43">
        <v>396.07761965999998</v>
      </c>
      <c r="H77" s="11" t="str">
        <f t="shared" si="13"/>
        <v>N/A</v>
      </c>
      <c r="I77" s="12">
        <v>-8.36</v>
      </c>
      <c r="J77" s="12">
        <v>2.383</v>
      </c>
      <c r="K77" s="41" t="s">
        <v>736</v>
      </c>
      <c r="L77" s="9" t="str">
        <f t="shared" si="14"/>
        <v>Yes</v>
      </c>
    </row>
    <row r="78" spans="1:12" ht="25" x14ac:dyDescent="0.25">
      <c r="A78" s="42" t="s">
        <v>611</v>
      </c>
      <c r="B78" s="33" t="s">
        <v>213</v>
      </c>
      <c r="C78" s="43">
        <v>7542970</v>
      </c>
      <c r="D78" s="11" t="str">
        <f t="shared" si="11"/>
        <v>N/A</v>
      </c>
      <c r="E78" s="43">
        <v>7498370</v>
      </c>
      <c r="F78" s="11" t="str">
        <f t="shared" si="12"/>
        <v>N/A</v>
      </c>
      <c r="G78" s="43">
        <v>8123067</v>
      </c>
      <c r="H78" s="11" t="str">
        <f t="shared" si="13"/>
        <v>N/A</v>
      </c>
      <c r="I78" s="12">
        <v>-0.59099999999999997</v>
      </c>
      <c r="J78" s="12">
        <v>8.3309999999999995</v>
      </c>
      <c r="K78" s="41" t="s">
        <v>736</v>
      </c>
      <c r="L78" s="9" t="str">
        <f t="shared" si="14"/>
        <v>Yes</v>
      </c>
    </row>
    <row r="79" spans="1:12" x14ac:dyDescent="0.25">
      <c r="A79" s="42" t="s">
        <v>612</v>
      </c>
      <c r="B79" s="33" t="s">
        <v>213</v>
      </c>
      <c r="C79" s="34">
        <v>10533</v>
      </c>
      <c r="D79" s="11" t="str">
        <f t="shared" si="11"/>
        <v>N/A</v>
      </c>
      <c r="E79" s="34">
        <v>10295</v>
      </c>
      <c r="F79" s="11" t="str">
        <f t="shared" si="12"/>
        <v>N/A</v>
      </c>
      <c r="G79" s="34">
        <v>9942</v>
      </c>
      <c r="H79" s="11" t="str">
        <f t="shared" si="13"/>
        <v>N/A</v>
      </c>
      <c r="I79" s="12">
        <v>-2.2599999999999998</v>
      </c>
      <c r="J79" s="12">
        <v>-3.43</v>
      </c>
      <c r="K79" s="41" t="s">
        <v>736</v>
      </c>
      <c r="L79" s="9" t="str">
        <f t="shared" si="14"/>
        <v>Yes</v>
      </c>
    </row>
    <row r="80" spans="1:12" x14ac:dyDescent="0.25">
      <c r="A80" s="42" t="s">
        <v>1432</v>
      </c>
      <c r="B80" s="33" t="s">
        <v>213</v>
      </c>
      <c r="C80" s="43">
        <v>716.12740910000002</v>
      </c>
      <c r="D80" s="11" t="str">
        <f t="shared" si="11"/>
        <v>N/A</v>
      </c>
      <c r="E80" s="43">
        <v>728.35065566000003</v>
      </c>
      <c r="F80" s="11" t="str">
        <f t="shared" si="12"/>
        <v>N/A</v>
      </c>
      <c r="G80" s="43">
        <v>817.04556427</v>
      </c>
      <c r="H80" s="11" t="str">
        <f t="shared" si="13"/>
        <v>N/A</v>
      </c>
      <c r="I80" s="12">
        <v>1.7070000000000001</v>
      </c>
      <c r="J80" s="12">
        <v>12.18</v>
      </c>
      <c r="K80" s="41" t="s">
        <v>736</v>
      </c>
      <c r="L80" s="9" t="str">
        <f t="shared" si="14"/>
        <v>Yes</v>
      </c>
    </row>
    <row r="81" spans="1:12" x14ac:dyDescent="0.25">
      <c r="A81" s="42" t="s">
        <v>613</v>
      </c>
      <c r="B81" s="33" t="s">
        <v>213</v>
      </c>
      <c r="C81" s="43">
        <v>1868189</v>
      </c>
      <c r="D81" s="11" t="str">
        <f t="shared" si="11"/>
        <v>N/A</v>
      </c>
      <c r="E81" s="43">
        <v>1990194</v>
      </c>
      <c r="F81" s="11" t="str">
        <f t="shared" si="12"/>
        <v>N/A</v>
      </c>
      <c r="G81" s="43">
        <v>1737287</v>
      </c>
      <c r="H81" s="11" t="str">
        <f t="shared" si="13"/>
        <v>N/A</v>
      </c>
      <c r="I81" s="12">
        <v>6.5309999999999997</v>
      </c>
      <c r="J81" s="12">
        <v>-12.7</v>
      </c>
      <c r="K81" s="41" t="s">
        <v>736</v>
      </c>
      <c r="L81" s="9" t="str">
        <f t="shared" si="14"/>
        <v>Yes</v>
      </c>
    </row>
    <row r="82" spans="1:12" x14ac:dyDescent="0.25">
      <c r="A82" s="42" t="s">
        <v>614</v>
      </c>
      <c r="B82" s="33" t="s">
        <v>213</v>
      </c>
      <c r="C82" s="34">
        <v>4249</v>
      </c>
      <c r="D82" s="11" t="str">
        <f t="shared" si="11"/>
        <v>N/A</v>
      </c>
      <c r="E82" s="34">
        <v>4638</v>
      </c>
      <c r="F82" s="11" t="str">
        <f t="shared" si="12"/>
        <v>N/A</v>
      </c>
      <c r="G82" s="34">
        <v>4278</v>
      </c>
      <c r="H82" s="11" t="str">
        <f t="shared" si="13"/>
        <v>N/A</v>
      </c>
      <c r="I82" s="12">
        <v>9.1549999999999994</v>
      </c>
      <c r="J82" s="12">
        <v>-7.76</v>
      </c>
      <c r="K82" s="41" t="s">
        <v>736</v>
      </c>
      <c r="L82" s="9" t="str">
        <f t="shared" si="14"/>
        <v>Yes</v>
      </c>
    </row>
    <row r="83" spans="1:12" x14ac:dyDescent="0.25">
      <c r="A83" s="42" t="s">
        <v>1433</v>
      </c>
      <c r="B83" s="33" t="s">
        <v>213</v>
      </c>
      <c r="C83" s="43">
        <v>439.67733584000001</v>
      </c>
      <c r="D83" s="11" t="str">
        <f t="shared" si="11"/>
        <v>N/A</v>
      </c>
      <c r="E83" s="43">
        <v>429.10608021000002</v>
      </c>
      <c r="F83" s="11" t="str">
        <f t="shared" si="12"/>
        <v>N/A</v>
      </c>
      <c r="G83" s="43">
        <v>406.09794296000001</v>
      </c>
      <c r="H83" s="11" t="str">
        <f t="shared" si="13"/>
        <v>N/A</v>
      </c>
      <c r="I83" s="12">
        <v>-2.4</v>
      </c>
      <c r="J83" s="12">
        <v>-5.36</v>
      </c>
      <c r="K83" s="41" t="s">
        <v>736</v>
      </c>
      <c r="L83" s="9" t="str">
        <f t="shared" si="14"/>
        <v>Yes</v>
      </c>
    </row>
    <row r="84" spans="1:12" ht="25" x14ac:dyDescent="0.25">
      <c r="A84" s="42" t="s">
        <v>615</v>
      </c>
      <c r="B84" s="33" t="s">
        <v>213</v>
      </c>
      <c r="C84" s="43">
        <v>26335</v>
      </c>
      <c r="D84" s="11" t="str">
        <f t="shared" si="11"/>
        <v>N/A</v>
      </c>
      <c r="E84" s="43">
        <v>27023</v>
      </c>
      <c r="F84" s="11" t="str">
        <f t="shared" si="12"/>
        <v>N/A</v>
      </c>
      <c r="G84" s="43">
        <v>26967</v>
      </c>
      <c r="H84" s="11" t="str">
        <f t="shared" si="13"/>
        <v>N/A</v>
      </c>
      <c r="I84" s="12">
        <v>2.6120000000000001</v>
      </c>
      <c r="J84" s="12">
        <v>-0.20699999999999999</v>
      </c>
      <c r="K84" s="41" t="s">
        <v>736</v>
      </c>
      <c r="L84" s="9" t="str">
        <f t="shared" si="14"/>
        <v>Yes</v>
      </c>
    </row>
    <row r="85" spans="1:12" x14ac:dyDescent="0.25">
      <c r="A85" s="42" t="s">
        <v>616</v>
      </c>
      <c r="B85" s="33" t="s">
        <v>213</v>
      </c>
      <c r="C85" s="34">
        <v>35</v>
      </c>
      <c r="D85" s="11" t="str">
        <f t="shared" si="11"/>
        <v>N/A</v>
      </c>
      <c r="E85" s="34">
        <v>34</v>
      </c>
      <c r="F85" s="11" t="str">
        <f t="shared" si="12"/>
        <v>N/A</v>
      </c>
      <c r="G85" s="34">
        <v>33</v>
      </c>
      <c r="H85" s="11" t="str">
        <f t="shared" si="13"/>
        <v>N/A</v>
      </c>
      <c r="I85" s="12">
        <v>-2.86</v>
      </c>
      <c r="J85" s="12">
        <v>-2.94</v>
      </c>
      <c r="K85" s="41" t="s">
        <v>736</v>
      </c>
      <c r="L85" s="9" t="str">
        <f t="shared" si="14"/>
        <v>Yes</v>
      </c>
    </row>
    <row r="86" spans="1:12" x14ac:dyDescent="0.25">
      <c r="A86" s="42" t="s">
        <v>1434</v>
      </c>
      <c r="B86" s="33" t="s">
        <v>213</v>
      </c>
      <c r="C86" s="43">
        <v>752.42857143000003</v>
      </c>
      <c r="D86" s="11" t="str">
        <f t="shared" si="11"/>
        <v>N/A</v>
      </c>
      <c r="E86" s="43">
        <v>794.79411764999998</v>
      </c>
      <c r="F86" s="11" t="str">
        <f t="shared" si="12"/>
        <v>N/A</v>
      </c>
      <c r="G86" s="43">
        <v>817.18181818000005</v>
      </c>
      <c r="H86" s="11" t="str">
        <f t="shared" si="13"/>
        <v>N/A</v>
      </c>
      <c r="I86" s="12">
        <v>5.6310000000000002</v>
      </c>
      <c r="J86" s="12">
        <v>2.8170000000000002</v>
      </c>
      <c r="K86" s="41" t="s">
        <v>736</v>
      </c>
      <c r="L86" s="9" t="str">
        <f t="shared" si="14"/>
        <v>Yes</v>
      </c>
    </row>
    <row r="87" spans="1:12" x14ac:dyDescent="0.25">
      <c r="A87" s="42" t="s">
        <v>617</v>
      </c>
      <c r="B87" s="33" t="s">
        <v>213</v>
      </c>
      <c r="C87" s="43">
        <v>2599827</v>
      </c>
      <c r="D87" s="11" t="str">
        <f t="shared" si="11"/>
        <v>N/A</v>
      </c>
      <c r="E87" s="43">
        <v>2435662</v>
      </c>
      <c r="F87" s="11" t="str">
        <f t="shared" si="12"/>
        <v>N/A</v>
      </c>
      <c r="G87" s="43">
        <v>2706082</v>
      </c>
      <c r="H87" s="11" t="str">
        <f t="shared" si="13"/>
        <v>N/A</v>
      </c>
      <c r="I87" s="12">
        <v>-6.31</v>
      </c>
      <c r="J87" s="12">
        <v>11.1</v>
      </c>
      <c r="K87" s="41" t="s">
        <v>736</v>
      </c>
      <c r="L87" s="9" t="str">
        <f t="shared" si="14"/>
        <v>Yes</v>
      </c>
    </row>
    <row r="88" spans="1:12" x14ac:dyDescent="0.25">
      <c r="A88" s="42" t="s">
        <v>618</v>
      </c>
      <c r="B88" s="33" t="s">
        <v>213</v>
      </c>
      <c r="C88" s="34">
        <v>11599</v>
      </c>
      <c r="D88" s="11" t="str">
        <f t="shared" si="11"/>
        <v>N/A</v>
      </c>
      <c r="E88" s="34">
        <v>11124</v>
      </c>
      <c r="F88" s="11" t="str">
        <f t="shared" si="12"/>
        <v>N/A</v>
      </c>
      <c r="G88" s="34">
        <v>10455</v>
      </c>
      <c r="H88" s="11" t="str">
        <f t="shared" si="13"/>
        <v>N/A</v>
      </c>
      <c r="I88" s="12">
        <v>-4.0999999999999996</v>
      </c>
      <c r="J88" s="12">
        <v>-6.01</v>
      </c>
      <c r="K88" s="41" t="s">
        <v>736</v>
      </c>
      <c r="L88" s="9" t="str">
        <f t="shared" si="14"/>
        <v>Yes</v>
      </c>
    </row>
    <row r="89" spans="1:12" x14ac:dyDescent="0.25">
      <c r="A89" s="42" t="s">
        <v>1435</v>
      </c>
      <c r="B89" s="33" t="s">
        <v>213</v>
      </c>
      <c r="C89" s="43">
        <v>224.14233985999999</v>
      </c>
      <c r="D89" s="11" t="str">
        <f t="shared" si="11"/>
        <v>N/A</v>
      </c>
      <c r="E89" s="43">
        <v>218.95559151</v>
      </c>
      <c r="F89" s="11" t="str">
        <f t="shared" si="12"/>
        <v>N/A</v>
      </c>
      <c r="G89" s="43">
        <v>258.83137255000003</v>
      </c>
      <c r="H89" s="11" t="str">
        <f t="shared" si="13"/>
        <v>N/A</v>
      </c>
      <c r="I89" s="12">
        <v>-2.31</v>
      </c>
      <c r="J89" s="12">
        <v>18.21</v>
      </c>
      <c r="K89" s="41" t="s">
        <v>736</v>
      </c>
      <c r="L89" s="9" t="str">
        <f t="shared" si="14"/>
        <v>Yes</v>
      </c>
    </row>
    <row r="90" spans="1:12" x14ac:dyDescent="0.25">
      <c r="A90" s="42" t="s">
        <v>619</v>
      </c>
      <c r="B90" s="33" t="s">
        <v>213</v>
      </c>
      <c r="C90" s="43">
        <v>5440639</v>
      </c>
      <c r="D90" s="11" t="str">
        <f t="shared" si="11"/>
        <v>N/A</v>
      </c>
      <c r="E90" s="43">
        <v>5535367</v>
      </c>
      <c r="F90" s="11" t="str">
        <f t="shared" si="12"/>
        <v>N/A</v>
      </c>
      <c r="G90" s="43">
        <v>3836054</v>
      </c>
      <c r="H90" s="11" t="str">
        <f t="shared" si="13"/>
        <v>N/A</v>
      </c>
      <c r="I90" s="12">
        <v>1.7410000000000001</v>
      </c>
      <c r="J90" s="12">
        <v>-30.7</v>
      </c>
      <c r="K90" s="41" t="s">
        <v>736</v>
      </c>
      <c r="L90" s="9" t="str">
        <f t="shared" si="14"/>
        <v>No</v>
      </c>
    </row>
    <row r="91" spans="1:12" x14ac:dyDescent="0.25">
      <c r="A91" s="42" t="s">
        <v>620</v>
      </c>
      <c r="B91" s="33" t="s">
        <v>213</v>
      </c>
      <c r="C91" s="34">
        <v>14531</v>
      </c>
      <c r="D91" s="11" t="str">
        <f t="shared" si="11"/>
        <v>N/A</v>
      </c>
      <c r="E91" s="34">
        <v>15046</v>
      </c>
      <c r="F91" s="11" t="str">
        <f t="shared" si="12"/>
        <v>N/A</v>
      </c>
      <c r="G91" s="34">
        <v>12069</v>
      </c>
      <c r="H91" s="11" t="str">
        <f t="shared" si="13"/>
        <v>N/A</v>
      </c>
      <c r="I91" s="12">
        <v>3.544</v>
      </c>
      <c r="J91" s="12">
        <v>-19.8</v>
      </c>
      <c r="K91" s="41" t="s">
        <v>736</v>
      </c>
      <c r="L91" s="9" t="str">
        <f t="shared" si="14"/>
        <v>Yes</v>
      </c>
    </row>
    <row r="92" spans="1:12" x14ac:dyDescent="0.25">
      <c r="A92" s="42" t="s">
        <v>1436</v>
      </c>
      <c r="B92" s="33" t="s">
        <v>213</v>
      </c>
      <c r="C92" s="43">
        <v>374.41600715999999</v>
      </c>
      <c r="D92" s="11" t="str">
        <f t="shared" si="11"/>
        <v>N/A</v>
      </c>
      <c r="E92" s="43">
        <v>367.89625150000001</v>
      </c>
      <c r="F92" s="11" t="str">
        <f t="shared" si="12"/>
        <v>N/A</v>
      </c>
      <c r="G92" s="43">
        <v>317.84356616000002</v>
      </c>
      <c r="H92" s="11" t="str">
        <f t="shared" si="13"/>
        <v>N/A</v>
      </c>
      <c r="I92" s="12">
        <v>-1.74</v>
      </c>
      <c r="J92" s="12">
        <v>-13.6</v>
      </c>
      <c r="K92" s="41" t="s">
        <v>736</v>
      </c>
      <c r="L92" s="9" t="str">
        <f t="shared" si="14"/>
        <v>Yes</v>
      </c>
    </row>
    <row r="93" spans="1:12" ht="25" x14ac:dyDescent="0.25">
      <c r="A93" s="42" t="s">
        <v>621</v>
      </c>
      <c r="B93" s="33" t="s">
        <v>213</v>
      </c>
      <c r="C93" s="43">
        <v>75080323</v>
      </c>
      <c r="D93" s="11" t="str">
        <f t="shared" si="11"/>
        <v>N/A</v>
      </c>
      <c r="E93" s="43">
        <v>75660826</v>
      </c>
      <c r="F93" s="11" t="str">
        <f t="shared" si="12"/>
        <v>N/A</v>
      </c>
      <c r="G93" s="43">
        <v>80061630</v>
      </c>
      <c r="H93" s="11" t="str">
        <f t="shared" si="13"/>
        <v>N/A</v>
      </c>
      <c r="I93" s="12">
        <v>0.7732</v>
      </c>
      <c r="J93" s="12">
        <v>5.8159999999999998</v>
      </c>
      <c r="K93" s="41" t="s">
        <v>736</v>
      </c>
      <c r="L93" s="9" t="str">
        <f t="shared" si="14"/>
        <v>Yes</v>
      </c>
    </row>
    <row r="94" spans="1:12" x14ac:dyDescent="0.25">
      <c r="A94" s="44" t="s">
        <v>622</v>
      </c>
      <c r="B94" s="34" t="s">
        <v>213</v>
      </c>
      <c r="C94" s="34">
        <v>8221</v>
      </c>
      <c r="D94" s="11" t="str">
        <f t="shared" si="11"/>
        <v>N/A</v>
      </c>
      <c r="E94" s="34">
        <v>8481</v>
      </c>
      <c r="F94" s="11" t="str">
        <f t="shared" si="12"/>
        <v>N/A</v>
      </c>
      <c r="G94" s="34">
        <v>7841</v>
      </c>
      <c r="H94" s="11" t="str">
        <f t="shared" si="13"/>
        <v>N/A</v>
      </c>
      <c r="I94" s="12">
        <v>3.1629999999999998</v>
      </c>
      <c r="J94" s="12">
        <v>-7.55</v>
      </c>
      <c r="K94" s="1" t="s">
        <v>736</v>
      </c>
      <c r="L94" s="9" t="str">
        <f t="shared" si="14"/>
        <v>Yes</v>
      </c>
    </row>
    <row r="95" spans="1:12" x14ac:dyDescent="0.25">
      <c r="A95" s="42" t="s">
        <v>1437</v>
      </c>
      <c r="B95" s="33" t="s">
        <v>213</v>
      </c>
      <c r="C95" s="43">
        <v>9132.7482058000005</v>
      </c>
      <c r="D95" s="11" t="str">
        <f t="shared" si="11"/>
        <v>N/A</v>
      </c>
      <c r="E95" s="43">
        <v>8921.2151869000008</v>
      </c>
      <c r="F95" s="11" t="str">
        <f t="shared" si="12"/>
        <v>N/A</v>
      </c>
      <c r="G95" s="43">
        <v>10210.640224000001</v>
      </c>
      <c r="H95" s="11" t="str">
        <f t="shared" si="13"/>
        <v>N/A</v>
      </c>
      <c r="I95" s="12">
        <v>-2.3199999999999998</v>
      </c>
      <c r="J95" s="12">
        <v>14.45</v>
      </c>
      <c r="K95" s="41" t="s">
        <v>736</v>
      </c>
      <c r="L95" s="9" t="str">
        <f t="shared" si="14"/>
        <v>Yes</v>
      </c>
    </row>
    <row r="96" spans="1:12" ht="25" x14ac:dyDescent="0.25">
      <c r="A96" s="42" t="s">
        <v>623</v>
      </c>
      <c r="B96" s="33" t="s">
        <v>213</v>
      </c>
      <c r="C96" s="43">
        <v>10495590</v>
      </c>
      <c r="D96" s="11" t="str">
        <f t="shared" si="11"/>
        <v>N/A</v>
      </c>
      <c r="E96" s="43">
        <v>10326221</v>
      </c>
      <c r="F96" s="11" t="str">
        <f t="shared" si="12"/>
        <v>N/A</v>
      </c>
      <c r="G96" s="43">
        <v>9193924</v>
      </c>
      <c r="H96" s="11" t="str">
        <f t="shared" si="13"/>
        <v>N/A</v>
      </c>
      <c r="I96" s="12">
        <v>-1.61</v>
      </c>
      <c r="J96" s="12">
        <v>-11</v>
      </c>
      <c r="K96" s="41" t="s">
        <v>736</v>
      </c>
      <c r="L96" s="9" t="str">
        <f t="shared" si="14"/>
        <v>Yes</v>
      </c>
    </row>
    <row r="97" spans="1:12" x14ac:dyDescent="0.25">
      <c r="A97" s="42" t="s">
        <v>624</v>
      </c>
      <c r="B97" s="33" t="s">
        <v>213</v>
      </c>
      <c r="C97" s="34">
        <v>11852</v>
      </c>
      <c r="D97" s="11" t="str">
        <f t="shared" si="11"/>
        <v>N/A</v>
      </c>
      <c r="E97" s="34">
        <v>12219</v>
      </c>
      <c r="F97" s="11" t="str">
        <f t="shared" si="12"/>
        <v>N/A</v>
      </c>
      <c r="G97" s="34">
        <v>10990</v>
      </c>
      <c r="H97" s="11" t="str">
        <f t="shared" si="13"/>
        <v>N/A</v>
      </c>
      <c r="I97" s="12">
        <v>3.097</v>
      </c>
      <c r="J97" s="12">
        <v>-10.1</v>
      </c>
      <c r="K97" s="41" t="s">
        <v>736</v>
      </c>
      <c r="L97" s="9" t="str">
        <f t="shared" si="14"/>
        <v>Yes</v>
      </c>
    </row>
    <row r="98" spans="1:12" x14ac:dyDescent="0.25">
      <c r="A98" s="42" t="s">
        <v>1438</v>
      </c>
      <c r="B98" s="33" t="s">
        <v>213</v>
      </c>
      <c r="C98" s="43">
        <v>885.55433682</v>
      </c>
      <c r="D98" s="11" t="str">
        <f t="shared" si="11"/>
        <v>N/A</v>
      </c>
      <c r="E98" s="43">
        <v>845.09542515999999</v>
      </c>
      <c r="F98" s="11" t="str">
        <f t="shared" si="12"/>
        <v>N/A</v>
      </c>
      <c r="G98" s="43">
        <v>836.57179254000005</v>
      </c>
      <c r="H98" s="11" t="str">
        <f t="shared" si="13"/>
        <v>N/A</v>
      </c>
      <c r="I98" s="12">
        <v>-4.57</v>
      </c>
      <c r="J98" s="12">
        <v>-1.01</v>
      </c>
      <c r="K98" s="41" t="s">
        <v>736</v>
      </c>
      <c r="L98" s="9" t="str">
        <f t="shared" si="14"/>
        <v>Yes</v>
      </c>
    </row>
    <row r="99" spans="1:12" ht="25" x14ac:dyDescent="0.25">
      <c r="A99" s="42" t="s">
        <v>625</v>
      </c>
      <c r="B99" s="33" t="s">
        <v>213</v>
      </c>
      <c r="C99" s="43">
        <v>578289</v>
      </c>
      <c r="D99" s="11" t="str">
        <f t="shared" si="11"/>
        <v>N/A</v>
      </c>
      <c r="E99" s="43">
        <v>11145580</v>
      </c>
      <c r="F99" s="11" t="str">
        <f t="shared" si="12"/>
        <v>N/A</v>
      </c>
      <c r="G99" s="43">
        <v>7862765</v>
      </c>
      <c r="H99" s="11" t="str">
        <f t="shared" si="13"/>
        <v>N/A</v>
      </c>
      <c r="I99" s="12">
        <v>1827</v>
      </c>
      <c r="J99" s="12">
        <v>-29.5</v>
      </c>
      <c r="K99" s="41" t="s">
        <v>736</v>
      </c>
      <c r="L99" s="9" t="str">
        <f t="shared" si="14"/>
        <v>Yes</v>
      </c>
    </row>
    <row r="100" spans="1:12" x14ac:dyDescent="0.25">
      <c r="A100" s="42" t="s">
        <v>626</v>
      </c>
      <c r="B100" s="33" t="s">
        <v>213</v>
      </c>
      <c r="C100" s="34">
        <v>310</v>
      </c>
      <c r="D100" s="11" t="str">
        <f t="shared" si="11"/>
        <v>N/A</v>
      </c>
      <c r="E100" s="34">
        <v>722</v>
      </c>
      <c r="F100" s="11" t="str">
        <f t="shared" si="12"/>
        <v>N/A</v>
      </c>
      <c r="G100" s="34">
        <v>635</v>
      </c>
      <c r="H100" s="11" t="str">
        <f t="shared" si="13"/>
        <v>N/A</v>
      </c>
      <c r="I100" s="12">
        <v>132.9</v>
      </c>
      <c r="J100" s="12">
        <v>-12</v>
      </c>
      <c r="K100" s="41" t="s">
        <v>736</v>
      </c>
      <c r="L100" s="9" t="str">
        <f t="shared" si="14"/>
        <v>Yes</v>
      </c>
    </row>
    <row r="101" spans="1:12" ht="25" x14ac:dyDescent="0.25">
      <c r="A101" s="42" t="s">
        <v>1439</v>
      </c>
      <c r="B101" s="33" t="s">
        <v>213</v>
      </c>
      <c r="C101" s="43">
        <v>1865.4483871</v>
      </c>
      <c r="D101" s="11" t="str">
        <f t="shared" si="11"/>
        <v>N/A</v>
      </c>
      <c r="E101" s="43">
        <v>15437.091413</v>
      </c>
      <c r="F101" s="11" t="str">
        <f t="shared" si="12"/>
        <v>N/A</v>
      </c>
      <c r="G101" s="43">
        <v>12382.307086999999</v>
      </c>
      <c r="H101" s="11" t="str">
        <f t="shared" si="13"/>
        <v>N/A</v>
      </c>
      <c r="I101" s="12">
        <v>727.5</v>
      </c>
      <c r="J101" s="12">
        <v>-19.8</v>
      </c>
      <c r="K101" s="41" t="s">
        <v>736</v>
      </c>
      <c r="L101" s="9" t="str">
        <f t="shared" si="14"/>
        <v>Yes</v>
      </c>
    </row>
    <row r="102" spans="1:12" ht="25" x14ac:dyDescent="0.25">
      <c r="A102" s="42" t="s">
        <v>627</v>
      </c>
      <c r="B102" s="33" t="s">
        <v>213</v>
      </c>
      <c r="C102" s="43">
        <v>3363</v>
      </c>
      <c r="D102" s="11" t="str">
        <f t="shared" si="11"/>
        <v>N/A</v>
      </c>
      <c r="E102" s="43">
        <v>5208</v>
      </c>
      <c r="F102" s="11" t="str">
        <f t="shared" si="12"/>
        <v>N/A</v>
      </c>
      <c r="G102" s="43">
        <v>4966</v>
      </c>
      <c r="H102" s="11" t="str">
        <f t="shared" si="13"/>
        <v>N/A</v>
      </c>
      <c r="I102" s="12">
        <v>54.86</v>
      </c>
      <c r="J102" s="12">
        <v>-4.6500000000000004</v>
      </c>
      <c r="K102" s="41" t="s">
        <v>736</v>
      </c>
      <c r="L102" s="9" t="str">
        <f t="shared" si="14"/>
        <v>Yes</v>
      </c>
    </row>
    <row r="103" spans="1:12" x14ac:dyDescent="0.25">
      <c r="A103" s="42" t="s">
        <v>628</v>
      </c>
      <c r="B103" s="33" t="s">
        <v>213</v>
      </c>
      <c r="C103" s="34">
        <v>11</v>
      </c>
      <c r="D103" s="11" t="str">
        <f t="shared" si="11"/>
        <v>N/A</v>
      </c>
      <c r="E103" s="34">
        <v>14</v>
      </c>
      <c r="F103" s="11" t="str">
        <f t="shared" si="12"/>
        <v>N/A</v>
      </c>
      <c r="G103" s="34">
        <v>11</v>
      </c>
      <c r="H103" s="11" t="str">
        <f t="shared" si="13"/>
        <v>N/A</v>
      </c>
      <c r="I103" s="12">
        <v>75</v>
      </c>
      <c r="J103" s="12">
        <v>-57.1</v>
      </c>
      <c r="K103" s="41" t="s">
        <v>736</v>
      </c>
      <c r="L103" s="9" t="str">
        <f t="shared" si="14"/>
        <v>No</v>
      </c>
    </row>
    <row r="104" spans="1:12" ht="25" x14ac:dyDescent="0.25">
      <c r="A104" s="42" t="s">
        <v>1440</v>
      </c>
      <c r="B104" s="33" t="s">
        <v>213</v>
      </c>
      <c r="C104" s="43">
        <v>420.375</v>
      </c>
      <c r="D104" s="11" t="str">
        <f t="shared" si="11"/>
        <v>N/A</v>
      </c>
      <c r="E104" s="43">
        <v>372</v>
      </c>
      <c r="F104" s="11" t="str">
        <f t="shared" si="12"/>
        <v>N/A</v>
      </c>
      <c r="G104" s="43">
        <v>827.66666667000004</v>
      </c>
      <c r="H104" s="11" t="str">
        <f t="shared" si="13"/>
        <v>N/A</v>
      </c>
      <c r="I104" s="12">
        <v>-11.5</v>
      </c>
      <c r="J104" s="12">
        <v>122.5</v>
      </c>
      <c r="K104" s="41" t="s">
        <v>736</v>
      </c>
      <c r="L104" s="9" t="str">
        <f t="shared" si="14"/>
        <v>No</v>
      </c>
    </row>
    <row r="105" spans="1:12" ht="25" x14ac:dyDescent="0.25">
      <c r="A105" s="42" t="s">
        <v>629</v>
      </c>
      <c r="B105" s="33" t="s">
        <v>213</v>
      </c>
      <c r="C105" s="43">
        <v>10814461</v>
      </c>
      <c r="D105" s="11" t="str">
        <f t="shared" si="11"/>
        <v>N/A</v>
      </c>
      <c r="E105" s="43">
        <v>2896334</v>
      </c>
      <c r="F105" s="11" t="str">
        <f t="shared" si="12"/>
        <v>N/A</v>
      </c>
      <c r="G105" s="43">
        <v>747812</v>
      </c>
      <c r="H105" s="11" t="str">
        <f t="shared" si="13"/>
        <v>N/A</v>
      </c>
      <c r="I105" s="12">
        <v>-73.2</v>
      </c>
      <c r="J105" s="12">
        <v>-74.2</v>
      </c>
      <c r="K105" s="41" t="s">
        <v>736</v>
      </c>
      <c r="L105" s="9" t="str">
        <f t="shared" si="14"/>
        <v>No</v>
      </c>
    </row>
    <row r="106" spans="1:12" x14ac:dyDescent="0.25">
      <c r="A106" s="42" t="s">
        <v>630</v>
      </c>
      <c r="B106" s="33" t="s">
        <v>213</v>
      </c>
      <c r="C106" s="34">
        <v>585</v>
      </c>
      <c r="D106" s="11" t="str">
        <f t="shared" si="11"/>
        <v>N/A</v>
      </c>
      <c r="E106" s="34">
        <v>569</v>
      </c>
      <c r="F106" s="11" t="str">
        <f t="shared" si="12"/>
        <v>N/A</v>
      </c>
      <c r="G106" s="34">
        <v>456</v>
      </c>
      <c r="H106" s="11" t="str">
        <f t="shared" si="13"/>
        <v>N/A</v>
      </c>
      <c r="I106" s="12">
        <v>-2.74</v>
      </c>
      <c r="J106" s="12">
        <v>-19.899999999999999</v>
      </c>
      <c r="K106" s="41" t="s">
        <v>736</v>
      </c>
      <c r="L106" s="9" t="str">
        <f t="shared" si="14"/>
        <v>Yes</v>
      </c>
    </row>
    <row r="107" spans="1:12" ht="25" x14ac:dyDescent="0.25">
      <c r="A107" s="42" t="s">
        <v>1441</v>
      </c>
      <c r="B107" s="33" t="s">
        <v>213</v>
      </c>
      <c r="C107" s="43">
        <v>18486.258119999999</v>
      </c>
      <c r="D107" s="11" t="str">
        <f t="shared" si="11"/>
        <v>N/A</v>
      </c>
      <c r="E107" s="43">
        <v>5090.2179262</v>
      </c>
      <c r="F107" s="11" t="str">
        <f t="shared" si="12"/>
        <v>N/A</v>
      </c>
      <c r="G107" s="43">
        <v>1639.9385964999999</v>
      </c>
      <c r="H107" s="11" t="str">
        <f t="shared" si="13"/>
        <v>N/A</v>
      </c>
      <c r="I107" s="12">
        <v>-72.5</v>
      </c>
      <c r="J107" s="12">
        <v>-67.8</v>
      </c>
      <c r="K107" s="41" t="s">
        <v>736</v>
      </c>
      <c r="L107" s="9" t="str">
        <f t="shared" si="14"/>
        <v>No</v>
      </c>
    </row>
    <row r="108" spans="1:12" ht="25" x14ac:dyDescent="0.25">
      <c r="A108" s="42" t="s">
        <v>631</v>
      </c>
      <c r="B108" s="33" t="s">
        <v>213</v>
      </c>
      <c r="C108" s="43">
        <v>83745</v>
      </c>
      <c r="D108" s="11" t="str">
        <f t="shared" si="11"/>
        <v>N/A</v>
      </c>
      <c r="E108" s="43">
        <v>73936</v>
      </c>
      <c r="F108" s="11" t="str">
        <f t="shared" si="12"/>
        <v>N/A</v>
      </c>
      <c r="G108" s="43">
        <v>73724</v>
      </c>
      <c r="H108" s="11" t="str">
        <f t="shared" si="13"/>
        <v>N/A</v>
      </c>
      <c r="I108" s="12">
        <v>-11.7</v>
      </c>
      <c r="J108" s="12">
        <v>-0.28699999999999998</v>
      </c>
      <c r="K108" s="41" t="s">
        <v>736</v>
      </c>
      <c r="L108" s="9" t="str">
        <f t="shared" si="14"/>
        <v>Yes</v>
      </c>
    </row>
    <row r="109" spans="1:12" x14ac:dyDescent="0.25">
      <c r="A109" s="42" t="s">
        <v>632</v>
      </c>
      <c r="B109" s="33" t="s">
        <v>213</v>
      </c>
      <c r="C109" s="34">
        <v>1058</v>
      </c>
      <c r="D109" s="11" t="str">
        <f t="shared" si="11"/>
        <v>N/A</v>
      </c>
      <c r="E109" s="34">
        <v>918</v>
      </c>
      <c r="F109" s="11" t="str">
        <f t="shared" si="12"/>
        <v>N/A</v>
      </c>
      <c r="G109" s="34">
        <v>943</v>
      </c>
      <c r="H109" s="11" t="str">
        <f t="shared" si="13"/>
        <v>N/A</v>
      </c>
      <c r="I109" s="12">
        <v>-13.2</v>
      </c>
      <c r="J109" s="12">
        <v>2.7229999999999999</v>
      </c>
      <c r="K109" s="41" t="s">
        <v>736</v>
      </c>
      <c r="L109" s="9" t="str">
        <f t="shared" si="14"/>
        <v>Yes</v>
      </c>
    </row>
    <row r="110" spans="1:12" ht="25" x14ac:dyDescent="0.25">
      <c r="A110" s="42" t="s">
        <v>1442</v>
      </c>
      <c r="B110" s="33" t="s">
        <v>213</v>
      </c>
      <c r="C110" s="43">
        <v>79.154064271999999</v>
      </c>
      <c r="D110" s="11" t="str">
        <f t="shared" si="11"/>
        <v>N/A</v>
      </c>
      <c r="E110" s="43">
        <v>80.540305011000001</v>
      </c>
      <c r="F110" s="11" t="str">
        <f t="shared" si="12"/>
        <v>N/A</v>
      </c>
      <c r="G110" s="43">
        <v>78.180275715999997</v>
      </c>
      <c r="H110" s="11" t="str">
        <f t="shared" si="13"/>
        <v>N/A</v>
      </c>
      <c r="I110" s="12">
        <v>1.7509999999999999</v>
      </c>
      <c r="J110" s="12">
        <v>-2.93</v>
      </c>
      <c r="K110" s="41" t="s">
        <v>736</v>
      </c>
      <c r="L110" s="9" t="str">
        <f t="shared" si="14"/>
        <v>Yes</v>
      </c>
    </row>
    <row r="111" spans="1:12" x14ac:dyDescent="0.25">
      <c r="A111" s="42" t="s">
        <v>633</v>
      </c>
      <c r="B111" s="33" t="s">
        <v>213</v>
      </c>
      <c r="C111" s="43">
        <v>255429</v>
      </c>
      <c r="D111" s="11" t="str">
        <f t="shared" si="11"/>
        <v>N/A</v>
      </c>
      <c r="E111" s="43">
        <v>174922</v>
      </c>
      <c r="F111" s="11" t="str">
        <f t="shared" si="12"/>
        <v>N/A</v>
      </c>
      <c r="G111" s="43">
        <v>6971812</v>
      </c>
      <c r="H111" s="11" t="str">
        <f t="shared" si="13"/>
        <v>N/A</v>
      </c>
      <c r="I111" s="12">
        <v>-31.5</v>
      </c>
      <c r="J111" s="12">
        <v>3886</v>
      </c>
      <c r="K111" s="41" t="s">
        <v>736</v>
      </c>
      <c r="L111" s="9" t="str">
        <f t="shared" si="14"/>
        <v>No</v>
      </c>
    </row>
    <row r="112" spans="1:12" x14ac:dyDescent="0.25">
      <c r="A112" s="42" t="s">
        <v>634</v>
      </c>
      <c r="B112" s="33" t="s">
        <v>213</v>
      </c>
      <c r="C112" s="34">
        <v>27</v>
      </c>
      <c r="D112" s="11" t="str">
        <f t="shared" si="11"/>
        <v>N/A</v>
      </c>
      <c r="E112" s="34">
        <v>20</v>
      </c>
      <c r="F112" s="11" t="str">
        <f t="shared" si="12"/>
        <v>N/A</v>
      </c>
      <c r="G112" s="34">
        <v>583</v>
      </c>
      <c r="H112" s="11" t="str">
        <f t="shared" si="13"/>
        <v>N/A</v>
      </c>
      <c r="I112" s="12">
        <v>-25.9</v>
      </c>
      <c r="J112" s="12">
        <v>2815</v>
      </c>
      <c r="K112" s="41" t="s">
        <v>736</v>
      </c>
      <c r="L112" s="9" t="str">
        <f t="shared" si="14"/>
        <v>No</v>
      </c>
    </row>
    <row r="113" spans="1:12" x14ac:dyDescent="0.25">
      <c r="A113" s="42" t="s">
        <v>1443</v>
      </c>
      <c r="B113" s="33" t="s">
        <v>213</v>
      </c>
      <c r="C113" s="43">
        <v>9460.3333332999991</v>
      </c>
      <c r="D113" s="11" t="str">
        <f t="shared" si="11"/>
        <v>N/A</v>
      </c>
      <c r="E113" s="43">
        <v>8746.1</v>
      </c>
      <c r="F113" s="11" t="str">
        <f t="shared" si="12"/>
        <v>N/A</v>
      </c>
      <c r="G113" s="43">
        <v>11958.511149</v>
      </c>
      <c r="H113" s="11" t="str">
        <f t="shared" si="13"/>
        <v>N/A</v>
      </c>
      <c r="I113" s="12">
        <v>-7.55</v>
      </c>
      <c r="J113" s="12">
        <v>36.729999999999997</v>
      </c>
      <c r="K113" s="41" t="s">
        <v>736</v>
      </c>
      <c r="L113" s="9" t="str">
        <f t="shared" si="14"/>
        <v>No</v>
      </c>
    </row>
    <row r="114" spans="1:12" ht="25" x14ac:dyDescent="0.25">
      <c r="A114" s="42" t="s">
        <v>635</v>
      </c>
      <c r="B114" s="33" t="s">
        <v>213</v>
      </c>
      <c r="C114" s="43">
        <v>146872</v>
      </c>
      <c r="D114" s="11" t="str">
        <f t="shared" si="11"/>
        <v>N/A</v>
      </c>
      <c r="E114" s="43">
        <v>147267</v>
      </c>
      <c r="F114" s="11" t="str">
        <f t="shared" si="12"/>
        <v>N/A</v>
      </c>
      <c r="G114" s="43">
        <v>533026</v>
      </c>
      <c r="H114" s="11" t="str">
        <f t="shared" si="13"/>
        <v>N/A</v>
      </c>
      <c r="I114" s="12">
        <v>0.26889999999999997</v>
      </c>
      <c r="J114" s="12">
        <v>261.89999999999998</v>
      </c>
      <c r="K114" s="41" t="s">
        <v>736</v>
      </c>
      <c r="L114" s="9" t="str">
        <f>IF(J114="Div by 0", "N/A", IF(OR(J114="N/A",K114="N/A"),"N/A", IF(J114&gt;VALUE(MID(K114,1,2)), "No", IF(J114&lt;-1*VALUE(MID(K114,1,2)), "No", "Yes"))))</f>
        <v>No</v>
      </c>
    </row>
    <row r="115" spans="1:12" x14ac:dyDescent="0.25">
      <c r="A115" s="42" t="s">
        <v>636</v>
      </c>
      <c r="B115" s="33" t="s">
        <v>213</v>
      </c>
      <c r="C115" s="34">
        <v>3090</v>
      </c>
      <c r="D115" s="11" t="str">
        <f t="shared" si="11"/>
        <v>N/A</v>
      </c>
      <c r="E115" s="34">
        <v>3210</v>
      </c>
      <c r="F115" s="11" t="str">
        <f t="shared" si="12"/>
        <v>N/A</v>
      </c>
      <c r="G115" s="34">
        <v>3298</v>
      </c>
      <c r="H115" s="11" t="str">
        <f t="shared" si="13"/>
        <v>N/A</v>
      </c>
      <c r="I115" s="12">
        <v>3.883</v>
      </c>
      <c r="J115" s="12">
        <v>2.7410000000000001</v>
      </c>
      <c r="K115" s="41" t="s">
        <v>736</v>
      </c>
      <c r="L115" s="9" t="str">
        <f t="shared" ref="L115:L119" si="15">IF(J115="Div by 0", "N/A", IF(OR(J115="N/A",K115="N/A"),"N/A", IF(J115&gt;VALUE(MID(K115,1,2)), "No", IF(J115&lt;-1*VALUE(MID(K115,1,2)), "No", "Yes"))))</f>
        <v>Yes</v>
      </c>
    </row>
    <row r="116" spans="1:12" ht="25" x14ac:dyDescent="0.25">
      <c r="A116" s="42" t="s">
        <v>1444</v>
      </c>
      <c r="B116" s="33" t="s">
        <v>213</v>
      </c>
      <c r="C116" s="43">
        <v>47.531391585999998</v>
      </c>
      <c r="D116" s="11" t="str">
        <f t="shared" si="11"/>
        <v>N/A</v>
      </c>
      <c r="E116" s="43">
        <v>45.877570093000003</v>
      </c>
      <c r="F116" s="11" t="str">
        <f t="shared" si="12"/>
        <v>N/A</v>
      </c>
      <c r="G116" s="43">
        <v>161.62098241000001</v>
      </c>
      <c r="H116" s="11" t="str">
        <f t="shared" si="13"/>
        <v>N/A</v>
      </c>
      <c r="I116" s="12">
        <v>-3.48</v>
      </c>
      <c r="J116" s="12">
        <v>252.3</v>
      </c>
      <c r="K116" s="41" t="s">
        <v>736</v>
      </c>
      <c r="L116" s="9" t="str">
        <f t="shared" si="15"/>
        <v>No</v>
      </c>
    </row>
    <row r="117" spans="1:12" ht="25" x14ac:dyDescent="0.25">
      <c r="A117" s="42" t="s">
        <v>637</v>
      </c>
      <c r="B117" s="33" t="s">
        <v>213</v>
      </c>
      <c r="C117" s="43">
        <v>116655</v>
      </c>
      <c r="D117" s="11" t="str">
        <f t="shared" si="11"/>
        <v>N/A</v>
      </c>
      <c r="E117" s="43">
        <v>64350</v>
      </c>
      <c r="F117" s="11" t="str">
        <f t="shared" si="12"/>
        <v>N/A</v>
      </c>
      <c r="G117" s="43">
        <v>24315</v>
      </c>
      <c r="H117" s="11" t="str">
        <f t="shared" si="13"/>
        <v>N/A</v>
      </c>
      <c r="I117" s="12">
        <v>-44.8</v>
      </c>
      <c r="J117" s="12">
        <v>-62.2</v>
      </c>
      <c r="K117" s="41" t="s">
        <v>736</v>
      </c>
      <c r="L117" s="9" t="str">
        <f t="shared" si="15"/>
        <v>No</v>
      </c>
    </row>
    <row r="118" spans="1:12" x14ac:dyDescent="0.25">
      <c r="A118" s="42" t="s">
        <v>638</v>
      </c>
      <c r="B118" s="33" t="s">
        <v>213</v>
      </c>
      <c r="C118" s="34">
        <v>58</v>
      </c>
      <c r="D118" s="11" t="str">
        <f t="shared" si="11"/>
        <v>N/A</v>
      </c>
      <c r="E118" s="34">
        <v>103</v>
      </c>
      <c r="F118" s="11" t="str">
        <f t="shared" si="12"/>
        <v>N/A</v>
      </c>
      <c r="G118" s="34">
        <v>86</v>
      </c>
      <c r="H118" s="11" t="str">
        <f t="shared" si="13"/>
        <v>N/A</v>
      </c>
      <c r="I118" s="12">
        <v>77.59</v>
      </c>
      <c r="J118" s="12">
        <v>-16.5</v>
      </c>
      <c r="K118" s="41" t="s">
        <v>736</v>
      </c>
      <c r="L118" s="9" t="str">
        <f t="shared" si="15"/>
        <v>Yes</v>
      </c>
    </row>
    <row r="119" spans="1:12" ht="25" x14ac:dyDescent="0.25">
      <c r="A119" s="42" t="s">
        <v>1445</v>
      </c>
      <c r="B119" s="33" t="s">
        <v>213</v>
      </c>
      <c r="C119" s="43">
        <v>2011.2931034000001</v>
      </c>
      <c r="D119" s="11" t="str">
        <f t="shared" si="11"/>
        <v>N/A</v>
      </c>
      <c r="E119" s="43">
        <v>624.75728155000002</v>
      </c>
      <c r="F119" s="11" t="str">
        <f t="shared" si="12"/>
        <v>N/A</v>
      </c>
      <c r="G119" s="43">
        <v>282.73255813999998</v>
      </c>
      <c r="H119" s="11" t="str">
        <f t="shared" si="13"/>
        <v>N/A</v>
      </c>
      <c r="I119" s="12">
        <v>-68.900000000000006</v>
      </c>
      <c r="J119" s="12">
        <v>-54.7</v>
      </c>
      <c r="K119" s="41" t="s">
        <v>736</v>
      </c>
      <c r="L119" s="9" t="str">
        <f t="shared" si="15"/>
        <v>No</v>
      </c>
    </row>
    <row r="120" spans="1:12" ht="25" x14ac:dyDescent="0.25">
      <c r="A120" s="42" t="s">
        <v>639</v>
      </c>
      <c r="B120" s="33" t="s">
        <v>213</v>
      </c>
      <c r="C120" s="43">
        <v>8436224</v>
      </c>
      <c r="D120" s="11" t="str">
        <f t="shared" si="11"/>
        <v>N/A</v>
      </c>
      <c r="E120" s="43">
        <v>8470750</v>
      </c>
      <c r="F120" s="11" t="str">
        <f t="shared" si="12"/>
        <v>N/A</v>
      </c>
      <c r="G120" s="43">
        <v>7536121</v>
      </c>
      <c r="H120" s="11" t="str">
        <f t="shared" si="13"/>
        <v>N/A</v>
      </c>
      <c r="I120" s="12">
        <v>0.4093</v>
      </c>
      <c r="J120" s="12">
        <v>-11</v>
      </c>
      <c r="K120" s="41" t="s">
        <v>736</v>
      </c>
      <c r="L120" s="9" t="str">
        <f t="shared" ref="L120:L131" si="16">IF(J120="Div by 0", "N/A", IF(K120="N/A","N/A", IF(J120&gt;VALUE(MID(K120,1,2)), "No", IF(J120&lt;-1*VALUE(MID(K120,1,2)), "No", "Yes"))))</f>
        <v>Yes</v>
      </c>
    </row>
    <row r="121" spans="1:12" x14ac:dyDescent="0.25">
      <c r="A121" s="42" t="s">
        <v>640</v>
      </c>
      <c r="B121" s="33" t="s">
        <v>213</v>
      </c>
      <c r="C121" s="34">
        <v>12076</v>
      </c>
      <c r="D121" s="11" t="str">
        <f t="shared" si="11"/>
        <v>N/A</v>
      </c>
      <c r="E121" s="34">
        <v>12501</v>
      </c>
      <c r="F121" s="11" t="str">
        <f t="shared" si="12"/>
        <v>N/A</v>
      </c>
      <c r="G121" s="34">
        <v>11346</v>
      </c>
      <c r="H121" s="11" t="str">
        <f t="shared" si="13"/>
        <v>N/A</v>
      </c>
      <c r="I121" s="12">
        <v>3.5190000000000001</v>
      </c>
      <c r="J121" s="12">
        <v>-9.24</v>
      </c>
      <c r="K121" s="41" t="s">
        <v>736</v>
      </c>
      <c r="L121" s="9" t="str">
        <f t="shared" si="16"/>
        <v>Yes</v>
      </c>
    </row>
    <row r="122" spans="1:12" ht="25" x14ac:dyDescent="0.25">
      <c r="A122" s="42" t="s">
        <v>1446</v>
      </c>
      <c r="B122" s="33" t="s">
        <v>213</v>
      </c>
      <c r="C122" s="43">
        <v>698.59423649999997</v>
      </c>
      <c r="D122" s="11" t="str">
        <f t="shared" si="11"/>
        <v>N/A</v>
      </c>
      <c r="E122" s="43">
        <v>677.60579154000004</v>
      </c>
      <c r="F122" s="11" t="str">
        <f t="shared" si="12"/>
        <v>N/A</v>
      </c>
      <c r="G122" s="43">
        <v>664.20950115000005</v>
      </c>
      <c r="H122" s="11" t="str">
        <f t="shared" si="13"/>
        <v>N/A</v>
      </c>
      <c r="I122" s="12">
        <v>-3</v>
      </c>
      <c r="J122" s="12">
        <v>-1.98</v>
      </c>
      <c r="K122" s="41" t="s">
        <v>736</v>
      </c>
      <c r="L122" s="9" t="str">
        <f t="shared" si="16"/>
        <v>Yes</v>
      </c>
    </row>
    <row r="123" spans="1:12" ht="25" x14ac:dyDescent="0.25">
      <c r="A123" s="42" t="s">
        <v>641</v>
      </c>
      <c r="B123" s="33" t="s">
        <v>213</v>
      </c>
      <c r="C123" s="43">
        <v>87971962</v>
      </c>
      <c r="D123" s="11" t="str">
        <f t="shared" ref="D123:D131" si="17">IF($B123="N/A","N/A",IF(C123&gt;10,"No",IF(C123&lt;-10,"No","Yes")))</f>
        <v>N/A</v>
      </c>
      <c r="E123" s="43">
        <v>92117260</v>
      </c>
      <c r="F123" s="11" t="str">
        <f t="shared" ref="F123:F131" si="18">IF($B123="N/A","N/A",IF(E123&gt;10,"No",IF(E123&lt;-10,"No","Yes")))</f>
        <v>N/A</v>
      </c>
      <c r="G123" s="43">
        <v>85682580</v>
      </c>
      <c r="H123" s="11" t="str">
        <f t="shared" ref="H123:H131" si="19">IF($B123="N/A","N/A",IF(G123&gt;10,"No",IF(G123&lt;-10,"No","Yes")))</f>
        <v>N/A</v>
      </c>
      <c r="I123" s="12">
        <v>4.7119999999999997</v>
      </c>
      <c r="J123" s="12">
        <v>-6.99</v>
      </c>
      <c r="K123" s="41" t="s">
        <v>736</v>
      </c>
      <c r="L123" s="9" t="str">
        <f t="shared" si="16"/>
        <v>Yes</v>
      </c>
    </row>
    <row r="124" spans="1:12" x14ac:dyDescent="0.25">
      <c r="A124" s="42" t="s">
        <v>642</v>
      </c>
      <c r="B124" s="33" t="s">
        <v>213</v>
      </c>
      <c r="C124" s="34">
        <v>5691</v>
      </c>
      <c r="D124" s="11" t="str">
        <f t="shared" si="17"/>
        <v>N/A</v>
      </c>
      <c r="E124" s="34">
        <v>5953</v>
      </c>
      <c r="F124" s="11" t="str">
        <f t="shared" si="18"/>
        <v>N/A</v>
      </c>
      <c r="G124" s="34">
        <v>5318</v>
      </c>
      <c r="H124" s="11" t="str">
        <f t="shared" si="19"/>
        <v>N/A</v>
      </c>
      <c r="I124" s="12">
        <v>4.6040000000000001</v>
      </c>
      <c r="J124" s="12">
        <v>-10.7</v>
      </c>
      <c r="K124" s="41" t="s">
        <v>736</v>
      </c>
      <c r="L124" s="9" t="str">
        <f t="shared" si="16"/>
        <v>Yes</v>
      </c>
    </row>
    <row r="125" spans="1:12" ht="25" x14ac:dyDescent="0.25">
      <c r="A125" s="42" t="s">
        <v>1447</v>
      </c>
      <c r="B125" s="33" t="s">
        <v>213</v>
      </c>
      <c r="C125" s="43">
        <v>15458.085047</v>
      </c>
      <c r="D125" s="11" t="str">
        <f t="shared" si="17"/>
        <v>N/A</v>
      </c>
      <c r="E125" s="43">
        <v>15474.090375</v>
      </c>
      <c r="F125" s="11" t="str">
        <f t="shared" si="18"/>
        <v>N/A</v>
      </c>
      <c r="G125" s="43">
        <v>16111.805189999999</v>
      </c>
      <c r="H125" s="11" t="str">
        <f t="shared" si="19"/>
        <v>N/A</v>
      </c>
      <c r="I125" s="12">
        <v>0.10349999999999999</v>
      </c>
      <c r="J125" s="12">
        <v>4.1210000000000004</v>
      </c>
      <c r="K125" s="41" t="s">
        <v>736</v>
      </c>
      <c r="L125" s="9" t="str">
        <f t="shared" si="16"/>
        <v>Yes</v>
      </c>
    </row>
    <row r="126" spans="1:12" ht="25" x14ac:dyDescent="0.25">
      <c r="A126" s="42" t="s">
        <v>643</v>
      </c>
      <c r="B126" s="33" t="s">
        <v>213</v>
      </c>
      <c r="C126" s="43">
        <v>23677871</v>
      </c>
      <c r="D126" s="11" t="str">
        <f t="shared" si="17"/>
        <v>N/A</v>
      </c>
      <c r="E126" s="43">
        <v>25599713</v>
      </c>
      <c r="F126" s="11" t="str">
        <f t="shared" si="18"/>
        <v>N/A</v>
      </c>
      <c r="G126" s="43">
        <v>25168761</v>
      </c>
      <c r="H126" s="11" t="str">
        <f t="shared" si="19"/>
        <v>N/A</v>
      </c>
      <c r="I126" s="12">
        <v>8.1170000000000009</v>
      </c>
      <c r="J126" s="12">
        <v>-1.68</v>
      </c>
      <c r="K126" s="41" t="s">
        <v>736</v>
      </c>
      <c r="L126" s="9" t="str">
        <f t="shared" si="16"/>
        <v>Yes</v>
      </c>
    </row>
    <row r="127" spans="1:12" x14ac:dyDescent="0.25">
      <c r="A127" s="42" t="s">
        <v>644</v>
      </c>
      <c r="B127" s="33" t="s">
        <v>213</v>
      </c>
      <c r="C127" s="34">
        <v>1639</v>
      </c>
      <c r="D127" s="11" t="str">
        <f t="shared" si="17"/>
        <v>N/A</v>
      </c>
      <c r="E127" s="34">
        <v>1695</v>
      </c>
      <c r="F127" s="11" t="str">
        <f t="shared" si="18"/>
        <v>N/A</v>
      </c>
      <c r="G127" s="34">
        <v>2058</v>
      </c>
      <c r="H127" s="11" t="str">
        <f t="shared" si="19"/>
        <v>N/A</v>
      </c>
      <c r="I127" s="12">
        <v>3.4169999999999998</v>
      </c>
      <c r="J127" s="12">
        <v>21.42</v>
      </c>
      <c r="K127" s="41" t="s">
        <v>736</v>
      </c>
      <c r="L127" s="9" t="str">
        <f t="shared" si="16"/>
        <v>Yes</v>
      </c>
    </row>
    <row r="128" spans="1:12" ht="25" x14ac:dyDescent="0.25">
      <c r="A128" s="42" t="s">
        <v>1448</v>
      </c>
      <c r="B128" s="33" t="s">
        <v>213</v>
      </c>
      <c r="C128" s="43">
        <v>14446.535082</v>
      </c>
      <c r="D128" s="11" t="str">
        <f t="shared" si="17"/>
        <v>N/A</v>
      </c>
      <c r="E128" s="43">
        <v>15103.075516000001</v>
      </c>
      <c r="F128" s="11" t="str">
        <f t="shared" si="18"/>
        <v>N/A</v>
      </c>
      <c r="G128" s="43">
        <v>12229.718659</v>
      </c>
      <c r="H128" s="11" t="str">
        <f t="shared" si="19"/>
        <v>N/A</v>
      </c>
      <c r="I128" s="12">
        <v>4.5449999999999999</v>
      </c>
      <c r="J128" s="12">
        <v>-19</v>
      </c>
      <c r="K128" s="41" t="s">
        <v>736</v>
      </c>
      <c r="L128" s="9" t="str">
        <f t="shared" si="16"/>
        <v>Yes</v>
      </c>
    </row>
    <row r="129" spans="1:12" ht="25" x14ac:dyDescent="0.25">
      <c r="A129" s="42" t="s">
        <v>645</v>
      </c>
      <c r="B129" s="33" t="s">
        <v>213</v>
      </c>
      <c r="C129" s="43">
        <v>140523</v>
      </c>
      <c r="D129" s="11" t="str">
        <f t="shared" si="17"/>
        <v>N/A</v>
      </c>
      <c r="E129" s="43">
        <v>159923</v>
      </c>
      <c r="F129" s="11" t="str">
        <f t="shared" si="18"/>
        <v>N/A</v>
      </c>
      <c r="G129" s="43">
        <v>155178</v>
      </c>
      <c r="H129" s="11" t="str">
        <f t="shared" si="19"/>
        <v>N/A</v>
      </c>
      <c r="I129" s="12">
        <v>13.81</v>
      </c>
      <c r="J129" s="12">
        <v>-2.97</v>
      </c>
      <c r="K129" s="41" t="s">
        <v>736</v>
      </c>
      <c r="L129" s="9" t="str">
        <f t="shared" si="16"/>
        <v>Yes</v>
      </c>
    </row>
    <row r="130" spans="1:12" x14ac:dyDescent="0.25">
      <c r="A130" s="42" t="s">
        <v>646</v>
      </c>
      <c r="B130" s="33" t="s">
        <v>213</v>
      </c>
      <c r="C130" s="34">
        <v>26</v>
      </c>
      <c r="D130" s="11" t="str">
        <f t="shared" si="17"/>
        <v>N/A</v>
      </c>
      <c r="E130" s="34">
        <v>34</v>
      </c>
      <c r="F130" s="11" t="str">
        <f t="shared" si="18"/>
        <v>N/A</v>
      </c>
      <c r="G130" s="34">
        <v>35</v>
      </c>
      <c r="H130" s="11" t="str">
        <f t="shared" si="19"/>
        <v>N/A</v>
      </c>
      <c r="I130" s="12">
        <v>30.77</v>
      </c>
      <c r="J130" s="12">
        <v>2.9409999999999998</v>
      </c>
      <c r="K130" s="41" t="s">
        <v>736</v>
      </c>
      <c r="L130" s="9" t="str">
        <f t="shared" si="16"/>
        <v>Yes</v>
      </c>
    </row>
    <row r="131" spans="1:12" ht="25" x14ac:dyDescent="0.25">
      <c r="A131" s="42" t="s">
        <v>1449</v>
      </c>
      <c r="B131" s="33" t="s">
        <v>213</v>
      </c>
      <c r="C131" s="43">
        <v>5404.7307692000004</v>
      </c>
      <c r="D131" s="11" t="str">
        <f t="shared" si="17"/>
        <v>N/A</v>
      </c>
      <c r="E131" s="43">
        <v>4703.6176470999999</v>
      </c>
      <c r="F131" s="11" t="str">
        <f t="shared" si="18"/>
        <v>N/A</v>
      </c>
      <c r="G131" s="43">
        <v>4433.6571428999996</v>
      </c>
      <c r="H131" s="11" t="str">
        <f t="shared" si="19"/>
        <v>N/A</v>
      </c>
      <c r="I131" s="12">
        <v>-13</v>
      </c>
      <c r="J131" s="12">
        <v>-5.74</v>
      </c>
      <c r="K131" s="41" t="s">
        <v>736</v>
      </c>
      <c r="L131" s="9" t="str">
        <f t="shared" si="16"/>
        <v>Yes</v>
      </c>
    </row>
    <row r="132" spans="1:12" x14ac:dyDescent="0.25">
      <c r="A132" s="42" t="s">
        <v>1450</v>
      </c>
      <c r="B132" s="33" t="s">
        <v>213</v>
      </c>
      <c r="C132" s="43">
        <v>200.36198182999999</v>
      </c>
      <c r="D132" s="11" t="str">
        <f t="shared" ref="D132:D143" si="20">IF($B132="N/A","N/A",IF(C132&gt;10,"No",IF(C132&lt;-10,"No","Yes")))</f>
        <v>N/A</v>
      </c>
      <c r="E132" s="43">
        <v>162.63352216999999</v>
      </c>
      <c r="F132" s="11" t="str">
        <f t="shared" ref="F132:F143" si="21">IF($B132="N/A","N/A",IF(E132&gt;10,"No",IF(E132&lt;-10,"No","Yes")))</f>
        <v>N/A</v>
      </c>
      <c r="G132" s="43">
        <v>176.42781178999999</v>
      </c>
      <c r="H132" s="11" t="str">
        <f t="shared" ref="H132:H143" si="22">IF($B132="N/A","N/A",IF(G132&gt;10,"No",IF(G132&lt;-10,"No","Yes")))</f>
        <v>N/A</v>
      </c>
      <c r="I132" s="12">
        <v>-18.8</v>
      </c>
      <c r="J132" s="12">
        <v>8.4819999999999993</v>
      </c>
      <c r="K132" s="41" t="s">
        <v>736</v>
      </c>
      <c r="L132" s="9" t="str">
        <f t="shared" ref="L132:L143" si="23">IF(J132="Div by 0", "N/A", IF(K132="N/A","N/A", IF(J132&gt;VALUE(MID(K132,1,2)), "No", IF(J132&lt;-1*VALUE(MID(K132,1,2)), "No", "Yes"))))</f>
        <v>Yes</v>
      </c>
    </row>
    <row r="133" spans="1:12" x14ac:dyDescent="0.25">
      <c r="A133" s="42" t="s">
        <v>1451</v>
      </c>
      <c r="B133" s="33" t="s">
        <v>213</v>
      </c>
      <c r="C133" s="43">
        <v>195.60919985000001</v>
      </c>
      <c r="D133" s="11" t="str">
        <f t="shared" si="20"/>
        <v>N/A</v>
      </c>
      <c r="E133" s="43">
        <v>160.18980321000001</v>
      </c>
      <c r="F133" s="11" t="str">
        <f t="shared" si="21"/>
        <v>N/A</v>
      </c>
      <c r="G133" s="43">
        <v>155.18629265000001</v>
      </c>
      <c r="H133" s="11" t="str">
        <f t="shared" si="22"/>
        <v>N/A</v>
      </c>
      <c r="I133" s="12">
        <v>-18.100000000000001</v>
      </c>
      <c r="J133" s="12">
        <v>-3.12</v>
      </c>
      <c r="K133" s="41" t="s">
        <v>736</v>
      </c>
      <c r="L133" s="9" t="str">
        <f t="shared" si="23"/>
        <v>Yes</v>
      </c>
    </row>
    <row r="134" spans="1:12" x14ac:dyDescent="0.25">
      <c r="A134" s="42" t="s">
        <v>1452</v>
      </c>
      <c r="B134" s="33" t="s">
        <v>213</v>
      </c>
      <c r="C134" s="43">
        <v>201.53532609000001</v>
      </c>
      <c r="D134" s="11" t="str">
        <f t="shared" si="20"/>
        <v>N/A</v>
      </c>
      <c r="E134" s="43">
        <v>156.01851225999999</v>
      </c>
      <c r="F134" s="11" t="str">
        <f t="shared" si="21"/>
        <v>N/A</v>
      </c>
      <c r="G134" s="43">
        <v>207.27585282999999</v>
      </c>
      <c r="H134" s="11" t="str">
        <f t="shared" si="22"/>
        <v>N/A</v>
      </c>
      <c r="I134" s="12">
        <v>-22.6</v>
      </c>
      <c r="J134" s="12">
        <v>32.85</v>
      </c>
      <c r="K134" s="41" t="s">
        <v>736</v>
      </c>
      <c r="L134" s="9" t="str">
        <f t="shared" si="23"/>
        <v>No</v>
      </c>
    </row>
    <row r="135" spans="1:12" x14ac:dyDescent="0.25">
      <c r="A135" s="42" t="s">
        <v>1453</v>
      </c>
      <c r="B135" s="33" t="s">
        <v>213</v>
      </c>
      <c r="C135" s="43">
        <v>6948.1060575000001</v>
      </c>
      <c r="D135" s="11" t="str">
        <f t="shared" si="20"/>
        <v>N/A</v>
      </c>
      <c r="E135" s="43">
        <v>6529.4655856999998</v>
      </c>
      <c r="F135" s="11" t="str">
        <f t="shared" si="21"/>
        <v>N/A</v>
      </c>
      <c r="G135" s="43">
        <v>6544.5442364999999</v>
      </c>
      <c r="H135" s="11" t="str">
        <f t="shared" si="22"/>
        <v>N/A</v>
      </c>
      <c r="I135" s="12">
        <v>-6.03</v>
      </c>
      <c r="J135" s="12">
        <v>0.23089999999999999</v>
      </c>
      <c r="K135" s="41" t="s">
        <v>736</v>
      </c>
      <c r="L135" s="9" t="str">
        <f t="shared" si="23"/>
        <v>Yes</v>
      </c>
    </row>
    <row r="136" spans="1:12" x14ac:dyDescent="0.25">
      <c r="A136" s="42" t="s">
        <v>1454</v>
      </c>
      <c r="B136" s="33" t="s">
        <v>213</v>
      </c>
      <c r="C136" s="43">
        <v>9851.3499917000008</v>
      </c>
      <c r="D136" s="11" t="str">
        <f t="shared" si="20"/>
        <v>N/A</v>
      </c>
      <c r="E136" s="43">
        <v>9385.1890566000002</v>
      </c>
      <c r="F136" s="11" t="str">
        <f t="shared" si="21"/>
        <v>N/A</v>
      </c>
      <c r="G136" s="43">
        <v>9395.1116251999993</v>
      </c>
      <c r="H136" s="11" t="str">
        <f t="shared" si="22"/>
        <v>N/A</v>
      </c>
      <c r="I136" s="12">
        <v>-4.7300000000000004</v>
      </c>
      <c r="J136" s="12">
        <v>0.1057</v>
      </c>
      <c r="K136" s="41" t="s">
        <v>736</v>
      </c>
      <c r="L136" s="9" t="str">
        <f t="shared" si="23"/>
        <v>Yes</v>
      </c>
    </row>
    <row r="137" spans="1:12" x14ac:dyDescent="0.25">
      <c r="A137" s="42" t="s">
        <v>1455</v>
      </c>
      <c r="B137" s="33" t="s">
        <v>213</v>
      </c>
      <c r="C137" s="43">
        <v>2272.1138587</v>
      </c>
      <c r="D137" s="11" t="str">
        <f t="shared" si="20"/>
        <v>N/A</v>
      </c>
      <c r="E137" s="43">
        <v>2076.4434489</v>
      </c>
      <c r="F137" s="11" t="str">
        <f t="shared" si="21"/>
        <v>N/A</v>
      </c>
      <c r="G137" s="43">
        <v>2199.8318450000002</v>
      </c>
      <c r="H137" s="11" t="str">
        <f t="shared" si="22"/>
        <v>N/A</v>
      </c>
      <c r="I137" s="12">
        <v>-8.61</v>
      </c>
      <c r="J137" s="12">
        <v>5.9420000000000002</v>
      </c>
      <c r="K137" s="41" t="s">
        <v>736</v>
      </c>
      <c r="L137" s="9" t="str">
        <f t="shared" si="23"/>
        <v>Yes</v>
      </c>
    </row>
    <row r="138" spans="1:12" x14ac:dyDescent="0.25">
      <c r="A138" s="42" t="s">
        <v>1456</v>
      </c>
      <c r="B138" s="33" t="s">
        <v>213</v>
      </c>
      <c r="C138" s="43">
        <v>185.77610462000001</v>
      </c>
      <c r="D138" s="11" t="str">
        <f t="shared" si="20"/>
        <v>N/A</v>
      </c>
      <c r="E138" s="43">
        <v>180.22292766000001</v>
      </c>
      <c r="F138" s="11" t="str">
        <f t="shared" si="21"/>
        <v>N/A</v>
      </c>
      <c r="G138" s="43">
        <v>134.19814588</v>
      </c>
      <c r="H138" s="11" t="str">
        <f t="shared" si="22"/>
        <v>N/A</v>
      </c>
      <c r="I138" s="12">
        <v>-2.99</v>
      </c>
      <c r="J138" s="12">
        <v>-25.5</v>
      </c>
      <c r="K138" s="41" t="s">
        <v>736</v>
      </c>
      <c r="L138" s="9" t="str">
        <f t="shared" si="23"/>
        <v>Yes</v>
      </c>
    </row>
    <row r="139" spans="1:12" x14ac:dyDescent="0.25">
      <c r="A139" s="42" t="s">
        <v>1457</v>
      </c>
      <c r="B139" s="33" t="s">
        <v>213</v>
      </c>
      <c r="C139" s="43">
        <v>151.38080511999999</v>
      </c>
      <c r="D139" s="11" t="str">
        <f t="shared" si="20"/>
        <v>N/A</v>
      </c>
      <c r="E139" s="43">
        <v>143.01578581999999</v>
      </c>
      <c r="F139" s="11" t="str">
        <f t="shared" si="21"/>
        <v>N/A</v>
      </c>
      <c r="G139" s="43">
        <v>125.55008676</v>
      </c>
      <c r="H139" s="11" t="str">
        <f t="shared" si="22"/>
        <v>N/A</v>
      </c>
      <c r="I139" s="12">
        <v>-5.53</v>
      </c>
      <c r="J139" s="12">
        <v>-12.2</v>
      </c>
      <c r="K139" s="41" t="s">
        <v>736</v>
      </c>
      <c r="L139" s="9" t="str">
        <f t="shared" si="23"/>
        <v>Yes</v>
      </c>
    </row>
    <row r="140" spans="1:12" x14ac:dyDescent="0.25">
      <c r="A140" s="42" t="s">
        <v>1458</v>
      </c>
      <c r="B140" s="33" t="s">
        <v>213</v>
      </c>
      <c r="C140" s="43">
        <v>224.51014493</v>
      </c>
      <c r="D140" s="11" t="str">
        <f t="shared" si="20"/>
        <v>N/A</v>
      </c>
      <c r="E140" s="43">
        <v>228.23279797000001</v>
      </c>
      <c r="F140" s="11" t="str">
        <f t="shared" si="21"/>
        <v>N/A</v>
      </c>
      <c r="G140" s="43">
        <v>138.73361315</v>
      </c>
      <c r="H140" s="11" t="str">
        <f t="shared" si="22"/>
        <v>N/A</v>
      </c>
      <c r="I140" s="12">
        <v>1.6579999999999999</v>
      </c>
      <c r="J140" s="12">
        <v>-39.200000000000003</v>
      </c>
      <c r="K140" s="41" t="s">
        <v>736</v>
      </c>
      <c r="L140" s="9" t="str">
        <f t="shared" si="23"/>
        <v>No</v>
      </c>
    </row>
    <row r="141" spans="1:12" x14ac:dyDescent="0.25">
      <c r="A141" s="42" t="s">
        <v>1459</v>
      </c>
      <c r="B141" s="33" t="s">
        <v>213</v>
      </c>
      <c r="C141" s="43">
        <v>8000.0226388000001</v>
      </c>
      <c r="D141" s="11" t="str">
        <f t="shared" si="20"/>
        <v>N/A</v>
      </c>
      <c r="E141" s="43">
        <v>7907.7323370000004</v>
      </c>
      <c r="F141" s="11" t="str">
        <f t="shared" si="21"/>
        <v>N/A</v>
      </c>
      <c r="G141" s="43">
        <v>8433.9486443999995</v>
      </c>
      <c r="H141" s="11" t="str">
        <f t="shared" si="22"/>
        <v>N/A</v>
      </c>
      <c r="I141" s="12">
        <v>-1.1499999999999999</v>
      </c>
      <c r="J141" s="12">
        <v>6.6539999999999999</v>
      </c>
      <c r="K141" s="41" t="s">
        <v>736</v>
      </c>
      <c r="L141" s="9" t="str">
        <f t="shared" si="23"/>
        <v>Yes</v>
      </c>
    </row>
    <row r="142" spans="1:12" x14ac:dyDescent="0.25">
      <c r="A142" s="42" t="s">
        <v>1460</v>
      </c>
      <c r="B142" s="33" t="s">
        <v>213</v>
      </c>
      <c r="C142" s="43">
        <v>8603.0111546999997</v>
      </c>
      <c r="D142" s="11" t="str">
        <f t="shared" si="20"/>
        <v>N/A</v>
      </c>
      <c r="E142" s="43">
        <v>8516.8011306000008</v>
      </c>
      <c r="F142" s="11" t="str">
        <f t="shared" si="21"/>
        <v>N/A</v>
      </c>
      <c r="G142" s="43">
        <v>9236.4513012999996</v>
      </c>
      <c r="H142" s="11" t="str">
        <f t="shared" si="22"/>
        <v>N/A</v>
      </c>
      <c r="I142" s="12">
        <v>-1</v>
      </c>
      <c r="J142" s="12">
        <v>8.4499999999999993</v>
      </c>
      <c r="K142" s="41" t="s">
        <v>736</v>
      </c>
      <c r="L142" s="9" t="str">
        <f t="shared" si="23"/>
        <v>Yes</v>
      </c>
    </row>
    <row r="143" spans="1:12" x14ac:dyDescent="0.25">
      <c r="A143" s="42" t="s">
        <v>1461</v>
      </c>
      <c r="B143" s="33" t="s">
        <v>213</v>
      </c>
      <c r="C143" s="43">
        <v>7071.8854167</v>
      </c>
      <c r="D143" s="11" t="str">
        <f t="shared" si="20"/>
        <v>N/A</v>
      </c>
      <c r="E143" s="43">
        <v>7000.8784446</v>
      </c>
      <c r="F143" s="11" t="str">
        <f t="shared" si="21"/>
        <v>N/A</v>
      </c>
      <c r="G143" s="43">
        <v>7256.0652794999996</v>
      </c>
      <c r="H143" s="11" t="str">
        <f t="shared" si="22"/>
        <v>N/A</v>
      </c>
      <c r="I143" s="12">
        <v>-1</v>
      </c>
      <c r="J143" s="12">
        <v>3.645</v>
      </c>
      <c r="K143" s="41" t="s">
        <v>736</v>
      </c>
      <c r="L143" s="9" t="str">
        <f t="shared" si="23"/>
        <v>Yes</v>
      </c>
    </row>
    <row r="144" spans="1:12" x14ac:dyDescent="0.25">
      <c r="A144" s="42" t="s">
        <v>89</v>
      </c>
      <c r="B144" s="33" t="s">
        <v>213</v>
      </c>
      <c r="C144" s="8">
        <v>10.16526668</v>
      </c>
      <c r="D144" s="11" t="str">
        <f t="shared" ref="D144:D161" si="24">IF($B144="N/A","N/A",IF(C144&gt;10,"No",IF(C144&lt;-10,"No","Yes")))</f>
        <v>N/A</v>
      </c>
      <c r="E144" s="8">
        <v>8.5270560656000001</v>
      </c>
      <c r="F144" s="11" t="str">
        <f t="shared" ref="F144:F161" si="25">IF($B144="N/A","N/A",IF(E144&gt;10,"No",IF(E144&lt;-10,"No","Yes")))</f>
        <v>N/A</v>
      </c>
      <c r="G144" s="8">
        <v>9.1131712437000001</v>
      </c>
      <c r="H144" s="11" t="str">
        <f t="shared" ref="H144:H161" si="26">IF($B144="N/A","N/A",IF(G144&gt;10,"No",IF(G144&lt;-10,"No","Yes")))</f>
        <v>N/A</v>
      </c>
      <c r="I144" s="12">
        <v>-16.100000000000001</v>
      </c>
      <c r="J144" s="12">
        <v>6.8739999999999997</v>
      </c>
      <c r="K144" s="41" t="s">
        <v>736</v>
      </c>
      <c r="L144" s="9" t="str">
        <f t="shared" ref="L144:L161" si="27">IF(J144="Div by 0", "N/A", IF(K144="N/A","N/A", IF(J144&gt;VALUE(MID(K144,1,2)), "No", IF(J144&lt;-1*VALUE(MID(K144,1,2)), "No", "Yes"))))</f>
        <v>Yes</v>
      </c>
    </row>
    <row r="145" spans="1:12" x14ac:dyDescent="0.25">
      <c r="A145" s="42" t="s">
        <v>475</v>
      </c>
      <c r="B145" s="33" t="s">
        <v>213</v>
      </c>
      <c r="C145" s="8">
        <v>10.828869622999999</v>
      </c>
      <c r="D145" s="11" t="str">
        <f t="shared" si="24"/>
        <v>N/A</v>
      </c>
      <c r="E145" s="8">
        <v>9.3221694842999998</v>
      </c>
      <c r="F145" s="11" t="str">
        <f t="shared" si="25"/>
        <v>N/A</v>
      </c>
      <c r="G145" s="8">
        <v>9.8496240602</v>
      </c>
      <c r="H145" s="11" t="str">
        <f t="shared" si="26"/>
        <v>N/A</v>
      </c>
      <c r="I145" s="12">
        <v>-13.9</v>
      </c>
      <c r="J145" s="12">
        <v>5.6580000000000004</v>
      </c>
      <c r="K145" s="41" t="s">
        <v>736</v>
      </c>
      <c r="L145" s="9" t="str">
        <f t="shared" si="27"/>
        <v>Yes</v>
      </c>
    </row>
    <row r="146" spans="1:12" x14ac:dyDescent="0.25">
      <c r="A146" s="42" t="s">
        <v>476</v>
      </c>
      <c r="B146" s="33" t="s">
        <v>213</v>
      </c>
      <c r="C146" s="8">
        <v>9.0398550725</v>
      </c>
      <c r="D146" s="11" t="str">
        <f t="shared" si="24"/>
        <v>N/A</v>
      </c>
      <c r="E146" s="8">
        <v>7.1851225696999999</v>
      </c>
      <c r="F146" s="11" t="str">
        <f t="shared" si="25"/>
        <v>N/A</v>
      </c>
      <c r="G146" s="8">
        <v>7.9657081622000003</v>
      </c>
      <c r="H146" s="11" t="str">
        <f t="shared" si="26"/>
        <v>N/A</v>
      </c>
      <c r="I146" s="12">
        <v>-20.5</v>
      </c>
      <c r="J146" s="12">
        <v>10.86</v>
      </c>
      <c r="K146" s="41" t="s">
        <v>736</v>
      </c>
      <c r="L146" s="9" t="str">
        <f t="shared" si="27"/>
        <v>Yes</v>
      </c>
    </row>
    <row r="147" spans="1:12" x14ac:dyDescent="0.25">
      <c r="A147" s="42" t="s">
        <v>1462</v>
      </c>
      <c r="B147" s="33" t="s">
        <v>213</v>
      </c>
      <c r="C147" s="8">
        <v>19.524687564000001</v>
      </c>
      <c r="D147" s="11" t="str">
        <f t="shared" si="24"/>
        <v>N/A</v>
      </c>
      <c r="E147" s="8">
        <v>18.711336849999999</v>
      </c>
      <c r="F147" s="11" t="str">
        <f t="shared" si="25"/>
        <v>N/A</v>
      </c>
      <c r="G147" s="8">
        <v>17.313276194</v>
      </c>
      <c r="H147" s="11" t="str">
        <f t="shared" si="26"/>
        <v>N/A</v>
      </c>
      <c r="I147" s="12">
        <v>-4.17</v>
      </c>
      <c r="J147" s="12">
        <v>-7.47</v>
      </c>
      <c r="K147" s="41" t="s">
        <v>736</v>
      </c>
      <c r="L147" s="9" t="str">
        <f t="shared" si="27"/>
        <v>Yes</v>
      </c>
    </row>
    <row r="148" spans="1:12" x14ac:dyDescent="0.25">
      <c r="A148" s="42" t="s">
        <v>1463</v>
      </c>
      <c r="B148" s="33" t="s">
        <v>213</v>
      </c>
      <c r="C148" s="8">
        <v>27.411784195999999</v>
      </c>
      <c r="D148" s="11" t="str">
        <f t="shared" si="24"/>
        <v>N/A</v>
      </c>
      <c r="E148" s="8">
        <v>26.627913178</v>
      </c>
      <c r="F148" s="11" t="str">
        <f t="shared" si="25"/>
        <v>N/A</v>
      </c>
      <c r="G148" s="8">
        <v>24.482359746</v>
      </c>
      <c r="H148" s="11" t="str">
        <f t="shared" si="26"/>
        <v>N/A</v>
      </c>
      <c r="I148" s="12">
        <v>-2.86</v>
      </c>
      <c r="J148" s="12">
        <v>-8.06</v>
      </c>
      <c r="K148" s="41" t="s">
        <v>736</v>
      </c>
      <c r="L148" s="9" t="str">
        <f t="shared" si="27"/>
        <v>Yes</v>
      </c>
    </row>
    <row r="149" spans="1:12" x14ac:dyDescent="0.25">
      <c r="A149" s="42" t="s">
        <v>1464</v>
      </c>
      <c r="B149" s="33" t="s">
        <v>213</v>
      </c>
      <c r="C149" s="8">
        <v>6.8297101448999999</v>
      </c>
      <c r="D149" s="11" t="str">
        <f t="shared" si="24"/>
        <v>N/A</v>
      </c>
      <c r="E149" s="8">
        <v>6.3736263735999996</v>
      </c>
      <c r="F149" s="11" t="str">
        <f t="shared" si="25"/>
        <v>N/A</v>
      </c>
      <c r="G149" s="8">
        <v>6.3850687623000004</v>
      </c>
      <c r="H149" s="11" t="str">
        <f t="shared" si="26"/>
        <v>N/A</v>
      </c>
      <c r="I149" s="12">
        <v>-6.68</v>
      </c>
      <c r="J149" s="12">
        <v>0.17949999999999999</v>
      </c>
      <c r="K149" s="41" t="s">
        <v>736</v>
      </c>
      <c r="L149" s="9" t="str">
        <f t="shared" si="27"/>
        <v>Yes</v>
      </c>
    </row>
    <row r="150" spans="1:12" x14ac:dyDescent="0.25">
      <c r="A150" s="42" t="s">
        <v>90</v>
      </c>
      <c r="B150" s="33" t="s">
        <v>213</v>
      </c>
      <c r="C150" s="8">
        <v>49.617564707</v>
      </c>
      <c r="D150" s="11" t="str">
        <f t="shared" si="24"/>
        <v>N/A</v>
      </c>
      <c r="E150" s="8">
        <v>48.987432441000003</v>
      </c>
      <c r="F150" s="11" t="str">
        <f t="shared" si="25"/>
        <v>N/A</v>
      </c>
      <c r="G150" s="8">
        <v>42.221444814000002</v>
      </c>
      <c r="H150" s="11" t="str">
        <f t="shared" si="26"/>
        <v>N/A</v>
      </c>
      <c r="I150" s="12">
        <v>-1.27</v>
      </c>
      <c r="J150" s="12">
        <v>-13.8</v>
      </c>
      <c r="K150" s="41" t="s">
        <v>736</v>
      </c>
      <c r="L150" s="9" t="str">
        <f t="shared" si="27"/>
        <v>Yes</v>
      </c>
    </row>
    <row r="151" spans="1:12" x14ac:dyDescent="0.25">
      <c r="A151" s="42" t="s">
        <v>477</v>
      </c>
      <c r="B151" s="33" t="s">
        <v>213</v>
      </c>
      <c r="C151" s="8">
        <v>51.173449666000003</v>
      </c>
      <c r="D151" s="11" t="str">
        <f t="shared" si="24"/>
        <v>N/A</v>
      </c>
      <c r="E151" s="8">
        <v>50.738627272999999</v>
      </c>
      <c r="F151" s="11" t="str">
        <f t="shared" si="25"/>
        <v>N/A</v>
      </c>
      <c r="G151" s="8">
        <v>44.864083285</v>
      </c>
      <c r="H151" s="11" t="str">
        <f t="shared" si="26"/>
        <v>N/A</v>
      </c>
      <c r="I151" s="12">
        <v>-0.85</v>
      </c>
      <c r="J151" s="12">
        <v>-11.6</v>
      </c>
      <c r="K151" s="41" t="s">
        <v>736</v>
      </c>
      <c r="L151" s="9" t="str">
        <f t="shared" si="27"/>
        <v>Yes</v>
      </c>
    </row>
    <row r="152" spans="1:12" x14ac:dyDescent="0.25">
      <c r="A152" s="42" t="s">
        <v>478</v>
      </c>
      <c r="B152" s="33" t="s">
        <v>213</v>
      </c>
      <c r="C152" s="8">
        <v>46.875</v>
      </c>
      <c r="D152" s="11" t="str">
        <f t="shared" si="24"/>
        <v>N/A</v>
      </c>
      <c r="E152" s="8">
        <v>46.094674556000001</v>
      </c>
      <c r="F152" s="11" t="str">
        <f t="shared" si="25"/>
        <v>N/A</v>
      </c>
      <c r="G152" s="8">
        <v>38.078228254999999</v>
      </c>
      <c r="H152" s="11" t="str">
        <f t="shared" si="26"/>
        <v>N/A</v>
      </c>
      <c r="I152" s="12">
        <v>-1.66</v>
      </c>
      <c r="J152" s="12">
        <v>-17.399999999999999</v>
      </c>
      <c r="K152" s="41" t="s">
        <v>736</v>
      </c>
      <c r="L152" s="9" t="str">
        <f t="shared" si="27"/>
        <v>Yes</v>
      </c>
    </row>
    <row r="153" spans="1:12" x14ac:dyDescent="0.25">
      <c r="A153" s="42" t="s">
        <v>117</v>
      </c>
      <c r="B153" s="33" t="s">
        <v>213</v>
      </c>
      <c r="C153" s="8">
        <v>88.769377860000006</v>
      </c>
      <c r="D153" s="11" t="str">
        <f t="shared" si="24"/>
        <v>N/A</v>
      </c>
      <c r="E153" s="8">
        <v>88.252913981000006</v>
      </c>
      <c r="F153" s="11" t="str">
        <f t="shared" si="25"/>
        <v>N/A</v>
      </c>
      <c r="G153" s="8">
        <v>87.682350882999998</v>
      </c>
      <c r="H153" s="11" t="str">
        <f t="shared" si="26"/>
        <v>N/A</v>
      </c>
      <c r="I153" s="12">
        <v>-0.58199999999999996</v>
      </c>
      <c r="J153" s="12">
        <v>-0.64700000000000002</v>
      </c>
      <c r="K153" s="41" t="s">
        <v>736</v>
      </c>
      <c r="L153" s="9" t="str">
        <f t="shared" si="27"/>
        <v>Yes</v>
      </c>
    </row>
    <row r="154" spans="1:12" x14ac:dyDescent="0.25">
      <c r="A154" s="42" t="s">
        <v>479</v>
      </c>
      <c r="B154" s="33" t="s">
        <v>213</v>
      </c>
      <c r="C154" s="8">
        <v>90.303164172999999</v>
      </c>
      <c r="D154" s="11" t="str">
        <f t="shared" si="24"/>
        <v>N/A</v>
      </c>
      <c r="E154" s="8">
        <v>89.749880005999998</v>
      </c>
      <c r="F154" s="11" t="str">
        <f t="shared" si="25"/>
        <v>N/A</v>
      </c>
      <c r="G154" s="8">
        <v>89.097744360999997</v>
      </c>
      <c r="H154" s="11" t="str">
        <f t="shared" si="26"/>
        <v>N/A</v>
      </c>
      <c r="I154" s="12">
        <v>-0.61299999999999999</v>
      </c>
      <c r="J154" s="12">
        <v>-0.72699999999999998</v>
      </c>
      <c r="K154" s="41" t="s">
        <v>736</v>
      </c>
      <c r="L154" s="9" t="str">
        <f t="shared" si="27"/>
        <v>Yes</v>
      </c>
    </row>
    <row r="155" spans="1:12" x14ac:dyDescent="0.25">
      <c r="A155" s="42" t="s">
        <v>480</v>
      </c>
      <c r="B155" s="33" t="s">
        <v>213</v>
      </c>
      <c r="C155" s="8">
        <v>86.394927535999997</v>
      </c>
      <c r="D155" s="11" t="str">
        <f t="shared" si="24"/>
        <v>N/A</v>
      </c>
      <c r="E155" s="8">
        <v>85.976331361000007</v>
      </c>
      <c r="F155" s="11" t="str">
        <f t="shared" si="25"/>
        <v>N/A</v>
      </c>
      <c r="G155" s="8">
        <v>85.693873905999993</v>
      </c>
      <c r="H155" s="11" t="str">
        <f t="shared" si="26"/>
        <v>N/A</v>
      </c>
      <c r="I155" s="12">
        <v>-0.48499999999999999</v>
      </c>
      <c r="J155" s="12">
        <v>-0.32900000000000001</v>
      </c>
      <c r="K155" s="41" t="s">
        <v>736</v>
      </c>
      <c r="L155" s="9" t="str">
        <f t="shared" si="27"/>
        <v>Yes</v>
      </c>
    </row>
    <row r="156" spans="1:12" x14ac:dyDescent="0.25">
      <c r="A156" s="42" t="s">
        <v>1465</v>
      </c>
      <c r="B156" s="33" t="s">
        <v>213</v>
      </c>
      <c r="C156" s="34">
        <v>0.70204904270000001</v>
      </c>
      <c r="D156" s="11" t="str">
        <f t="shared" si="24"/>
        <v>N/A</v>
      </c>
      <c r="E156" s="34">
        <v>0.48453608250000002</v>
      </c>
      <c r="F156" s="11" t="str">
        <f t="shared" si="25"/>
        <v>N/A</v>
      </c>
      <c r="G156" s="34">
        <v>0.4330134357</v>
      </c>
      <c r="H156" s="11" t="str">
        <f t="shared" si="26"/>
        <v>N/A</v>
      </c>
      <c r="I156" s="12">
        <v>-31</v>
      </c>
      <c r="J156" s="12">
        <v>-10.6</v>
      </c>
      <c r="K156" s="41" t="s">
        <v>736</v>
      </c>
      <c r="L156" s="9" t="str">
        <f t="shared" si="27"/>
        <v>Yes</v>
      </c>
    </row>
    <row r="157" spans="1:12" x14ac:dyDescent="0.25">
      <c r="A157" s="42" t="s">
        <v>1466</v>
      </c>
      <c r="B157" s="33" t="s">
        <v>213</v>
      </c>
      <c r="C157" s="34">
        <v>0.68995410499999998</v>
      </c>
      <c r="D157" s="11" t="str">
        <f t="shared" si="24"/>
        <v>N/A</v>
      </c>
      <c r="E157" s="34">
        <v>0.45423340960000003</v>
      </c>
      <c r="F157" s="11" t="str">
        <f t="shared" si="25"/>
        <v>N/A</v>
      </c>
      <c r="G157" s="34">
        <v>0.36406341749999999</v>
      </c>
      <c r="H157" s="11" t="str">
        <f t="shared" si="26"/>
        <v>N/A</v>
      </c>
      <c r="I157" s="12">
        <v>-34.200000000000003</v>
      </c>
      <c r="J157" s="12">
        <v>-19.899999999999999</v>
      </c>
      <c r="K157" s="41" t="s">
        <v>736</v>
      </c>
      <c r="L157" s="9" t="str">
        <f t="shared" si="27"/>
        <v>Yes</v>
      </c>
    </row>
    <row r="158" spans="1:12" x14ac:dyDescent="0.25">
      <c r="A158" s="42" t="s">
        <v>1467</v>
      </c>
      <c r="B158" s="33" t="s">
        <v>213</v>
      </c>
      <c r="C158" s="34">
        <v>0.71342685370000003</v>
      </c>
      <c r="D158" s="11" t="str">
        <f t="shared" si="24"/>
        <v>N/A</v>
      </c>
      <c r="E158" s="34">
        <v>0.48705882350000002</v>
      </c>
      <c r="F158" s="11" t="str">
        <f t="shared" si="25"/>
        <v>N/A</v>
      </c>
      <c r="G158" s="34">
        <v>0.55717488790000003</v>
      </c>
      <c r="H158" s="11" t="str">
        <f t="shared" si="26"/>
        <v>N/A</v>
      </c>
      <c r="I158" s="12">
        <v>-31.7</v>
      </c>
      <c r="J158" s="12">
        <v>14.4</v>
      </c>
      <c r="K158" s="41" t="s">
        <v>736</v>
      </c>
      <c r="L158" s="9" t="str">
        <f t="shared" si="27"/>
        <v>Yes</v>
      </c>
    </row>
    <row r="159" spans="1:12" x14ac:dyDescent="0.25">
      <c r="A159" s="42" t="s">
        <v>1468</v>
      </c>
      <c r="B159" s="33" t="s">
        <v>213</v>
      </c>
      <c r="C159" s="34">
        <v>184.98950682</v>
      </c>
      <c r="D159" s="11" t="str">
        <f t="shared" si="24"/>
        <v>N/A</v>
      </c>
      <c r="E159" s="34">
        <v>182.10005219999999</v>
      </c>
      <c r="F159" s="11" t="str">
        <f t="shared" si="25"/>
        <v>N/A</v>
      </c>
      <c r="G159" s="34">
        <v>176.57971307</v>
      </c>
      <c r="H159" s="11" t="str">
        <f t="shared" si="26"/>
        <v>N/A</v>
      </c>
      <c r="I159" s="12">
        <v>-1.56</v>
      </c>
      <c r="J159" s="12">
        <v>-3.03</v>
      </c>
      <c r="K159" s="41" t="s">
        <v>736</v>
      </c>
      <c r="L159" s="9" t="str">
        <f t="shared" si="27"/>
        <v>Yes</v>
      </c>
    </row>
    <row r="160" spans="1:12" x14ac:dyDescent="0.25">
      <c r="A160" s="42" t="s">
        <v>1469</v>
      </c>
      <c r="B160" s="33" t="s">
        <v>213</v>
      </c>
      <c r="C160" s="34">
        <v>189.29613215000001</v>
      </c>
      <c r="D160" s="11" t="str">
        <f t="shared" si="24"/>
        <v>N/A</v>
      </c>
      <c r="E160" s="34">
        <v>186.20008010999999</v>
      </c>
      <c r="F160" s="11" t="str">
        <f t="shared" si="25"/>
        <v>N/A</v>
      </c>
      <c r="G160" s="34">
        <v>182.11410347</v>
      </c>
      <c r="H160" s="11" t="str">
        <f t="shared" si="26"/>
        <v>N/A</v>
      </c>
      <c r="I160" s="12">
        <v>-1.64</v>
      </c>
      <c r="J160" s="12">
        <v>-2.19</v>
      </c>
      <c r="K160" s="41" t="s">
        <v>736</v>
      </c>
      <c r="L160" s="9" t="str">
        <f t="shared" si="27"/>
        <v>Yes</v>
      </c>
    </row>
    <row r="161" spans="1:12" x14ac:dyDescent="0.25">
      <c r="A161" s="42" t="s">
        <v>1470</v>
      </c>
      <c r="B161" s="33" t="s">
        <v>213</v>
      </c>
      <c r="C161" s="34">
        <v>156.63660476999999</v>
      </c>
      <c r="D161" s="11" t="str">
        <f t="shared" si="24"/>
        <v>N/A</v>
      </c>
      <c r="E161" s="34">
        <v>154.94960212000001</v>
      </c>
      <c r="F161" s="11" t="str">
        <f t="shared" si="25"/>
        <v>N/A</v>
      </c>
      <c r="G161" s="34">
        <v>144.06153846000001</v>
      </c>
      <c r="H161" s="11" t="str">
        <f t="shared" si="26"/>
        <v>N/A</v>
      </c>
      <c r="I161" s="12">
        <v>-1.08</v>
      </c>
      <c r="J161" s="12">
        <v>-7.03</v>
      </c>
      <c r="K161" s="41" t="s">
        <v>736</v>
      </c>
      <c r="L161" s="9" t="str">
        <f t="shared" si="27"/>
        <v>Yes</v>
      </c>
    </row>
    <row r="162" spans="1:12" x14ac:dyDescent="0.25">
      <c r="A162" s="42" t="s">
        <v>1603</v>
      </c>
      <c r="B162" s="33" t="s">
        <v>213</v>
      </c>
      <c r="C162" s="34">
        <v>0</v>
      </c>
      <c r="D162" s="11" t="str">
        <f t="shared" ref="D162:D172" si="28">IF($B162="N/A","N/A",IF(C162&gt;10,"No",IF(C162&lt;-10,"No","Yes")))</f>
        <v>N/A</v>
      </c>
      <c r="E162" s="34">
        <v>0</v>
      </c>
      <c r="F162" s="11" t="str">
        <f t="shared" ref="F162:F172" si="29">IF($B162="N/A","N/A",IF(E162&gt;10,"No",IF(E162&lt;-10,"No","Yes")))</f>
        <v>N/A</v>
      </c>
      <c r="G162" s="34">
        <v>0</v>
      </c>
      <c r="H162" s="11" t="str">
        <f t="shared" ref="H162:H172" si="30">IF($B162="N/A","N/A",IF(G162&gt;10,"No",IF(G162&lt;-10,"No","Yes")))</f>
        <v>N/A</v>
      </c>
      <c r="I162" s="12" t="s">
        <v>1745</v>
      </c>
      <c r="J162" s="12" t="s">
        <v>1745</v>
      </c>
      <c r="K162" s="14" t="s">
        <v>213</v>
      </c>
      <c r="L162" s="9" t="str">
        <f t="shared" ref="L162:L172" si="31">IF(J162="Div by 0", "N/A", IF(K162="N/A","N/A", IF(J162&gt;VALUE(MID(K162,1,2)), "No", IF(J162&lt;-1*VALUE(MID(K162,1,2)), "No", "Yes"))))</f>
        <v>N/A</v>
      </c>
    </row>
    <row r="163" spans="1:12" x14ac:dyDescent="0.25">
      <c r="A163" s="42" t="s">
        <v>126</v>
      </c>
      <c r="B163" s="33" t="s">
        <v>213</v>
      </c>
      <c r="C163" s="34">
        <v>0</v>
      </c>
      <c r="D163" s="11" t="str">
        <f t="shared" si="28"/>
        <v>N/A</v>
      </c>
      <c r="E163" s="34">
        <v>0</v>
      </c>
      <c r="F163" s="11" t="str">
        <f t="shared" si="29"/>
        <v>N/A</v>
      </c>
      <c r="G163" s="34">
        <v>0</v>
      </c>
      <c r="H163" s="11" t="str">
        <f t="shared" si="30"/>
        <v>N/A</v>
      </c>
      <c r="I163" s="12" t="s">
        <v>1745</v>
      </c>
      <c r="J163" s="12" t="s">
        <v>1745</v>
      </c>
      <c r="K163" s="14" t="s">
        <v>213</v>
      </c>
      <c r="L163" s="9" t="str">
        <f t="shared" si="31"/>
        <v>N/A</v>
      </c>
    </row>
    <row r="164" spans="1:12" ht="25" x14ac:dyDescent="0.25">
      <c r="A164" s="42" t="s">
        <v>1604</v>
      </c>
      <c r="B164" s="33" t="s">
        <v>213</v>
      </c>
      <c r="C164" s="34">
        <v>0</v>
      </c>
      <c r="D164" s="11" t="str">
        <f t="shared" si="28"/>
        <v>N/A</v>
      </c>
      <c r="E164" s="34">
        <v>0</v>
      </c>
      <c r="F164" s="11" t="str">
        <f t="shared" si="29"/>
        <v>N/A</v>
      </c>
      <c r="G164" s="34">
        <v>0</v>
      </c>
      <c r="H164" s="11" t="str">
        <f t="shared" si="30"/>
        <v>N/A</v>
      </c>
      <c r="I164" s="12" t="s">
        <v>1745</v>
      </c>
      <c r="J164" s="12" t="s">
        <v>1745</v>
      </c>
      <c r="K164" s="14" t="s">
        <v>213</v>
      </c>
      <c r="L164" s="9" t="str">
        <f t="shared" si="31"/>
        <v>N/A</v>
      </c>
    </row>
    <row r="165" spans="1:12" ht="25" x14ac:dyDescent="0.25">
      <c r="A165" s="42" t="s">
        <v>1471</v>
      </c>
      <c r="B165" s="33" t="s">
        <v>213</v>
      </c>
      <c r="C165" s="34">
        <v>0</v>
      </c>
      <c r="D165" s="11" t="str">
        <f t="shared" si="28"/>
        <v>N/A</v>
      </c>
      <c r="E165" s="34">
        <v>0</v>
      </c>
      <c r="F165" s="11" t="str">
        <f t="shared" si="29"/>
        <v>N/A</v>
      </c>
      <c r="G165" s="34">
        <v>0</v>
      </c>
      <c r="H165" s="11" t="str">
        <f t="shared" si="30"/>
        <v>N/A</v>
      </c>
      <c r="I165" s="12" t="s">
        <v>1745</v>
      </c>
      <c r="J165" s="12" t="s">
        <v>1745</v>
      </c>
      <c r="K165" s="14" t="s">
        <v>213</v>
      </c>
      <c r="L165" s="9" t="str">
        <f t="shared" si="31"/>
        <v>N/A</v>
      </c>
    </row>
    <row r="166" spans="1:12" x14ac:dyDescent="0.25">
      <c r="A166" s="42" t="s">
        <v>1605</v>
      </c>
      <c r="B166" s="33" t="s">
        <v>213</v>
      </c>
      <c r="C166" s="34">
        <v>0</v>
      </c>
      <c r="D166" s="11" t="str">
        <f t="shared" si="28"/>
        <v>N/A</v>
      </c>
      <c r="E166" s="34">
        <v>0</v>
      </c>
      <c r="F166" s="11" t="str">
        <f t="shared" si="29"/>
        <v>N/A</v>
      </c>
      <c r="G166" s="34">
        <v>0</v>
      </c>
      <c r="H166" s="11" t="str">
        <f t="shared" si="30"/>
        <v>N/A</v>
      </c>
      <c r="I166" s="12" t="s">
        <v>1745</v>
      </c>
      <c r="J166" s="12" t="s">
        <v>1745</v>
      </c>
      <c r="K166" s="14" t="s">
        <v>213</v>
      </c>
      <c r="L166" s="9" t="str">
        <f t="shared" si="31"/>
        <v>N/A</v>
      </c>
    </row>
    <row r="167" spans="1:12" x14ac:dyDescent="0.25">
      <c r="A167" s="42" t="s">
        <v>1606</v>
      </c>
      <c r="B167" s="33" t="s">
        <v>213</v>
      </c>
      <c r="C167" s="34">
        <v>11</v>
      </c>
      <c r="D167" s="11" t="str">
        <f t="shared" si="28"/>
        <v>N/A</v>
      </c>
      <c r="E167" s="34">
        <v>11</v>
      </c>
      <c r="F167" s="11" t="str">
        <f t="shared" si="29"/>
        <v>N/A</v>
      </c>
      <c r="G167" s="34">
        <v>11</v>
      </c>
      <c r="H167" s="11" t="str">
        <f t="shared" si="30"/>
        <v>N/A</v>
      </c>
      <c r="I167" s="12">
        <v>33.33</v>
      </c>
      <c r="J167" s="12">
        <v>0</v>
      </c>
      <c r="K167" s="14" t="s">
        <v>213</v>
      </c>
      <c r="L167" s="9" t="str">
        <f t="shared" si="31"/>
        <v>N/A</v>
      </c>
    </row>
    <row r="168" spans="1:12" x14ac:dyDescent="0.25">
      <c r="A168" s="42" t="s">
        <v>125</v>
      </c>
      <c r="B168" s="33" t="s">
        <v>213</v>
      </c>
      <c r="C168" s="43">
        <v>241271</v>
      </c>
      <c r="D168" s="11" t="str">
        <f t="shared" si="28"/>
        <v>N/A</v>
      </c>
      <c r="E168" s="43">
        <v>331240</v>
      </c>
      <c r="F168" s="11" t="str">
        <f t="shared" si="29"/>
        <v>N/A</v>
      </c>
      <c r="G168" s="43">
        <v>319527</v>
      </c>
      <c r="H168" s="11" t="str">
        <f t="shared" si="30"/>
        <v>N/A</v>
      </c>
      <c r="I168" s="12">
        <v>37.29</v>
      </c>
      <c r="J168" s="12">
        <v>-3.54</v>
      </c>
      <c r="K168" s="14" t="s">
        <v>213</v>
      </c>
      <c r="L168" s="9" t="str">
        <f t="shared" si="31"/>
        <v>N/A</v>
      </c>
    </row>
    <row r="169" spans="1:12" x14ac:dyDescent="0.25">
      <c r="A169" s="42" t="s">
        <v>1607</v>
      </c>
      <c r="B169" s="33" t="s">
        <v>213</v>
      </c>
      <c r="C169" s="43">
        <v>142689</v>
      </c>
      <c r="D169" s="11" t="str">
        <f t="shared" si="28"/>
        <v>N/A</v>
      </c>
      <c r="E169" s="43">
        <v>118707</v>
      </c>
      <c r="F169" s="11" t="str">
        <f t="shared" si="29"/>
        <v>N/A</v>
      </c>
      <c r="G169" s="43">
        <v>187880</v>
      </c>
      <c r="H169" s="11" t="str">
        <f t="shared" si="30"/>
        <v>N/A</v>
      </c>
      <c r="I169" s="12">
        <v>-16.8</v>
      </c>
      <c r="J169" s="12">
        <v>58.27</v>
      </c>
      <c r="K169" s="14" t="s">
        <v>213</v>
      </c>
      <c r="L169" s="9" t="str">
        <f t="shared" si="31"/>
        <v>N/A</v>
      </c>
    </row>
    <row r="170" spans="1:12" x14ac:dyDescent="0.25">
      <c r="A170" s="42" t="s">
        <v>1364</v>
      </c>
      <c r="B170" s="33" t="s">
        <v>213</v>
      </c>
      <c r="C170" s="43">
        <v>142927</v>
      </c>
      <c r="D170" s="11" t="str">
        <f t="shared" si="28"/>
        <v>N/A</v>
      </c>
      <c r="E170" s="43">
        <v>186987</v>
      </c>
      <c r="F170" s="11" t="str">
        <f t="shared" si="29"/>
        <v>N/A</v>
      </c>
      <c r="G170" s="43">
        <v>193880</v>
      </c>
      <c r="H170" s="11" t="str">
        <f t="shared" si="30"/>
        <v>N/A</v>
      </c>
      <c r="I170" s="12">
        <v>30.83</v>
      </c>
      <c r="J170" s="12">
        <v>3.6859999999999999</v>
      </c>
      <c r="K170" s="14" t="s">
        <v>213</v>
      </c>
      <c r="L170" s="9" t="str">
        <f t="shared" si="31"/>
        <v>N/A</v>
      </c>
    </row>
    <row r="171" spans="1:12" x14ac:dyDescent="0.25">
      <c r="A171" s="42" t="s">
        <v>1601</v>
      </c>
      <c r="B171" s="33" t="s">
        <v>213</v>
      </c>
      <c r="C171" s="43">
        <v>86838</v>
      </c>
      <c r="D171" s="11" t="str">
        <f t="shared" si="28"/>
        <v>N/A</v>
      </c>
      <c r="E171" s="43">
        <v>116783</v>
      </c>
      <c r="F171" s="11" t="str">
        <f t="shared" si="29"/>
        <v>N/A</v>
      </c>
      <c r="G171" s="43">
        <v>61393</v>
      </c>
      <c r="H171" s="11" t="str">
        <f t="shared" si="30"/>
        <v>N/A</v>
      </c>
      <c r="I171" s="12">
        <v>34.479999999999997</v>
      </c>
      <c r="J171" s="12">
        <v>-47.4</v>
      </c>
      <c r="K171" s="14" t="s">
        <v>213</v>
      </c>
      <c r="L171" s="9" t="str">
        <f t="shared" si="31"/>
        <v>N/A</v>
      </c>
    </row>
    <row r="172" spans="1:12" x14ac:dyDescent="0.25">
      <c r="A172" s="42" t="s">
        <v>1602</v>
      </c>
      <c r="B172" s="33" t="s">
        <v>213</v>
      </c>
      <c r="C172" s="43">
        <v>240920</v>
      </c>
      <c r="D172" s="11" t="str">
        <f t="shared" si="28"/>
        <v>N/A</v>
      </c>
      <c r="E172" s="43">
        <v>300454</v>
      </c>
      <c r="F172" s="11" t="str">
        <f t="shared" si="29"/>
        <v>N/A</v>
      </c>
      <c r="G172" s="43">
        <v>319527</v>
      </c>
      <c r="H172" s="11" t="str">
        <f t="shared" si="30"/>
        <v>N/A</v>
      </c>
      <c r="I172" s="12">
        <v>24.71</v>
      </c>
      <c r="J172" s="12">
        <v>6.3479999999999999</v>
      </c>
      <c r="K172" s="14" t="s">
        <v>213</v>
      </c>
      <c r="L172" s="9" t="str">
        <f t="shared" si="31"/>
        <v>N/A</v>
      </c>
    </row>
    <row r="173" spans="1:12" ht="25" x14ac:dyDescent="0.25">
      <c r="A173" s="42" t="s">
        <v>1365</v>
      </c>
      <c r="B173" s="33" t="s">
        <v>213</v>
      </c>
      <c r="C173" s="43">
        <v>42495</v>
      </c>
      <c r="D173" s="11" t="str">
        <f t="shared" ref="D173:D187" si="32">IF($B173="N/A","N/A",IF(C173&gt;10,"No",IF(C173&lt;-10,"No","Yes")))</f>
        <v>N/A</v>
      </c>
      <c r="E173" s="43">
        <v>42187</v>
      </c>
      <c r="F173" s="11" t="str">
        <f t="shared" ref="F173:F187" si="33">IF($B173="N/A","N/A",IF(E173&gt;10,"No",IF(E173&lt;-10,"No","Yes")))</f>
        <v>N/A</v>
      </c>
      <c r="G173" s="43">
        <v>44014</v>
      </c>
      <c r="H173" s="11" t="str">
        <f t="shared" ref="H173:H187" si="34">IF($B173="N/A","N/A",IF(G173&gt;10,"No",IF(G173&lt;-10,"No","Yes")))</f>
        <v>N/A</v>
      </c>
      <c r="I173" s="12">
        <v>-0.72499999999999998</v>
      </c>
      <c r="J173" s="12">
        <v>4.3310000000000004</v>
      </c>
      <c r="K173" s="41" t="s">
        <v>736</v>
      </c>
      <c r="L173" s="9" t="str">
        <f t="shared" ref="L173:L187" si="35">IF(J173="Div by 0", "N/A", IF(K173="N/A","N/A", IF(J173&gt;VALUE(MID(K173,1,2)), "No", IF(J173&lt;-1*VALUE(MID(K173,1,2)), "No", "Yes"))))</f>
        <v>Yes</v>
      </c>
    </row>
    <row r="174" spans="1:12" x14ac:dyDescent="0.25">
      <c r="A174" s="42" t="s">
        <v>647</v>
      </c>
      <c r="B174" s="33" t="s">
        <v>213</v>
      </c>
      <c r="C174" s="34">
        <v>196</v>
      </c>
      <c r="D174" s="11" t="str">
        <f t="shared" si="32"/>
        <v>N/A</v>
      </c>
      <c r="E174" s="34">
        <v>185</v>
      </c>
      <c r="F174" s="11" t="str">
        <f t="shared" si="33"/>
        <v>N/A</v>
      </c>
      <c r="G174" s="34">
        <v>147</v>
      </c>
      <c r="H174" s="11" t="str">
        <f t="shared" si="34"/>
        <v>N/A</v>
      </c>
      <c r="I174" s="12">
        <v>-5.61</v>
      </c>
      <c r="J174" s="12">
        <v>-20.5</v>
      </c>
      <c r="K174" s="41" t="s">
        <v>736</v>
      </c>
      <c r="L174" s="9" t="str">
        <f t="shared" si="35"/>
        <v>Yes</v>
      </c>
    </row>
    <row r="175" spans="1:12" x14ac:dyDescent="0.25">
      <c r="A175" s="42" t="s">
        <v>1366</v>
      </c>
      <c r="B175" s="33" t="s">
        <v>213</v>
      </c>
      <c r="C175" s="43">
        <v>216.81122449</v>
      </c>
      <c r="D175" s="11" t="str">
        <f t="shared" si="32"/>
        <v>N/A</v>
      </c>
      <c r="E175" s="43">
        <v>228.03783784000001</v>
      </c>
      <c r="F175" s="11" t="str">
        <f t="shared" si="33"/>
        <v>N/A</v>
      </c>
      <c r="G175" s="43">
        <v>299.41496598999998</v>
      </c>
      <c r="H175" s="11" t="str">
        <f t="shared" si="34"/>
        <v>N/A</v>
      </c>
      <c r="I175" s="12">
        <v>5.1779999999999999</v>
      </c>
      <c r="J175" s="12">
        <v>31.3</v>
      </c>
      <c r="K175" s="41" t="s">
        <v>736</v>
      </c>
      <c r="L175" s="9" t="str">
        <f t="shared" si="35"/>
        <v>No</v>
      </c>
    </row>
    <row r="176" spans="1:12" ht="25" x14ac:dyDescent="0.25">
      <c r="A176" s="42" t="s">
        <v>1367</v>
      </c>
      <c r="B176" s="33" t="s">
        <v>213</v>
      </c>
      <c r="C176" s="43">
        <v>273176</v>
      </c>
      <c r="D176" s="11" t="str">
        <f t="shared" si="32"/>
        <v>N/A</v>
      </c>
      <c r="E176" s="43">
        <v>345393</v>
      </c>
      <c r="F176" s="11" t="str">
        <f t="shared" si="33"/>
        <v>N/A</v>
      </c>
      <c r="G176" s="43">
        <v>292965</v>
      </c>
      <c r="H176" s="11" t="str">
        <f t="shared" si="34"/>
        <v>N/A</v>
      </c>
      <c r="I176" s="12">
        <v>26.44</v>
      </c>
      <c r="J176" s="12">
        <v>-15.2</v>
      </c>
      <c r="K176" s="41" t="s">
        <v>736</v>
      </c>
      <c r="L176" s="9" t="str">
        <f t="shared" si="35"/>
        <v>Yes</v>
      </c>
    </row>
    <row r="177" spans="1:12" x14ac:dyDescent="0.25">
      <c r="A177" s="42" t="s">
        <v>514</v>
      </c>
      <c r="B177" s="33" t="s">
        <v>213</v>
      </c>
      <c r="C177" s="34">
        <v>1057</v>
      </c>
      <c r="D177" s="11" t="str">
        <f t="shared" si="32"/>
        <v>N/A</v>
      </c>
      <c r="E177" s="34">
        <v>1266</v>
      </c>
      <c r="F177" s="11" t="str">
        <f t="shared" si="33"/>
        <v>N/A</v>
      </c>
      <c r="G177" s="34">
        <v>1190</v>
      </c>
      <c r="H177" s="11" t="str">
        <f t="shared" si="34"/>
        <v>N/A</v>
      </c>
      <c r="I177" s="12">
        <v>19.77</v>
      </c>
      <c r="J177" s="12">
        <v>-6</v>
      </c>
      <c r="K177" s="41" t="s">
        <v>736</v>
      </c>
      <c r="L177" s="9" t="str">
        <f t="shared" si="35"/>
        <v>Yes</v>
      </c>
    </row>
    <row r="178" spans="1:12" x14ac:dyDescent="0.25">
      <c r="A178" s="42" t="s">
        <v>1368</v>
      </c>
      <c r="B178" s="33" t="s">
        <v>213</v>
      </c>
      <c r="C178" s="43">
        <v>258.44465467999999</v>
      </c>
      <c r="D178" s="11" t="str">
        <f t="shared" si="32"/>
        <v>N/A</v>
      </c>
      <c r="E178" s="43">
        <v>272.82227488000001</v>
      </c>
      <c r="F178" s="11" t="str">
        <f t="shared" si="33"/>
        <v>N/A</v>
      </c>
      <c r="G178" s="43">
        <v>246.18907562999999</v>
      </c>
      <c r="H178" s="11" t="str">
        <f t="shared" si="34"/>
        <v>N/A</v>
      </c>
      <c r="I178" s="12">
        <v>5.5629999999999997</v>
      </c>
      <c r="J178" s="12">
        <v>-9.76</v>
      </c>
      <c r="K178" s="41" t="s">
        <v>736</v>
      </c>
      <c r="L178" s="9" t="str">
        <f t="shared" si="35"/>
        <v>Yes</v>
      </c>
    </row>
    <row r="179" spans="1:12" ht="25" x14ac:dyDescent="0.25">
      <c r="A179" s="42" t="s">
        <v>1369</v>
      </c>
      <c r="B179" s="33" t="s">
        <v>213</v>
      </c>
      <c r="C179" s="43">
        <v>1171993</v>
      </c>
      <c r="D179" s="11" t="str">
        <f t="shared" si="32"/>
        <v>N/A</v>
      </c>
      <c r="E179" s="43">
        <v>1354434</v>
      </c>
      <c r="F179" s="11" t="str">
        <f t="shared" si="33"/>
        <v>N/A</v>
      </c>
      <c r="G179" s="43">
        <v>1059739</v>
      </c>
      <c r="H179" s="11" t="str">
        <f t="shared" si="34"/>
        <v>N/A</v>
      </c>
      <c r="I179" s="12">
        <v>15.57</v>
      </c>
      <c r="J179" s="12">
        <v>-21.8</v>
      </c>
      <c r="K179" s="41" t="s">
        <v>736</v>
      </c>
      <c r="L179" s="9" t="str">
        <f t="shared" si="35"/>
        <v>Yes</v>
      </c>
    </row>
    <row r="180" spans="1:12" x14ac:dyDescent="0.25">
      <c r="A180" s="42" t="s">
        <v>515</v>
      </c>
      <c r="B180" s="33" t="s">
        <v>213</v>
      </c>
      <c r="C180" s="34">
        <v>1908</v>
      </c>
      <c r="D180" s="11" t="str">
        <f t="shared" si="32"/>
        <v>N/A</v>
      </c>
      <c r="E180" s="34">
        <v>2311</v>
      </c>
      <c r="F180" s="11" t="str">
        <f t="shared" si="33"/>
        <v>N/A</v>
      </c>
      <c r="G180" s="34">
        <v>2033</v>
      </c>
      <c r="H180" s="11" t="str">
        <f t="shared" si="34"/>
        <v>N/A</v>
      </c>
      <c r="I180" s="12">
        <v>21.12</v>
      </c>
      <c r="J180" s="12">
        <v>-12</v>
      </c>
      <c r="K180" s="41" t="s">
        <v>736</v>
      </c>
      <c r="L180" s="9" t="str">
        <f t="shared" si="35"/>
        <v>Yes</v>
      </c>
    </row>
    <row r="181" spans="1:12" ht="25" x14ac:dyDescent="0.25">
      <c r="A181" s="42" t="s">
        <v>1370</v>
      </c>
      <c r="B181" s="33" t="s">
        <v>213</v>
      </c>
      <c r="C181" s="43">
        <v>614.25209643999995</v>
      </c>
      <c r="D181" s="11" t="str">
        <f t="shared" si="32"/>
        <v>N/A</v>
      </c>
      <c r="E181" s="43">
        <v>586.08135005999998</v>
      </c>
      <c r="F181" s="11" t="str">
        <f t="shared" si="33"/>
        <v>N/A</v>
      </c>
      <c r="G181" s="43">
        <v>521.26856862</v>
      </c>
      <c r="H181" s="11" t="str">
        <f t="shared" si="34"/>
        <v>N/A</v>
      </c>
      <c r="I181" s="12">
        <v>-4.59</v>
      </c>
      <c r="J181" s="12">
        <v>-11.1</v>
      </c>
      <c r="K181" s="41" t="s">
        <v>736</v>
      </c>
      <c r="L181" s="9" t="str">
        <f t="shared" si="35"/>
        <v>Yes</v>
      </c>
    </row>
    <row r="182" spans="1:12" ht="25" x14ac:dyDescent="0.25">
      <c r="A182" s="42" t="s">
        <v>1371</v>
      </c>
      <c r="B182" s="33" t="s">
        <v>213</v>
      </c>
      <c r="C182" s="43">
        <v>363046</v>
      </c>
      <c r="D182" s="11" t="str">
        <f t="shared" si="32"/>
        <v>N/A</v>
      </c>
      <c r="E182" s="43">
        <v>372955</v>
      </c>
      <c r="F182" s="11" t="str">
        <f t="shared" si="33"/>
        <v>N/A</v>
      </c>
      <c r="G182" s="43">
        <v>374128</v>
      </c>
      <c r="H182" s="11" t="str">
        <f t="shared" si="34"/>
        <v>N/A</v>
      </c>
      <c r="I182" s="12">
        <v>2.7290000000000001</v>
      </c>
      <c r="J182" s="12">
        <v>0.3145</v>
      </c>
      <c r="K182" s="41" t="s">
        <v>736</v>
      </c>
      <c r="L182" s="9" t="str">
        <f t="shared" si="35"/>
        <v>Yes</v>
      </c>
    </row>
    <row r="183" spans="1:12" x14ac:dyDescent="0.25">
      <c r="A183" s="42" t="s">
        <v>516</v>
      </c>
      <c r="B183" s="33" t="s">
        <v>213</v>
      </c>
      <c r="C183" s="34">
        <v>203</v>
      </c>
      <c r="D183" s="11" t="str">
        <f t="shared" si="32"/>
        <v>N/A</v>
      </c>
      <c r="E183" s="34">
        <v>218</v>
      </c>
      <c r="F183" s="11" t="str">
        <f t="shared" si="33"/>
        <v>N/A</v>
      </c>
      <c r="G183" s="34">
        <v>200</v>
      </c>
      <c r="H183" s="11" t="str">
        <f t="shared" si="34"/>
        <v>N/A</v>
      </c>
      <c r="I183" s="12">
        <v>7.3890000000000002</v>
      </c>
      <c r="J183" s="12">
        <v>-8.26</v>
      </c>
      <c r="K183" s="41" t="s">
        <v>736</v>
      </c>
      <c r="L183" s="9" t="str">
        <f t="shared" si="35"/>
        <v>Yes</v>
      </c>
    </row>
    <row r="184" spans="1:12" x14ac:dyDescent="0.25">
      <c r="A184" s="42" t="s">
        <v>1372</v>
      </c>
      <c r="B184" s="33" t="s">
        <v>213</v>
      </c>
      <c r="C184" s="43">
        <v>1788.4039409</v>
      </c>
      <c r="D184" s="11" t="str">
        <f t="shared" si="32"/>
        <v>N/A</v>
      </c>
      <c r="E184" s="43">
        <v>1710.8027523000001</v>
      </c>
      <c r="F184" s="11" t="str">
        <f t="shared" si="33"/>
        <v>N/A</v>
      </c>
      <c r="G184" s="43">
        <v>1870.64</v>
      </c>
      <c r="H184" s="11" t="str">
        <f t="shared" si="34"/>
        <v>N/A</v>
      </c>
      <c r="I184" s="12">
        <v>-4.34</v>
      </c>
      <c r="J184" s="12">
        <v>9.343</v>
      </c>
      <c r="K184" s="41" t="s">
        <v>736</v>
      </c>
      <c r="L184" s="9" t="str">
        <f t="shared" si="35"/>
        <v>Yes</v>
      </c>
    </row>
    <row r="185" spans="1:12" ht="25" x14ac:dyDescent="0.25">
      <c r="A185" s="42" t="s">
        <v>1373</v>
      </c>
      <c r="B185" s="33" t="s">
        <v>213</v>
      </c>
      <c r="C185" s="43">
        <v>180507222</v>
      </c>
      <c r="D185" s="11" t="str">
        <f t="shared" si="32"/>
        <v>N/A</v>
      </c>
      <c r="E185" s="43">
        <v>186191702</v>
      </c>
      <c r="F185" s="11" t="str">
        <f t="shared" si="33"/>
        <v>N/A</v>
      </c>
      <c r="G185" s="43">
        <v>165610733</v>
      </c>
      <c r="H185" s="11" t="str">
        <f t="shared" si="34"/>
        <v>N/A</v>
      </c>
      <c r="I185" s="12">
        <v>3.149</v>
      </c>
      <c r="J185" s="12">
        <v>-11.1</v>
      </c>
      <c r="K185" s="41" t="s">
        <v>736</v>
      </c>
      <c r="L185" s="9" t="str">
        <f t="shared" si="35"/>
        <v>Yes</v>
      </c>
    </row>
    <row r="186" spans="1:12" ht="25" x14ac:dyDescent="0.25">
      <c r="A186" s="42" t="s">
        <v>517</v>
      </c>
      <c r="B186" s="33" t="s">
        <v>213</v>
      </c>
      <c r="C186" s="34">
        <v>12977</v>
      </c>
      <c r="D186" s="11" t="str">
        <f t="shared" si="32"/>
        <v>N/A</v>
      </c>
      <c r="E186" s="34">
        <v>13397</v>
      </c>
      <c r="F186" s="11" t="str">
        <f t="shared" si="33"/>
        <v>N/A</v>
      </c>
      <c r="G186" s="34">
        <v>11819</v>
      </c>
      <c r="H186" s="11" t="str">
        <f t="shared" si="34"/>
        <v>N/A</v>
      </c>
      <c r="I186" s="12">
        <v>3.2360000000000002</v>
      </c>
      <c r="J186" s="12">
        <v>-11.8</v>
      </c>
      <c r="K186" s="41" t="s">
        <v>736</v>
      </c>
      <c r="L186" s="9" t="str">
        <f t="shared" si="35"/>
        <v>Yes</v>
      </c>
    </row>
    <row r="187" spans="1:12" ht="25" x14ac:dyDescent="0.25">
      <c r="A187" s="42" t="s">
        <v>1374</v>
      </c>
      <c r="B187" s="33" t="s">
        <v>213</v>
      </c>
      <c r="C187" s="43">
        <v>13909.780535</v>
      </c>
      <c r="D187" s="11" t="str">
        <f t="shared" si="32"/>
        <v>N/A</v>
      </c>
      <c r="E187" s="43">
        <v>13898.01463</v>
      </c>
      <c r="F187" s="11" t="str">
        <f t="shared" si="33"/>
        <v>N/A</v>
      </c>
      <c r="G187" s="43">
        <v>14012.245790999999</v>
      </c>
      <c r="H187" s="11" t="str">
        <f t="shared" si="34"/>
        <v>N/A</v>
      </c>
      <c r="I187" s="12">
        <v>-8.5000000000000006E-2</v>
      </c>
      <c r="J187" s="12">
        <v>0.82189999999999996</v>
      </c>
      <c r="K187" s="41" t="s">
        <v>736</v>
      </c>
      <c r="L187" s="9" t="str">
        <f t="shared" si="35"/>
        <v>Yes</v>
      </c>
    </row>
    <row r="188" spans="1:12" x14ac:dyDescent="0.25">
      <c r="A188" s="4" t="s">
        <v>1375</v>
      </c>
      <c r="B188" s="33" t="s">
        <v>213</v>
      </c>
      <c r="C188" s="43">
        <v>181228501</v>
      </c>
      <c r="D188" s="11" t="str">
        <f t="shared" ref="D188:D203" si="36">IF($B188="N/A","N/A",IF(C188&gt;10,"No",IF(C188&lt;-10,"No","Yes")))</f>
        <v>N/A</v>
      </c>
      <c r="E188" s="43">
        <v>197428655</v>
      </c>
      <c r="F188" s="11" t="str">
        <f t="shared" ref="F188:F203" si="37">IF($B188="N/A","N/A",IF(E188&gt;10,"No",IF(E188&lt;-10,"No","Yes")))</f>
        <v>N/A</v>
      </c>
      <c r="G188" s="43">
        <v>173524780</v>
      </c>
      <c r="H188" s="11" t="str">
        <f t="shared" ref="H188:H203" si="38">IF($B188="N/A","N/A",IF(G188&gt;10,"No",IF(G188&lt;-10,"No","Yes")))</f>
        <v>N/A</v>
      </c>
      <c r="I188" s="12">
        <v>8.9390000000000001</v>
      </c>
      <c r="J188" s="12">
        <v>-12.1</v>
      </c>
      <c r="K188" s="41" t="s">
        <v>736</v>
      </c>
      <c r="L188" s="9" t="str">
        <f t="shared" ref="L188:L203" si="39">IF(J188="Div by 0", "N/A", IF(K188="N/A","N/A", IF(J188&gt;VALUE(MID(K188,1,2)), "No", IF(J188&lt;-1*VALUE(MID(K188,1,2)), "No", "Yes"))))</f>
        <v>Yes</v>
      </c>
    </row>
    <row r="189" spans="1:12" x14ac:dyDescent="0.25">
      <c r="A189" s="4" t="s">
        <v>1472</v>
      </c>
      <c r="B189" s="33" t="s">
        <v>213</v>
      </c>
      <c r="C189" s="34">
        <v>13168</v>
      </c>
      <c r="D189" s="11" t="str">
        <f t="shared" si="36"/>
        <v>N/A</v>
      </c>
      <c r="E189" s="34">
        <v>13861</v>
      </c>
      <c r="F189" s="11" t="str">
        <f t="shared" si="37"/>
        <v>N/A</v>
      </c>
      <c r="G189" s="34">
        <v>12032</v>
      </c>
      <c r="H189" s="11" t="str">
        <f t="shared" si="38"/>
        <v>N/A</v>
      </c>
      <c r="I189" s="12">
        <v>5.2629999999999999</v>
      </c>
      <c r="J189" s="12">
        <v>-13.2</v>
      </c>
      <c r="K189" s="41" t="s">
        <v>736</v>
      </c>
      <c r="L189" s="9" t="str">
        <f t="shared" si="39"/>
        <v>Yes</v>
      </c>
    </row>
    <row r="190" spans="1:12" x14ac:dyDescent="0.25">
      <c r="A190" s="4" t="s">
        <v>1473</v>
      </c>
      <c r="B190" s="33" t="s">
        <v>213</v>
      </c>
      <c r="C190" s="43">
        <v>13762.796248000001</v>
      </c>
      <c r="D190" s="11" t="str">
        <f t="shared" si="36"/>
        <v>N/A</v>
      </c>
      <c r="E190" s="43">
        <v>14243.464035999999</v>
      </c>
      <c r="F190" s="11" t="str">
        <f t="shared" si="37"/>
        <v>N/A</v>
      </c>
      <c r="G190" s="43">
        <v>14421.939827</v>
      </c>
      <c r="H190" s="11" t="str">
        <f t="shared" si="38"/>
        <v>N/A</v>
      </c>
      <c r="I190" s="12">
        <v>3.4929999999999999</v>
      </c>
      <c r="J190" s="12">
        <v>1.2529999999999999</v>
      </c>
      <c r="K190" s="41" t="s">
        <v>736</v>
      </c>
      <c r="L190" s="9" t="str">
        <f t="shared" si="39"/>
        <v>Yes</v>
      </c>
    </row>
    <row r="191" spans="1:12" x14ac:dyDescent="0.25">
      <c r="A191" s="4" t="s">
        <v>1474</v>
      </c>
      <c r="B191" s="33" t="s">
        <v>213</v>
      </c>
      <c r="C191" s="43">
        <v>13020.502651000001</v>
      </c>
      <c r="D191" s="11" t="str">
        <f t="shared" si="36"/>
        <v>N/A</v>
      </c>
      <c r="E191" s="43">
        <v>13241.044309999999</v>
      </c>
      <c r="F191" s="11" t="str">
        <f t="shared" si="37"/>
        <v>N/A</v>
      </c>
      <c r="G191" s="43">
        <v>14014.048299</v>
      </c>
      <c r="H191" s="11" t="str">
        <f t="shared" si="38"/>
        <v>N/A</v>
      </c>
      <c r="I191" s="12">
        <v>1.694</v>
      </c>
      <c r="J191" s="12">
        <v>5.8380000000000001</v>
      </c>
      <c r="K191" s="41" t="s">
        <v>736</v>
      </c>
      <c r="L191" s="9" t="str">
        <f t="shared" si="39"/>
        <v>Yes</v>
      </c>
    </row>
    <row r="192" spans="1:12" x14ac:dyDescent="0.25">
      <c r="A192" s="4" t="s">
        <v>1475</v>
      </c>
      <c r="B192" s="33" t="s">
        <v>213</v>
      </c>
      <c r="C192" s="43">
        <v>16301.524304</v>
      </c>
      <c r="D192" s="11" t="str">
        <f t="shared" si="36"/>
        <v>N/A</v>
      </c>
      <c r="E192" s="43">
        <v>17317.39314</v>
      </c>
      <c r="F192" s="11" t="str">
        <f t="shared" si="37"/>
        <v>N/A</v>
      </c>
      <c r="G192" s="43">
        <v>15821.691344000001</v>
      </c>
      <c r="H192" s="11" t="str">
        <f t="shared" si="38"/>
        <v>N/A</v>
      </c>
      <c r="I192" s="12">
        <v>6.2320000000000002</v>
      </c>
      <c r="J192" s="12">
        <v>-8.64</v>
      </c>
      <c r="K192" s="41" t="s">
        <v>736</v>
      </c>
      <c r="L192" s="9" t="str">
        <f t="shared" si="39"/>
        <v>Yes</v>
      </c>
    </row>
    <row r="193" spans="1:12" x14ac:dyDescent="0.25">
      <c r="A193" s="42" t="s">
        <v>1476</v>
      </c>
      <c r="B193" s="33" t="s">
        <v>213</v>
      </c>
      <c r="C193" s="9">
        <v>44.963463771000001</v>
      </c>
      <c r="D193" s="11" t="str">
        <f t="shared" si="36"/>
        <v>N/A</v>
      </c>
      <c r="E193" s="9">
        <v>45.129257015999997</v>
      </c>
      <c r="F193" s="11" t="str">
        <f t="shared" si="37"/>
        <v>N/A</v>
      </c>
      <c r="G193" s="9">
        <v>42.092006296999998</v>
      </c>
      <c r="H193" s="11" t="str">
        <f t="shared" si="38"/>
        <v>N/A</v>
      </c>
      <c r="I193" s="12">
        <v>0.36870000000000003</v>
      </c>
      <c r="J193" s="12">
        <v>-6.73</v>
      </c>
      <c r="K193" s="41" t="s">
        <v>736</v>
      </c>
      <c r="L193" s="9" t="str">
        <f t="shared" si="39"/>
        <v>Yes</v>
      </c>
    </row>
    <row r="194" spans="1:12" x14ac:dyDescent="0.25">
      <c r="A194" s="42" t="s">
        <v>1477</v>
      </c>
      <c r="B194" s="33" t="s">
        <v>213</v>
      </c>
      <c r="C194" s="9">
        <v>56.237230107000002</v>
      </c>
      <c r="D194" s="11" t="str">
        <f t="shared" si="36"/>
        <v>N/A</v>
      </c>
      <c r="E194" s="9">
        <v>55.725027998999998</v>
      </c>
      <c r="F194" s="11" t="str">
        <f t="shared" si="37"/>
        <v>N/A</v>
      </c>
      <c r="G194" s="9">
        <v>53.886639676000001</v>
      </c>
      <c r="H194" s="11" t="str">
        <f t="shared" si="38"/>
        <v>N/A</v>
      </c>
      <c r="I194" s="12">
        <v>-0.91100000000000003</v>
      </c>
      <c r="J194" s="12">
        <v>-3.3</v>
      </c>
      <c r="K194" s="41" t="s">
        <v>736</v>
      </c>
      <c r="L194" s="9" t="str">
        <f t="shared" si="39"/>
        <v>Yes</v>
      </c>
    </row>
    <row r="195" spans="1:12" x14ac:dyDescent="0.25">
      <c r="A195" s="42" t="s">
        <v>1478</v>
      </c>
      <c r="B195" s="33" t="s">
        <v>213</v>
      </c>
      <c r="C195" s="9">
        <v>27.019927536000001</v>
      </c>
      <c r="D195" s="11" t="str">
        <f t="shared" si="36"/>
        <v>N/A</v>
      </c>
      <c r="E195" s="9">
        <v>28.833474217999999</v>
      </c>
      <c r="F195" s="11" t="str">
        <f t="shared" si="37"/>
        <v>N/A</v>
      </c>
      <c r="G195" s="9">
        <v>24.245400964000002</v>
      </c>
      <c r="H195" s="11" t="str">
        <f t="shared" si="38"/>
        <v>N/A</v>
      </c>
      <c r="I195" s="12">
        <v>6.7119999999999997</v>
      </c>
      <c r="J195" s="12">
        <v>-15.9</v>
      </c>
      <c r="K195" s="41" t="s">
        <v>736</v>
      </c>
      <c r="L195" s="9" t="str">
        <f t="shared" si="39"/>
        <v>Yes</v>
      </c>
    </row>
    <row r="196" spans="1:12" x14ac:dyDescent="0.25">
      <c r="A196" s="4" t="s">
        <v>1387</v>
      </c>
      <c r="B196" s="33" t="s">
        <v>213</v>
      </c>
      <c r="C196" s="43">
        <v>180507222</v>
      </c>
      <c r="D196" s="11" t="str">
        <f t="shared" si="36"/>
        <v>N/A</v>
      </c>
      <c r="E196" s="43">
        <v>186191702</v>
      </c>
      <c r="F196" s="11" t="str">
        <f t="shared" si="37"/>
        <v>N/A</v>
      </c>
      <c r="G196" s="43">
        <v>165610733</v>
      </c>
      <c r="H196" s="11" t="str">
        <f t="shared" si="38"/>
        <v>N/A</v>
      </c>
      <c r="I196" s="12">
        <v>3.149</v>
      </c>
      <c r="J196" s="12">
        <v>-11.1</v>
      </c>
      <c r="K196" s="41" t="s">
        <v>736</v>
      </c>
      <c r="L196" s="9" t="str">
        <f t="shared" si="39"/>
        <v>Yes</v>
      </c>
    </row>
    <row r="197" spans="1:12" x14ac:dyDescent="0.25">
      <c r="A197" s="4" t="s">
        <v>1479</v>
      </c>
      <c r="B197" s="33" t="s">
        <v>213</v>
      </c>
      <c r="C197" s="34">
        <v>12977</v>
      </c>
      <c r="D197" s="11" t="str">
        <f t="shared" si="36"/>
        <v>N/A</v>
      </c>
      <c r="E197" s="34">
        <v>13397</v>
      </c>
      <c r="F197" s="11" t="str">
        <f t="shared" si="37"/>
        <v>N/A</v>
      </c>
      <c r="G197" s="34">
        <v>11819</v>
      </c>
      <c r="H197" s="11" t="str">
        <f t="shared" si="38"/>
        <v>N/A</v>
      </c>
      <c r="I197" s="12">
        <v>3.2360000000000002</v>
      </c>
      <c r="J197" s="12">
        <v>-11.8</v>
      </c>
      <c r="K197" s="41" t="s">
        <v>736</v>
      </c>
      <c r="L197" s="9" t="str">
        <f t="shared" si="39"/>
        <v>Yes</v>
      </c>
    </row>
    <row r="198" spans="1:12" ht="25" x14ac:dyDescent="0.25">
      <c r="A198" s="4" t="s">
        <v>1480</v>
      </c>
      <c r="B198" s="33" t="s">
        <v>213</v>
      </c>
      <c r="C198" s="43">
        <v>13909.780535</v>
      </c>
      <c r="D198" s="11" t="str">
        <f t="shared" si="36"/>
        <v>N/A</v>
      </c>
      <c r="E198" s="43">
        <v>13898.01463</v>
      </c>
      <c r="F198" s="11" t="str">
        <f t="shared" si="37"/>
        <v>N/A</v>
      </c>
      <c r="G198" s="43">
        <v>14012.245790999999</v>
      </c>
      <c r="H198" s="11" t="str">
        <f t="shared" si="38"/>
        <v>N/A</v>
      </c>
      <c r="I198" s="12">
        <v>-8.5000000000000006E-2</v>
      </c>
      <c r="J198" s="12">
        <v>0.82189999999999996</v>
      </c>
      <c r="K198" s="41" t="s">
        <v>736</v>
      </c>
      <c r="L198" s="9" t="str">
        <f t="shared" si="39"/>
        <v>Yes</v>
      </c>
    </row>
    <row r="199" spans="1:12" ht="25" x14ac:dyDescent="0.25">
      <c r="A199" s="4" t="s">
        <v>1481</v>
      </c>
      <c r="B199" s="33" t="s">
        <v>213</v>
      </c>
      <c r="C199" s="43">
        <v>13135.646516000001</v>
      </c>
      <c r="D199" s="11" t="str">
        <f t="shared" si="36"/>
        <v>N/A</v>
      </c>
      <c r="E199" s="43">
        <v>13162.389563999999</v>
      </c>
      <c r="F199" s="11" t="str">
        <f t="shared" si="37"/>
        <v>N/A</v>
      </c>
      <c r="G199" s="43">
        <v>13947.065036</v>
      </c>
      <c r="H199" s="11" t="str">
        <f t="shared" si="38"/>
        <v>N/A</v>
      </c>
      <c r="I199" s="12">
        <v>0.2036</v>
      </c>
      <c r="J199" s="12">
        <v>5.9610000000000003</v>
      </c>
      <c r="K199" s="41" t="s">
        <v>736</v>
      </c>
      <c r="L199" s="9" t="str">
        <f t="shared" si="39"/>
        <v>Yes</v>
      </c>
    </row>
    <row r="200" spans="1:12" ht="25" x14ac:dyDescent="0.25">
      <c r="A200" s="4" t="s">
        <v>1482</v>
      </c>
      <c r="B200" s="33" t="s">
        <v>213</v>
      </c>
      <c r="C200" s="43">
        <v>16601.813921000001</v>
      </c>
      <c r="D200" s="11" t="str">
        <f t="shared" si="36"/>
        <v>N/A</v>
      </c>
      <c r="E200" s="43">
        <v>16420.307794</v>
      </c>
      <c r="F200" s="11" t="str">
        <f t="shared" si="37"/>
        <v>N/A</v>
      </c>
      <c r="G200" s="43">
        <v>14245.890224999999</v>
      </c>
      <c r="H200" s="11" t="str">
        <f t="shared" si="38"/>
        <v>N/A</v>
      </c>
      <c r="I200" s="12">
        <v>-1.0900000000000001</v>
      </c>
      <c r="J200" s="12">
        <v>-13.2</v>
      </c>
      <c r="K200" s="41" t="s">
        <v>736</v>
      </c>
      <c r="L200" s="9" t="str">
        <f t="shared" si="39"/>
        <v>Yes</v>
      </c>
    </row>
    <row r="201" spans="1:12" ht="25" x14ac:dyDescent="0.25">
      <c r="A201" s="4" t="s">
        <v>1483</v>
      </c>
      <c r="B201" s="33" t="s">
        <v>213</v>
      </c>
      <c r="C201" s="9">
        <v>44.311275012000003</v>
      </c>
      <c r="D201" s="11" t="str">
        <f t="shared" si="36"/>
        <v>N/A</v>
      </c>
      <c r="E201" s="9">
        <v>43.618545288999997</v>
      </c>
      <c r="F201" s="11" t="str">
        <f t="shared" si="37"/>
        <v>N/A</v>
      </c>
      <c r="G201" s="9">
        <v>41.346860241000002</v>
      </c>
      <c r="H201" s="11" t="str">
        <f t="shared" si="38"/>
        <v>N/A</v>
      </c>
      <c r="I201" s="12">
        <v>-1.56</v>
      </c>
      <c r="J201" s="12">
        <v>-5.21</v>
      </c>
      <c r="K201" s="41" t="s">
        <v>736</v>
      </c>
      <c r="L201" s="9" t="str">
        <f t="shared" si="39"/>
        <v>Yes</v>
      </c>
    </row>
    <row r="202" spans="1:12" ht="25" x14ac:dyDescent="0.25">
      <c r="A202" s="4" t="s">
        <v>1484</v>
      </c>
      <c r="B202" s="33" t="s">
        <v>213</v>
      </c>
      <c r="C202" s="9">
        <v>55.629797338000003</v>
      </c>
      <c r="D202" s="11" t="str">
        <f t="shared" si="36"/>
        <v>N/A</v>
      </c>
      <c r="E202" s="9">
        <v>55.293051036999998</v>
      </c>
      <c r="F202" s="11" t="str">
        <f t="shared" si="37"/>
        <v>N/A</v>
      </c>
      <c r="G202" s="9">
        <v>53.447079236999997</v>
      </c>
      <c r="H202" s="11" t="str">
        <f t="shared" si="38"/>
        <v>N/A</v>
      </c>
      <c r="I202" s="12">
        <v>-0.60499999999999998</v>
      </c>
      <c r="J202" s="12">
        <v>-3.34</v>
      </c>
      <c r="K202" s="41" t="s">
        <v>736</v>
      </c>
      <c r="L202" s="9" t="str">
        <f t="shared" si="39"/>
        <v>Yes</v>
      </c>
    </row>
    <row r="203" spans="1:12" ht="25" x14ac:dyDescent="0.25">
      <c r="A203" s="4" t="s">
        <v>1485</v>
      </c>
      <c r="B203" s="33" t="s">
        <v>213</v>
      </c>
      <c r="C203" s="9">
        <v>26.286231883999999</v>
      </c>
      <c r="D203" s="11" t="str">
        <f t="shared" si="36"/>
        <v>N/A</v>
      </c>
      <c r="E203" s="9">
        <v>25.595942519000001</v>
      </c>
      <c r="F203" s="11" t="str">
        <f t="shared" si="37"/>
        <v>N/A</v>
      </c>
      <c r="G203" s="9">
        <v>23.021968209000001</v>
      </c>
      <c r="H203" s="11" t="str">
        <f t="shared" si="38"/>
        <v>N/A</v>
      </c>
      <c r="I203" s="12">
        <v>-2.63</v>
      </c>
      <c r="J203" s="12">
        <v>-10.1</v>
      </c>
      <c r="K203" s="41" t="s">
        <v>736</v>
      </c>
      <c r="L203" s="9" t="str">
        <f t="shared" si="39"/>
        <v>Yes</v>
      </c>
    </row>
    <row r="204" spans="1:12" x14ac:dyDescent="0.25">
      <c r="A204" s="136" t="s">
        <v>1632</v>
      </c>
      <c r="B204" s="137"/>
      <c r="C204" s="137"/>
      <c r="D204" s="137"/>
      <c r="E204" s="137"/>
      <c r="F204" s="137"/>
      <c r="G204" s="137"/>
      <c r="H204" s="137"/>
      <c r="I204" s="137"/>
      <c r="J204" s="137"/>
      <c r="K204" s="137"/>
      <c r="L204" s="138"/>
    </row>
    <row r="205" spans="1:12" x14ac:dyDescent="0.25">
      <c r="A205" s="128" t="s">
        <v>1630</v>
      </c>
      <c r="B205" s="129"/>
      <c r="C205" s="129"/>
      <c r="D205" s="129"/>
      <c r="E205" s="129"/>
      <c r="F205" s="129"/>
      <c r="G205" s="129"/>
      <c r="H205" s="129"/>
      <c r="I205" s="129"/>
      <c r="J205" s="129"/>
      <c r="K205" s="129"/>
      <c r="L205" s="130"/>
    </row>
    <row r="206" spans="1:12" s="20" customFormat="1" x14ac:dyDescent="0.25">
      <c r="A206" s="131" t="s">
        <v>1731</v>
      </c>
      <c r="B206" s="131"/>
      <c r="C206" s="131"/>
      <c r="D206" s="131"/>
      <c r="E206" s="131"/>
      <c r="F206" s="131"/>
      <c r="G206" s="131"/>
      <c r="H206" s="131"/>
      <c r="I206" s="131"/>
      <c r="J206" s="131"/>
      <c r="K206" s="131"/>
      <c r="L206" s="132"/>
    </row>
    <row r="207" spans="1:12" x14ac:dyDescent="0.25">
      <c r="B207" s="41"/>
    </row>
    <row r="208" spans="1:12" x14ac:dyDescent="0.25">
      <c r="A208" s="2"/>
      <c r="B208" s="41"/>
    </row>
    <row r="209" spans="1:2" x14ac:dyDescent="0.25">
      <c r="A209" s="2"/>
      <c r="B209" s="41"/>
    </row>
    <row r="210" spans="1:2" x14ac:dyDescent="0.25">
      <c r="B210" s="41"/>
    </row>
    <row r="211" spans="1:2" x14ac:dyDescent="0.25">
      <c r="A211" s="47"/>
      <c r="B211" s="41"/>
    </row>
    <row r="212" spans="1:2" x14ac:dyDescent="0.25">
      <c r="A212" s="47"/>
    </row>
    <row r="213" spans="1:2" x14ac:dyDescent="0.25">
      <c r="A213" s="47"/>
    </row>
    <row r="214" spans="1:2" x14ac:dyDescent="0.25">
      <c r="A214" s="47"/>
    </row>
    <row r="215" spans="1:2" x14ac:dyDescent="0.25">
      <c r="A215" s="47"/>
    </row>
    <row r="216" spans="1:2" x14ac:dyDescent="0.25">
      <c r="A216" s="47"/>
    </row>
    <row r="217" spans="1:2" x14ac:dyDescent="0.25">
      <c r="A217" s="47"/>
    </row>
    <row r="218" spans="1:2" x14ac:dyDescent="0.25">
      <c r="A218" s="47"/>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19" activePane="bottomRight" state="frozen"/>
      <selection activeCell="A3" sqref="A3:K3"/>
      <selection pane="topRight" activeCell="A3" sqref="A3:K3"/>
      <selection pane="bottomLeft" activeCell="A3" sqref="A3:K3"/>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19" t="s">
        <v>1725</v>
      </c>
      <c r="B1" s="120"/>
      <c r="C1" s="120"/>
      <c r="D1" s="120"/>
      <c r="E1" s="120"/>
      <c r="F1" s="120"/>
      <c r="G1" s="120"/>
      <c r="H1" s="120"/>
      <c r="I1" s="120"/>
      <c r="J1" s="120"/>
      <c r="K1" s="120"/>
      <c r="L1" s="121"/>
    </row>
    <row r="2" spans="1:12" s="20" customFormat="1" ht="50.25" customHeight="1" x14ac:dyDescent="0.3">
      <c r="A2" s="142" t="s">
        <v>1595</v>
      </c>
      <c r="B2" s="143"/>
      <c r="C2" s="143"/>
      <c r="D2" s="143"/>
      <c r="E2" s="143"/>
      <c r="F2" s="143"/>
      <c r="G2" s="143"/>
      <c r="H2" s="143"/>
      <c r="I2" s="143"/>
      <c r="J2" s="143"/>
      <c r="K2" s="143"/>
      <c r="L2" s="144"/>
    </row>
    <row r="3" spans="1:12" s="20" customFormat="1" ht="13" x14ac:dyDescent="0.3">
      <c r="A3" s="125" t="s">
        <v>1744</v>
      </c>
      <c r="B3" s="126"/>
      <c r="C3" s="126"/>
      <c r="D3" s="126"/>
      <c r="E3" s="126"/>
      <c r="F3" s="126"/>
      <c r="G3" s="126"/>
      <c r="H3" s="126"/>
      <c r="I3" s="126"/>
      <c r="J3" s="126"/>
      <c r="K3" s="126"/>
      <c r="L3" s="127"/>
    </row>
    <row r="4" spans="1:12" s="20" customFormat="1" ht="13" x14ac:dyDescent="0.3">
      <c r="A4" s="139" t="s">
        <v>648</v>
      </c>
      <c r="B4" s="140"/>
      <c r="C4" s="140"/>
      <c r="D4" s="140"/>
      <c r="E4" s="140"/>
      <c r="F4" s="140"/>
      <c r="G4" s="140"/>
      <c r="H4" s="140"/>
      <c r="I4" s="140"/>
      <c r="J4" s="140"/>
      <c r="K4" s="140"/>
      <c r="L4" s="141"/>
    </row>
    <row r="5" spans="1:12" ht="52" x14ac:dyDescent="0.3">
      <c r="A5" s="37" t="s">
        <v>11</v>
      </c>
      <c r="B5" s="22" t="s">
        <v>212</v>
      </c>
      <c r="C5" s="22" t="s">
        <v>649</v>
      </c>
      <c r="D5" s="22" t="s">
        <v>1723</v>
      </c>
      <c r="E5" s="22" t="s">
        <v>1693</v>
      </c>
      <c r="F5" s="22" t="s">
        <v>1720</v>
      </c>
      <c r="G5" s="22" t="s">
        <v>1717</v>
      </c>
      <c r="H5" s="22" t="s">
        <v>1718</v>
      </c>
      <c r="I5" s="38" t="s">
        <v>1724</v>
      </c>
      <c r="J5" s="38" t="s">
        <v>1721</v>
      </c>
      <c r="K5" s="39" t="s">
        <v>741</v>
      </c>
      <c r="L5" s="40" t="s">
        <v>740</v>
      </c>
    </row>
    <row r="6" spans="1:12" x14ac:dyDescent="0.25">
      <c r="A6" s="3" t="s">
        <v>9</v>
      </c>
      <c r="B6" s="33" t="s">
        <v>213</v>
      </c>
      <c r="C6" s="34">
        <v>88615</v>
      </c>
      <c r="D6" s="11" t="str">
        <f>IF($B6="N/A","N/A",IF(C6&gt;10,"No",IF(C6&lt;-10,"No","Yes")))</f>
        <v>N/A</v>
      </c>
      <c r="E6" s="34">
        <v>74637</v>
      </c>
      <c r="F6" s="11" t="str">
        <f>IF($B6="N/A","N/A",IF(E6&gt;10,"No",IF(E6&lt;-10,"No","Yes")))</f>
        <v>N/A</v>
      </c>
      <c r="G6" s="34">
        <v>75438</v>
      </c>
      <c r="H6" s="11" t="str">
        <f>IF($B6="N/A","N/A",IF(G6&gt;10,"No",IF(G6&lt;-10,"No","Yes")))</f>
        <v>N/A</v>
      </c>
      <c r="I6" s="12">
        <v>-15.8</v>
      </c>
      <c r="J6" s="12">
        <v>1.073</v>
      </c>
      <c r="K6" s="41" t="s">
        <v>736</v>
      </c>
      <c r="L6" s="9" t="str">
        <f t="shared" ref="L6:L46" si="0">IF(J6="Div by 0", "N/A", IF(K6="N/A","N/A", IF(J6&gt;VALUE(MID(K6,1,2)), "No", IF(J6&lt;-1*VALUE(MID(K6,1,2)), "No", "Yes"))))</f>
        <v>Yes</v>
      </c>
    </row>
    <row r="7" spans="1:12" x14ac:dyDescent="0.25">
      <c r="A7" s="42" t="s">
        <v>10</v>
      </c>
      <c r="B7" s="33" t="s">
        <v>213</v>
      </c>
      <c r="C7" s="34">
        <v>67963</v>
      </c>
      <c r="D7" s="11" t="str">
        <f>IF($B7="N/A","N/A",IF(C7&gt;10,"No",IF(C7&lt;-10,"No","Yes")))</f>
        <v>N/A</v>
      </c>
      <c r="E7" s="34">
        <v>56287</v>
      </c>
      <c r="F7" s="11" t="str">
        <f>IF($B7="N/A","N/A",IF(E7&gt;10,"No",IF(E7&lt;-10,"No","Yes")))</f>
        <v>N/A</v>
      </c>
      <c r="G7" s="34">
        <v>55676</v>
      </c>
      <c r="H7" s="11" t="str">
        <f>IF($B7="N/A","N/A",IF(G7&gt;10,"No",IF(G7&lt;-10,"No","Yes")))</f>
        <v>N/A</v>
      </c>
      <c r="I7" s="12">
        <v>-17.2</v>
      </c>
      <c r="J7" s="12">
        <v>-1.0900000000000001</v>
      </c>
      <c r="K7" s="41" t="s">
        <v>736</v>
      </c>
      <c r="L7" s="9" t="str">
        <f t="shared" si="0"/>
        <v>Yes</v>
      </c>
    </row>
    <row r="8" spans="1:12" x14ac:dyDescent="0.25">
      <c r="A8" s="42" t="s">
        <v>91</v>
      </c>
      <c r="B8" s="9" t="s">
        <v>297</v>
      </c>
      <c r="C8" s="8">
        <v>76.694690515000005</v>
      </c>
      <c r="D8" s="11" t="str">
        <f>IF($B8="N/A","N/A",IF(C8&gt;90,"No",IF(C8&lt;65,"No","Yes")))</f>
        <v>Yes</v>
      </c>
      <c r="E8" s="8">
        <v>75.414338732999994</v>
      </c>
      <c r="F8" s="11" t="str">
        <f>IF($B8="N/A","N/A",IF(E8&gt;90,"No",IF(E8&lt;65,"No","Yes")))</f>
        <v>Yes</v>
      </c>
      <c r="G8" s="8">
        <v>73.803653331000007</v>
      </c>
      <c r="H8" s="11" t="str">
        <f>IF($B8="N/A","N/A",IF(G8&gt;90,"No",IF(G8&lt;65,"No","Yes")))</f>
        <v>Yes</v>
      </c>
      <c r="I8" s="12">
        <v>-1.67</v>
      </c>
      <c r="J8" s="12">
        <v>-2.14</v>
      </c>
      <c r="K8" s="41" t="s">
        <v>736</v>
      </c>
      <c r="L8" s="9" t="str">
        <f t="shared" si="0"/>
        <v>Yes</v>
      </c>
    </row>
    <row r="9" spans="1:12" x14ac:dyDescent="0.25">
      <c r="A9" s="42" t="s">
        <v>92</v>
      </c>
      <c r="B9" s="9" t="s">
        <v>298</v>
      </c>
      <c r="C9" s="8">
        <v>94.440507984999996</v>
      </c>
      <c r="D9" s="11" t="str">
        <f>IF($B9="N/A","N/A",IF(C9&gt;100,"No",IF(C9&lt;90,"No","Yes")))</f>
        <v>Yes</v>
      </c>
      <c r="E9" s="8">
        <v>93.983971316999998</v>
      </c>
      <c r="F9" s="11" t="str">
        <f>IF($B9="N/A","N/A",IF(E9&gt;100,"No",IF(E9&lt;90,"No","Yes")))</f>
        <v>Yes</v>
      </c>
      <c r="G9" s="8">
        <v>93.079782671000004</v>
      </c>
      <c r="H9" s="11" t="str">
        <f>IF($B9="N/A","N/A",IF(G9&gt;100,"No",IF(G9&lt;90,"No","Yes")))</f>
        <v>Yes</v>
      </c>
      <c r="I9" s="12">
        <v>-0.48299999999999998</v>
      </c>
      <c r="J9" s="12">
        <v>-0.96199999999999997</v>
      </c>
      <c r="K9" s="41" t="s">
        <v>736</v>
      </c>
      <c r="L9" s="9" t="str">
        <f t="shared" si="0"/>
        <v>Yes</v>
      </c>
    </row>
    <row r="10" spans="1:12" x14ac:dyDescent="0.25">
      <c r="A10" s="42" t="s">
        <v>93</v>
      </c>
      <c r="B10" s="9" t="s">
        <v>299</v>
      </c>
      <c r="C10" s="8">
        <v>87.849992377999996</v>
      </c>
      <c r="D10" s="11" t="str">
        <f>IF($B10="N/A","N/A",IF(C10&gt;100,"No",IF(C10&lt;85,"No","Yes")))</f>
        <v>Yes</v>
      </c>
      <c r="E10" s="8">
        <v>87.205031446999996</v>
      </c>
      <c r="F10" s="11" t="str">
        <f>IF($B10="N/A","N/A",IF(E10&gt;100,"No",IF(E10&lt;85,"No","Yes")))</f>
        <v>Yes</v>
      </c>
      <c r="G10" s="8">
        <v>85.602684422999999</v>
      </c>
      <c r="H10" s="11" t="str">
        <f>IF($B10="N/A","N/A",IF(G10&gt;100,"No",IF(G10&lt;85,"No","Yes")))</f>
        <v>Yes</v>
      </c>
      <c r="I10" s="12">
        <v>-0.73399999999999999</v>
      </c>
      <c r="J10" s="12">
        <v>-1.84</v>
      </c>
      <c r="K10" s="41" t="s">
        <v>736</v>
      </c>
      <c r="L10" s="9" t="str">
        <f t="shared" si="0"/>
        <v>Yes</v>
      </c>
    </row>
    <row r="11" spans="1:12" x14ac:dyDescent="0.25">
      <c r="A11" s="42" t="s">
        <v>94</v>
      </c>
      <c r="B11" s="9" t="s">
        <v>300</v>
      </c>
      <c r="C11" s="8">
        <v>64.826299167000002</v>
      </c>
      <c r="D11" s="11" t="str">
        <f>IF($B11="N/A","N/A",IF(C11&gt;100,"No",IF(C11&lt;80,"No","Yes")))</f>
        <v>No</v>
      </c>
      <c r="E11" s="8">
        <v>56.072247476000001</v>
      </c>
      <c r="F11" s="11" t="str">
        <f>IF($B11="N/A","N/A",IF(E11&gt;100,"No",IF(E11&lt;80,"No","Yes")))</f>
        <v>No</v>
      </c>
      <c r="G11" s="8">
        <v>57.462398766</v>
      </c>
      <c r="H11" s="11" t="str">
        <f>IF($B11="N/A","N/A",IF(G11&gt;100,"No",IF(G11&lt;80,"No","Yes")))</f>
        <v>No</v>
      </c>
      <c r="I11" s="12">
        <v>-13.5</v>
      </c>
      <c r="J11" s="12">
        <v>2.4790000000000001</v>
      </c>
      <c r="K11" s="41" t="s">
        <v>736</v>
      </c>
      <c r="L11" s="9" t="str">
        <f t="shared" si="0"/>
        <v>Yes</v>
      </c>
    </row>
    <row r="12" spans="1:12" x14ac:dyDescent="0.25">
      <c r="A12" s="42" t="s">
        <v>95</v>
      </c>
      <c r="B12" s="9" t="s">
        <v>300</v>
      </c>
      <c r="C12" s="8">
        <v>68.335554286000004</v>
      </c>
      <c r="D12" s="11" t="str">
        <f>IF($B12="N/A","N/A",IF(C12&gt;100,"No",IF(C12&lt;80,"No","Yes")))</f>
        <v>No</v>
      </c>
      <c r="E12" s="8">
        <v>65.749291396000004</v>
      </c>
      <c r="F12" s="11" t="str">
        <f>IF($B12="N/A","N/A",IF(E12&gt;100,"No",IF(E12&lt;80,"No","Yes")))</f>
        <v>No</v>
      </c>
      <c r="G12" s="8">
        <v>63.119691119999999</v>
      </c>
      <c r="H12" s="11" t="str">
        <f>IF($B12="N/A","N/A",IF(G12&gt;100,"No",IF(G12&lt;80,"No","Yes")))</f>
        <v>No</v>
      </c>
      <c r="I12" s="12">
        <v>-3.78</v>
      </c>
      <c r="J12" s="12">
        <v>-4</v>
      </c>
      <c r="K12" s="41" t="s">
        <v>736</v>
      </c>
      <c r="L12" s="9" t="str">
        <f t="shared" si="0"/>
        <v>Yes</v>
      </c>
    </row>
    <row r="13" spans="1:12" x14ac:dyDescent="0.25">
      <c r="A13" s="3" t="s">
        <v>96</v>
      </c>
      <c r="B13" s="33" t="s">
        <v>213</v>
      </c>
      <c r="C13" s="34">
        <v>66391.289999999994</v>
      </c>
      <c r="D13" s="11" t="str">
        <f t="shared" ref="D13:D44" si="1">IF($B13="N/A","N/A",IF(C13&gt;10,"No",IF(C13&lt;-10,"No","Yes")))</f>
        <v>N/A</v>
      </c>
      <c r="E13" s="34">
        <v>55917.03</v>
      </c>
      <c r="F13" s="11" t="str">
        <f t="shared" ref="F13:F44" si="2">IF($B13="N/A","N/A",IF(E13&gt;10,"No",IF(E13&lt;-10,"No","Yes")))</f>
        <v>N/A</v>
      </c>
      <c r="G13" s="34">
        <v>55651.31</v>
      </c>
      <c r="H13" s="11" t="str">
        <f t="shared" ref="H13:H44" si="3">IF($B13="N/A","N/A",IF(G13&gt;10,"No",IF(G13&lt;-10,"No","Yes")))</f>
        <v>N/A</v>
      </c>
      <c r="I13" s="12">
        <v>-15.8</v>
      </c>
      <c r="J13" s="12">
        <v>-0.47499999999999998</v>
      </c>
      <c r="K13" s="41" t="s">
        <v>736</v>
      </c>
      <c r="L13" s="9" t="str">
        <f t="shared" si="0"/>
        <v>Yes</v>
      </c>
    </row>
    <row r="14" spans="1:12" x14ac:dyDescent="0.25">
      <c r="A14" s="3" t="s">
        <v>100</v>
      </c>
      <c r="B14" s="33" t="s">
        <v>213</v>
      </c>
      <c r="C14" s="34">
        <v>18347</v>
      </c>
      <c r="D14" s="11" t="str">
        <f t="shared" si="1"/>
        <v>N/A</v>
      </c>
      <c r="E14" s="34">
        <v>18966</v>
      </c>
      <c r="F14" s="11" t="str">
        <f t="shared" si="2"/>
        <v>N/A</v>
      </c>
      <c r="G14" s="34">
        <v>17485</v>
      </c>
      <c r="H14" s="11" t="str">
        <f t="shared" si="3"/>
        <v>N/A</v>
      </c>
      <c r="I14" s="12">
        <v>3.3740000000000001</v>
      </c>
      <c r="J14" s="12">
        <v>-7.81</v>
      </c>
      <c r="K14" s="41" t="s">
        <v>736</v>
      </c>
      <c r="L14" s="9" t="str">
        <f t="shared" si="0"/>
        <v>Yes</v>
      </c>
    </row>
    <row r="15" spans="1:12" x14ac:dyDescent="0.25">
      <c r="A15" s="3" t="s">
        <v>976</v>
      </c>
      <c r="B15" s="33" t="s">
        <v>213</v>
      </c>
      <c r="C15" s="34">
        <v>3896</v>
      </c>
      <c r="D15" s="11" t="str">
        <f t="shared" si="1"/>
        <v>N/A</v>
      </c>
      <c r="E15" s="34">
        <v>4112</v>
      </c>
      <c r="F15" s="11" t="str">
        <f t="shared" si="2"/>
        <v>N/A</v>
      </c>
      <c r="G15" s="34">
        <v>3951</v>
      </c>
      <c r="H15" s="11" t="str">
        <f t="shared" si="3"/>
        <v>N/A</v>
      </c>
      <c r="I15" s="12">
        <v>5.5439999999999996</v>
      </c>
      <c r="J15" s="12">
        <v>-3.92</v>
      </c>
      <c r="K15" s="41" t="s">
        <v>736</v>
      </c>
      <c r="L15" s="9" t="str">
        <f t="shared" si="0"/>
        <v>Yes</v>
      </c>
    </row>
    <row r="16" spans="1:12" x14ac:dyDescent="0.25">
      <c r="A16" s="3" t="s">
        <v>977</v>
      </c>
      <c r="B16" s="33" t="s">
        <v>213</v>
      </c>
      <c r="C16" s="34">
        <v>0</v>
      </c>
      <c r="D16" s="11" t="str">
        <f t="shared" si="1"/>
        <v>N/A</v>
      </c>
      <c r="E16" s="34">
        <v>0</v>
      </c>
      <c r="F16" s="11" t="str">
        <f t="shared" si="2"/>
        <v>N/A</v>
      </c>
      <c r="G16" s="34">
        <v>0</v>
      </c>
      <c r="H16" s="11" t="str">
        <f t="shared" si="3"/>
        <v>N/A</v>
      </c>
      <c r="I16" s="12" t="s">
        <v>1745</v>
      </c>
      <c r="J16" s="12" t="s">
        <v>1745</v>
      </c>
      <c r="K16" s="41" t="s">
        <v>736</v>
      </c>
      <c r="L16" s="9" t="str">
        <f t="shared" si="0"/>
        <v>N/A</v>
      </c>
    </row>
    <row r="17" spans="1:12" x14ac:dyDescent="0.25">
      <c r="A17" s="3" t="s">
        <v>978</v>
      </c>
      <c r="B17" s="33" t="s">
        <v>213</v>
      </c>
      <c r="C17" s="34">
        <v>337</v>
      </c>
      <c r="D17" s="11" t="str">
        <f t="shared" si="1"/>
        <v>N/A</v>
      </c>
      <c r="E17" s="34">
        <v>370</v>
      </c>
      <c r="F17" s="11" t="str">
        <f t="shared" si="2"/>
        <v>N/A</v>
      </c>
      <c r="G17" s="34">
        <v>382</v>
      </c>
      <c r="H17" s="11" t="str">
        <f t="shared" si="3"/>
        <v>N/A</v>
      </c>
      <c r="I17" s="12">
        <v>9.7919999999999998</v>
      </c>
      <c r="J17" s="12">
        <v>3.2429999999999999</v>
      </c>
      <c r="K17" s="41" t="s">
        <v>736</v>
      </c>
      <c r="L17" s="9" t="str">
        <f t="shared" si="0"/>
        <v>Yes</v>
      </c>
    </row>
    <row r="18" spans="1:12" x14ac:dyDescent="0.25">
      <c r="A18" s="3" t="s">
        <v>979</v>
      </c>
      <c r="B18" s="33" t="s">
        <v>213</v>
      </c>
      <c r="C18" s="34">
        <v>14114</v>
      </c>
      <c r="D18" s="11" t="str">
        <f t="shared" si="1"/>
        <v>N/A</v>
      </c>
      <c r="E18" s="34">
        <v>14484</v>
      </c>
      <c r="F18" s="11" t="str">
        <f t="shared" si="2"/>
        <v>N/A</v>
      </c>
      <c r="G18" s="34">
        <v>13152</v>
      </c>
      <c r="H18" s="11" t="str">
        <f t="shared" si="3"/>
        <v>N/A</v>
      </c>
      <c r="I18" s="12">
        <v>2.6219999999999999</v>
      </c>
      <c r="J18" s="12">
        <v>-9.1999999999999993</v>
      </c>
      <c r="K18" s="41" t="s">
        <v>736</v>
      </c>
      <c r="L18" s="9" t="str">
        <f t="shared" si="0"/>
        <v>Yes</v>
      </c>
    </row>
    <row r="19" spans="1:12" x14ac:dyDescent="0.25">
      <c r="A19" s="3" t="s">
        <v>980</v>
      </c>
      <c r="B19" s="33" t="s">
        <v>213</v>
      </c>
      <c r="C19" s="34">
        <v>0</v>
      </c>
      <c r="D19" s="11" t="str">
        <f t="shared" si="1"/>
        <v>N/A</v>
      </c>
      <c r="E19" s="34">
        <v>0</v>
      </c>
      <c r="F19" s="11" t="str">
        <f t="shared" si="2"/>
        <v>N/A</v>
      </c>
      <c r="G19" s="34">
        <v>0</v>
      </c>
      <c r="H19" s="11" t="str">
        <f t="shared" si="3"/>
        <v>N/A</v>
      </c>
      <c r="I19" s="12" t="s">
        <v>1745</v>
      </c>
      <c r="J19" s="12" t="s">
        <v>1745</v>
      </c>
      <c r="K19" s="41" t="s">
        <v>736</v>
      </c>
      <c r="L19" s="9" t="str">
        <f t="shared" si="0"/>
        <v>N/A</v>
      </c>
    </row>
    <row r="20" spans="1:12" x14ac:dyDescent="0.25">
      <c r="A20" s="3" t="s">
        <v>101</v>
      </c>
      <c r="B20" s="33" t="s">
        <v>213</v>
      </c>
      <c r="C20" s="34">
        <v>19679</v>
      </c>
      <c r="D20" s="11" t="str">
        <f t="shared" si="1"/>
        <v>N/A</v>
      </c>
      <c r="E20" s="34">
        <v>19875</v>
      </c>
      <c r="F20" s="11" t="str">
        <f t="shared" si="2"/>
        <v>N/A</v>
      </c>
      <c r="G20" s="34">
        <v>19073</v>
      </c>
      <c r="H20" s="11" t="str">
        <f t="shared" si="3"/>
        <v>N/A</v>
      </c>
      <c r="I20" s="12">
        <v>0.996</v>
      </c>
      <c r="J20" s="12">
        <v>-4.04</v>
      </c>
      <c r="K20" s="41" t="s">
        <v>736</v>
      </c>
      <c r="L20" s="9" t="str">
        <f t="shared" si="0"/>
        <v>Yes</v>
      </c>
    </row>
    <row r="21" spans="1:12" x14ac:dyDescent="0.25">
      <c r="A21" s="3" t="s">
        <v>981</v>
      </c>
      <c r="B21" s="33" t="s">
        <v>213</v>
      </c>
      <c r="C21" s="34">
        <v>10961</v>
      </c>
      <c r="D21" s="11" t="str">
        <f t="shared" si="1"/>
        <v>N/A</v>
      </c>
      <c r="E21" s="34">
        <v>10951</v>
      </c>
      <c r="F21" s="11" t="str">
        <f t="shared" si="2"/>
        <v>N/A</v>
      </c>
      <c r="G21" s="34">
        <v>10331</v>
      </c>
      <c r="H21" s="11" t="str">
        <f t="shared" si="3"/>
        <v>N/A</v>
      </c>
      <c r="I21" s="12">
        <v>-9.0999999999999998E-2</v>
      </c>
      <c r="J21" s="12">
        <v>-5.66</v>
      </c>
      <c r="K21" s="41" t="s">
        <v>736</v>
      </c>
      <c r="L21" s="9" t="str">
        <f t="shared" si="0"/>
        <v>Yes</v>
      </c>
    </row>
    <row r="22" spans="1:12" x14ac:dyDescent="0.25">
      <c r="A22" s="3" t="s">
        <v>982</v>
      </c>
      <c r="B22" s="33" t="s">
        <v>213</v>
      </c>
      <c r="C22" s="34">
        <v>0</v>
      </c>
      <c r="D22" s="11" t="str">
        <f t="shared" si="1"/>
        <v>N/A</v>
      </c>
      <c r="E22" s="34">
        <v>0</v>
      </c>
      <c r="F22" s="11" t="str">
        <f t="shared" si="2"/>
        <v>N/A</v>
      </c>
      <c r="G22" s="34">
        <v>0</v>
      </c>
      <c r="H22" s="11" t="str">
        <f t="shared" si="3"/>
        <v>N/A</v>
      </c>
      <c r="I22" s="12" t="s">
        <v>1745</v>
      </c>
      <c r="J22" s="12" t="s">
        <v>1745</v>
      </c>
      <c r="K22" s="41" t="s">
        <v>736</v>
      </c>
      <c r="L22" s="9" t="str">
        <f t="shared" si="0"/>
        <v>N/A</v>
      </c>
    </row>
    <row r="23" spans="1:12" x14ac:dyDescent="0.25">
      <c r="A23" s="3" t="s">
        <v>983</v>
      </c>
      <c r="B23" s="33" t="s">
        <v>213</v>
      </c>
      <c r="C23" s="34">
        <v>1068</v>
      </c>
      <c r="D23" s="11" t="str">
        <f>IF($B23="N/A","N/A",IF(C23&gt;10,"No",IF(C23&lt;-10,"No","Yes")))</f>
        <v>N/A</v>
      </c>
      <c r="E23" s="34">
        <v>806</v>
      </c>
      <c r="F23" s="11" t="str">
        <f t="shared" si="2"/>
        <v>N/A</v>
      </c>
      <c r="G23" s="34">
        <v>628</v>
      </c>
      <c r="H23" s="11" t="str">
        <f t="shared" si="3"/>
        <v>N/A</v>
      </c>
      <c r="I23" s="12">
        <v>-24.5</v>
      </c>
      <c r="J23" s="12">
        <v>-22.1</v>
      </c>
      <c r="K23" s="41" t="s">
        <v>736</v>
      </c>
      <c r="L23" s="9" t="str">
        <f t="shared" si="0"/>
        <v>Yes</v>
      </c>
    </row>
    <row r="24" spans="1:12" x14ac:dyDescent="0.25">
      <c r="A24" s="3" t="s">
        <v>984</v>
      </c>
      <c r="B24" s="33" t="s">
        <v>213</v>
      </c>
      <c r="C24" s="34">
        <v>7650</v>
      </c>
      <c r="D24" s="11" t="str">
        <f t="shared" si="1"/>
        <v>N/A</v>
      </c>
      <c r="E24" s="34">
        <v>8118</v>
      </c>
      <c r="F24" s="11" t="str">
        <f t="shared" si="2"/>
        <v>N/A</v>
      </c>
      <c r="G24" s="34">
        <v>8114</v>
      </c>
      <c r="H24" s="11" t="str">
        <f t="shared" si="3"/>
        <v>N/A</v>
      </c>
      <c r="I24" s="12">
        <v>6.1180000000000003</v>
      </c>
      <c r="J24" s="12">
        <v>-4.9000000000000002E-2</v>
      </c>
      <c r="K24" s="41" t="s">
        <v>736</v>
      </c>
      <c r="L24" s="9" t="str">
        <f t="shared" si="0"/>
        <v>Yes</v>
      </c>
    </row>
    <row r="25" spans="1:12" x14ac:dyDescent="0.25">
      <c r="A25" s="3" t="s">
        <v>985</v>
      </c>
      <c r="B25" s="33" t="s">
        <v>213</v>
      </c>
      <c r="C25" s="34">
        <v>0</v>
      </c>
      <c r="D25" s="11" t="str">
        <f t="shared" si="1"/>
        <v>N/A</v>
      </c>
      <c r="E25" s="34">
        <v>0</v>
      </c>
      <c r="F25" s="11" t="str">
        <f t="shared" si="2"/>
        <v>N/A</v>
      </c>
      <c r="G25" s="34">
        <v>0</v>
      </c>
      <c r="H25" s="11" t="str">
        <f t="shared" si="3"/>
        <v>N/A</v>
      </c>
      <c r="I25" s="12" t="s">
        <v>1745</v>
      </c>
      <c r="J25" s="12" t="s">
        <v>1745</v>
      </c>
      <c r="K25" s="41" t="s">
        <v>736</v>
      </c>
      <c r="L25" s="9" t="str">
        <f t="shared" si="0"/>
        <v>N/A</v>
      </c>
    </row>
    <row r="26" spans="1:12" x14ac:dyDescent="0.25">
      <c r="A26" s="3" t="s">
        <v>104</v>
      </c>
      <c r="B26" s="33" t="s">
        <v>213</v>
      </c>
      <c r="C26" s="34">
        <v>34830</v>
      </c>
      <c r="D26" s="11" t="str">
        <f t="shared" si="1"/>
        <v>N/A</v>
      </c>
      <c r="E26" s="34">
        <v>24859</v>
      </c>
      <c r="F26" s="11" t="str">
        <f t="shared" si="2"/>
        <v>N/A</v>
      </c>
      <c r="G26" s="34">
        <v>25930</v>
      </c>
      <c r="H26" s="11" t="str">
        <f t="shared" si="3"/>
        <v>N/A</v>
      </c>
      <c r="I26" s="12">
        <v>-28.6</v>
      </c>
      <c r="J26" s="12">
        <v>4.3079999999999998</v>
      </c>
      <c r="K26" s="41" t="s">
        <v>736</v>
      </c>
      <c r="L26" s="9" t="str">
        <f t="shared" si="0"/>
        <v>Yes</v>
      </c>
    </row>
    <row r="27" spans="1:12" x14ac:dyDescent="0.25">
      <c r="A27" s="3" t="s">
        <v>986</v>
      </c>
      <c r="B27" s="33" t="s">
        <v>213</v>
      </c>
      <c r="C27" s="34">
        <v>7100</v>
      </c>
      <c r="D27" s="11" t="str">
        <f t="shared" si="1"/>
        <v>N/A</v>
      </c>
      <c r="E27" s="34">
        <v>4177</v>
      </c>
      <c r="F27" s="11" t="str">
        <f t="shared" si="2"/>
        <v>N/A</v>
      </c>
      <c r="G27" s="34">
        <v>5279</v>
      </c>
      <c r="H27" s="11" t="str">
        <f t="shared" si="3"/>
        <v>N/A</v>
      </c>
      <c r="I27" s="12">
        <v>-41.2</v>
      </c>
      <c r="J27" s="12">
        <v>26.38</v>
      </c>
      <c r="K27" s="41" t="s">
        <v>736</v>
      </c>
      <c r="L27" s="9" t="str">
        <f t="shared" si="0"/>
        <v>Yes</v>
      </c>
    </row>
    <row r="28" spans="1:12" x14ac:dyDescent="0.25">
      <c r="A28" s="3" t="s">
        <v>987</v>
      </c>
      <c r="B28" s="33" t="s">
        <v>213</v>
      </c>
      <c r="C28" s="34">
        <v>517</v>
      </c>
      <c r="D28" s="11" t="str">
        <f t="shared" si="1"/>
        <v>N/A</v>
      </c>
      <c r="E28" s="34">
        <v>257</v>
      </c>
      <c r="F28" s="11" t="str">
        <f t="shared" si="2"/>
        <v>N/A</v>
      </c>
      <c r="G28" s="34">
        <v>94</v>
      </c>
      <c r="H28" s="11" t="str">
        <f t="shared" si="3"/>
        <v>N/A</v>
      </c>
      <c r="I28" s="12">
        <v>-50.3</v>
      </c>
      <c r="J28" s="12">
        <v>-63.4</v>
      </c>
      <c r="K28" s="41" t="s">
        <v>736</v>
      </c>
      <c r="L28" s="9" t="str">
        <f t="shared" si="0"/>
        <v>No</v>
      </c>
    </row>
    <row r="29" spans="1:12" x14ac:dyDescent="0.25">
      <c r="A29" s="3" t="s">
        <v>988</v>
      </c>
      <c r="B29" s="33" t="s">
        <v>213</v>
      </c>
      <c r="C29" s="34">
        <v>0</v>
      </c>
      <c r="D29" s="11" t="str">
        <f t="shared" si="1"/>
        <v>N/A</v>
      </c>
      <c r="E29" s="34">
        <v>0</v>
      </c>
      <c r="F29" s="11" t="str">
        <f t="shared" si="2"/>
        <v>N/A</v>
      </c>
      <c r="G29" s="34">
        <v>0</v>
      </c>
      <c r="H29" s="11" t="str">
        <f t="shared" si="3"/>
        <v>N/A</v>
      </c>
      <c r="I29" s="12" t="s">
        <v>1745</v>
      </c>
      <c r="J29" s="12" t="s">
        <v>1745</v>
      </c>
      <c r="K29" s="41" t="s">
        <v>736</v>
      </c>
      <c r="L29" s="9" t="str">
        <f t="shared" si="0"/>
        <v>N/A</v>
      </c>
    </row>
    <row r="30" spans="1:12" x14ac:dyDescent="0.25">
      <c r="A30" s="3" t="s">
        <v>989</v>
      </c>
      <c r="B30" s="33" t="s">
        <v>213</v>
      </c>
      <c r="C30" s="34">
        <v>18090</v>
      </c>
      <c r="D30" s="11" t="str">
        <f t="shared" si="1"/>
        <v>N/A</v>
      </c>
      <c r="E30" s="34">
        <v>14684</v>
      </c>
      <c r="F30" s="11" t="str">
        <f t="shared" si="2"/>
        <v>N/A</v>
      </c>
      <c r="G30" s="34">
        <v>14946</v>
      </c>
      <c r="H30" s="11" t="str">
        <f t="shared" si="3"/>
        <v>N/A</v>
      </c>
      <c r="I30" s="12">
        <v>-18.8</v>
      </c>
      <c r="J30" s="12">
        <v>1.784</v>
      </c>
      <c r="K30" s="41" t="s">
        <v>736</v>
      </c>
      <c r="L30" s="9" t="str">
        <f t="shared" si="0"/>
        <v>Yes</v>
      </c>
    </row>
    <row r="31" spans="1:12" x14ac:dyDescent="0.25">
      <c r="A31" s="3" t="s">
        <v>990</v>
      </c>
      <c r="B31" s="33" t="s">
        <v>213</v>
      </c>
      <c r="C31" s="34">
        <v>2793</v>
      </c>
      <c r="D31" s="11" t="str">
        <f t="shared" si="1"/>
        <v>N/A</v>
      </c>
      <c r="E31" s="34">
        <v>2179</v>
      </c>
      <c r="F31" s="11" t="str">
        <f t="shared" si="2"/>
        <v>N/A</v>
      </c>
      <c r="G31" s="34">
        <v>1574</v>
      </c>
      <c r="H31" s="11" t="str">
        <f t="shared" si="3"/>
        <v>N/A</v>
      </c>
      <c r="I31" s="12">
        <v>-22</v>
      </c>
      <c r="J31" s="12">
        <v>-27.8</v>
      </c>
      <c r="K31" s="41" t="s">
        <v>736</v>
      </c>
      <c r="L31" s="9" t="str">
        <f t="shared" si="0"/>
        <v>Yes</v>
      </c>
    </row>
    <row r="32" spans="1:12" x14ac:dyDescent="0.25">
      <c r="A32" s="3" t="s">
        <v>991</v>
      </c>
      <c r="B32" s="33" t="s">
        <v>213</v>
      </c>
      <c r="C32" s="34">
        <v>6330</v>
      </c>
      <c r="D32" s="11" t="str">
        <f t="shared" si="1"/>
        <v>N/A</v>
      </c>
      <c r="E32" s="34">
        <v>3562</v>
      </c>
      <c r="F32" s="11" t="str">
        <f t="shared" si="2"/>
        <v>N/A</v>
      </c>
      <c r="G32" s="34">
        <v>4037</v>
      </c>
      <c r="H32" s="11" t="str">
        <f t="shared" si="3"/>
        <v>N/A</v>
      </c>
      <c r="I32" s="12">
        <v>-43.7</v>
      </c>
      <c r="J32" s="12">
        <v>13.34</v>
      </c>
      <c r="K32" s="41" t="s">
        <v>736</v>
      </c>
      <c r="L32" s="9" t="str">
        <f t="shared" si="0"/>
        <v>Yes</v>
      </c>
    </row>
    <row r="33" spans="1:12" x14ac:dyDescent="0.25">
      <c r="A33" s="3" t="s">
        <v>992</v>
      </c>
      <c r="B33" s="33" t="s">
        <v>213</v>
      </c>
      <c r="C33" s="34">
        <v>0</v>
      </c>
      <c r="D33" s="11" t="str">
        <f t="shared" si="1"/>
        <v>N/A</v>
      </c>
      <c r="E33" s="34">
        <v>0</v>
      </c>
      <c r="F33" s="11" t="str">
        <f t="shared" si="2"/>
        <v>N/A</v>
      </c>
      <c r="G33" s="34">
        <v>0</v>
      </c>
      <c r="H33" s="11" t="str">
        <f t="shared" si="3"/>
        <v>N/A</v>
      </c>
      <c r="I33" s="12" t="s">
        <v>1745</v>
      </c>
      <c r="J33" s="12" t="s">
        <v>1745</v>
      </c>
      <c r="K33" s="41" t="s">
        <v>736</v>
      </c>
      <c r="L33" s="9" t="str">
        <f t="shared" si="0"/>
        <v>N/A</v>
      </c>
    </row>
    <row r="34" spans="1:12" x14ac:dyDescent="0.25">
      <c r="A34" s="3" t="s">
        <v>105</v>
      </c>
      <c r="B34" s="33" t="s">
        <v>213</v>
      </c>
      <c r="C34" s="34">
        <v>15759</v>
      </c>
      <c r="D34" s="11" t="str">
        <f t="shared" si="1"/>
        <v>N/A</v>
      </c>
      <c r="E34" s="34">
        <v>10937</v>
      </c>
      <c r="F34" s="11" t="str">
        <f t="shared" si="2"/>
        <v>N/A</v>
      </c>
      <c r="G34" s="34">
        <v>12950</v>
      </c>
      <c r="H34" s="11" t="str">
        <f t="shared" si="3"/>
        <v>N/A</v>
      </c>
      <c r="I34" s="12">
        <v>-30.6</v>
      </c>
      <c r="J34" s="12">
        <v>18.41</v>
      </c>
      <c r="K34" s="41" t="s">
        <v>736</v>
      </c>
      <c r="L34" s="9" t="str">
        <f t="shared" si="0"/>
        <v>Yes</v>
      </c>
    </row>
    <row r="35" spans="1:12" x14ac:dyDescent="0.25">
      <c r="A35" s="3" t="s">
        <v>993</v>
      </c>
      <c r="B35" s="33" t="s">
        <v>213</v>
      </c>
      <c r="C35" s="34">
        <v>3844</v>
      </c>
      <c r="D35" s="11" t="str">
        <f t="shared" si="1"/>
        <v>N/A</v>
      </c>
      <c r="E35" s="34">
        <v>2599</v>
      </c>
      <c r="F35" s="11" t="str">
        <f t="shared" si="2"/>
        <v>N/A</v>
      </c>
      <c r="G35" s="34">
        <v>3750</v>
      </c>
      <c r="H35" s="11" t="str">
        <f t="shared" si="3"/>
        <v>N/A</v>
      </c>
      <c r="I35" s="12">
        <v>-32.4</v>
      </c>
      <c r="J35" s="12">
        <v>44.29</v>
      </c>
      <c r="K35" s="41" t="s">
        <v>736</v>
      </c>
      <c r="L35" s="9" t="str">
        <f t="shared" si="0"/>
        <v>No</v>
      </c>
    </row>
    <row r="36" spans="1:12" x14ac:dyDescent="0.25">
      <c r="A36" s="3" t="s">
        <v>994</v>
      </c>
      <c r="B36" s="33" t="s">
        <v>213</v>
      </c>
      <c r="C36" s="34">
        <v>780</v>
      </c>
      <c r="D36" s="11" t="str">
        <f t="shared" si="1"/>
        <v>N/A</v>
      </c>
      <c r="E36" s="34">
        <v>522</v>
      </c>
      <c r="F36" s="11" t="str">
        <f t="shared" si="2"/>
        <v>N/A</v>
      </c>
      <c r="G36" s="34">
        <v>261</v>
      </c>
      <c r="H36" s="11" t="str">
        <f t="shared" si="3"/>
        <v>N/A</v>
      </c>
      <c r="I36" s="12">
        <v>-33.1</v>
      </c>
      <c r="J36" s="12">
        <v>-50</v>
      </c>
      <c r="K36" s="41" t="s">
        <v>736</v>
      </c>
      <c r="L36" s="9" t="str">
        <f t="shared" si="0"/>
        <v>No</v>
      </c>
    </row>
    <row r="37" spans="1:12" x14ac:dyDescent="0.25">
      <c r="A37" s="3" t="s">
        <v>995</v>
      </c>
      <c r="B37" s="33" t="s">
        <v>213</v>
      </c>
      <c r="C37" s="34">
        <v>0</v>
      </c>
      <c r="D37" s="11" t="str">
        <f t="shared" si="1"/>
        <v>N/A</v>
      </c>
      <c r="E37" s="34">
        <v>0</v>
      </c>
      <c r="F37" s="11" t="str">
        <f t="shared" si="2"/>
        <v>N/A</v>
      </c>
      <c r="G37" s="34">
        <v>0</v>
      </c>
      <c r="H37" s="11" t="str">
        <f t="shared" si="3"/>
        <v>N/A</v>
      </c>
      <c r="I37" s="12" t="s">
        <v>1745</v>
      </c>
      <c r="J37" s="12" t="s">
        <v>1745</v>
      </c>
      <c r="K37" s="41" t="s">
        <v>736</v>
      </c>
      <c r="L37" s="9" t="str">
        <f t="shared" si="0"/>
        <v>N/A</v>
      </c>
    </row>
    <row r="38" spans="1:12" x14ac:dyDescent="0.25">
      <c r="A38" s="3" t="s">
        <v>996</v>
      </c>
      <c r="B38" s="33" t="s">
        <v>213</v>
      </c>
      <c r="C38" s="34">
        <v>3942</v>
      </c>
      <c r="D38" s="11" t="str">
        <f t="shared" si="1"/>
        <v>N/A</v>
      </c>
      <c r="E38" s="34">
        <v>3992</v>
      </c>
      <c r="F38" s="11" t="str">
        <f t="shared" si="2"/>
        <v>N/A</v>
      </c>
      <c r="G38" s="34">
        <v>5136</v>
      </c>
      <c r="H38" s="11" t="str">
        <f t="shared" si="3"/>
        <v>N/A</v>
      </c>
      <c r="I38" s="12">
        <v>1.268</v>
      </c>
      <c r="J38" s="12">
        <v>28.66</v>
      </c>
      <c r="K38" s="41" t="s">
        <v>736</v>
      </c>
      <c r="L38" s="9" t="str">
        <f t="shared" si="0"/>
        <v>Yes</v>
      </c>
    </row>
    <row r="39" spans="1:12" x14ac:dyDescent="0.25">
      <c r="A39" s="3" t="s">
        <v>997</v>
      </c>
      <c r="B39" s="33" t="s">
        <v>213</v>
      </c>
      <c r="C39" s="34">
        <v>1330</v>
      </c>
      <c r="D39" s="11" t="str">
        <f t="shared" si="1"/>
        <v>N/A</v>
      </c>
      <c r="E39" s="34">
        <v>1128</v>
      </c>
      <c r="F39" s="11" t="str">
        <f t="shared" si="2"/>
        <v>N/A</v>
      </c>
      <c r="G39" s="34">
        <v>1389</v>
      </c>
      <c r="H39" s="11" t="str">
        <f t="shared" si="3"/>
        <v>N/A</v>
      </c>
      <c r="I39" s="12">
        <v>-15.2</v>
      </c>
      <c r="J39" s="12">
        <v>23.14</v>
      </c>
      <c r="K39" s="41" t="s">
        <v>736</v>
      </c>
      <c r="L39" s="9" t="str">
        <f t="shared" si="0"/>
        <v>Yes</v>
      </c>
    </row>
    <row r="40" spans="1:12" x14ac:dyDescent="0.25">
      <c r="A40" s="3" t="s">
        <v>998</v>
      </c>
      <c r="B40" s="33" t="s">
        <v>213</v>
      </c>
      <c r="C40" s="34">
        <v>5863</v>
      </c>
      <c r="D40" s="11" t="str">
        <f t="shared" si="1"/>
        <v>N/A</v>
      </c>
      <c r="E40" s="34">
        <v>2696</v>
      </c>
      <c r="F40" s="11" t="str">
        <f t="shared" si="2"/>
        <v>N/A</v>
      </c>
      <c r="G40" s="34">
        <v>2414</v>
      </c>
      <c r="H40" s="11" t="str">
        <f t="shared" si="3"/>
        <v>N/A</v>
      </c>
      <c r="I40" s="12">
        <v>-54</v>
      </c>
      <c r="J40" s="12">
        <v>-10.5</v>
      </c>
      <c r="K40" s="41" t="s">
        <v>736</v>
      </c>
      <c r="L40" s="9" t="str">
        <f t="shared" si="0"/>
        <v>Yes</v>
      </c>
    </row>
    <row r="41" spans="1:12" x14ac:dyDescent="0.25">
      <c r="A41" s="42" t="s">
        <v>84</v>
      </c>
      <c r="B41" s="33" t="s">
        <v>213</v>
      </c>
      <c r="C41" s="43">
        <v>686895637</v>
      </c>
      <c r="D41" s="11" t="str">
        <f t="shared" si="1"/>
        <v>N/A</v>
      </c>
      <c r="E41" s="43">
        <v>656249714</v>
      </c>
      <c r="F41" s="11" t="str">
        <f t="shared" si="2"/>
        <v>N/A</v>
      </c>
      <c r="G41" s="43">
        <v>624222627</v>
      </c>
      <c r="H41" s="11" t="str">
        <f t="shared" si="3"/>
        <v>N/A</v>
      </c>
      <c r="I41" s="12">
        <v>-4.46</v>
      </c>
      <c r="J41" s="12">
        <v>-4.88</v>
      </c>
      <c r="K41" s="41" t="s">
        <v>736</v>
      </c>
      <c r="L41" s="9" t="str">
        <f t="shared" si="0"/>
        <v>Yes</v>
      </c>
    </row>
    <row r="42" spans="1:12" x14ac:dyDescent="0.25">
      <c r="A42" s="42" t="s">
        <v>1486</v>
      </c>
      <c r="B42" s="33" t="s">
        <v>213</v>
      </c>
      <c r="C42" s="43">
        <v>7751.4601026999999</v>
      </c>
      <c r="D42" s="11" t="str">
        <f t="shared" si="1"/>
        <v>N/A</v>
      </c>
      <c r="E42" s="43">
        <v>8792.5521389999994</v>
      </c>
      <c r="F42" s="11" t="str">
        <f t="shared" si="2"/>
        <v>N/A</v>
      </c>
      <c r="G42" s="43">
        <v>8274.6444365000007</v>
      </c>
      <c r="H42" s="11" t="str">
        <f t="shared" si="3"/>
        <v>N/A</v>
      </c>
      <c r="I42" s="12">
        <v>13.43</v>
      </c>
      <c r="J42" s="12">
        <v>-5.89</v>
      </c>
      <c r="K42" s="41" t="s">
        <v>736</v>
      </c>
      <c r="L42" s="9" t="str">
        <f t="shared" si="0"/>
        <v>Yes</v>
      </c>
    </row>
    <row r="43" spans="1:12" x14ac:dyDescent="0.25">
      <c r="A43" s="42" t="s">
        <v>1487</v>
      </c>
      <c r="B43" s="33" t="s">
        <v>213</v>
      </c>
      <c r="C43" s="43">
        <v>10106.905772</v>
      </c>
      <c r="D43" s="11" t="str">
        <f t="shared" si="1"/>
        <v>N/A</v>
      </c>
      <c r="E43" s="43">
        <v>11658.992555999999</v>
      </c>
      <c r="F43" s="11" t="str">
        <f t="shared" si="2"/>
        <v>N/A</v>
      </c>
      <c r="G43" s="43">
        <v>11211.70032</v>
      </c>
      <c r="H43" s="11" t="str">
        <f t="shared" si="3"/>
        <v>N/A</v>
      </c>
      <c r="I43" s="12">
        <v>15.36</v>
      </c>
      <c r="J43" s="12">
        <v>-3.84</v>
      </c>
      <c r="K43" s="41" t="s">
        <v>736</v>
      </c>
      <c r="L43" s="9" t="str">
        <f t="shared" si="0"/>
        <v>Yes</v>
      </c>
    </row>
    <row r="44" spans="1:12" x14ac:dyDescent="0.25">
      <c r="A44" s="4" t="s">
        <v>107</v>
      </c>
      <c r="B44" s="33" t="s">
        <v>213</v>
      </c>
      <c r="C44" s="43">
        <v>49860865</v>
      </c>
      <c r="D44" s="11" t="str">
        <f t="shared" si="1"/>
        <v>N/A</v>
      </c>
      <c r="E44" s="43">
        <v>34727674</v>
      </c>
      <c r="F44" s="11" t="str">
        <f t="shared" si="2"/>
        <v>N/A</v>
      </c>
      <c r="G44" s="43">
        <v>32733092</v>
      </c>
      <c r="H44" s="11" t="str">
        <f t="shared" si="3"/>
        <v>N/A</v>
      </c>
      <c r="I44" s="12">
        <v>-30.4</v>
      </c>
      <c r="J44" s="12">
        <v>-5.74</v>
      </c>
      <c r="K44" s="41" t="s">
        <v>736</v>
      </c>
      <c r="L44" s="9" t="str">
        <f t="shared" si="0"/>
        <v>Yes</v>
      </c>
    </row>
    <row r="45" spans="1:12" x14ac:dyDescent="0.25">
      <c r="A45" s="42" t="s">
        <v>158</v>
      </c>
      <c r="B45" s="41" t="s">
        <v>217</v>
      </c>
      <c r="C45" s="1">
        <v>1739</v>
      </c>
      <c r="D45" s="11" t="str">
        <f>IF($B45="N/A","N/A",IF(C45&gt;0,"No",IF(C45&lt;0,"No","Yes")))</f>
        <v>No</v>
      </c>
      <c r="E45" s="1">
        <v>1246</v>
      </c>
      <c r="F45" s="11" t="str">
        <f>IF($B45="N/A","N/A",IF(E45&gt;0,"No",IF(E45&lt;0,"No","Yes")))</f>
        <v>No</v>
      </c>
      <c r="G45" s="1">
        <v>1959</v>
      </c>
      <c r="H45" s="11" t="str">
        <f>IF($B45="N/A","N/A",IF(G45&gt;0,"No",IF(G45&lt;0,"No","Yes")))</f>
        <v>No</v>
      </c>
      <c r="I45" s="12">
        <v>-28.3</v>
      </c>
      <c r="J45" s="12">
        <v>57.22</v>
      </c>
      <c r="K45" s="41" t="s">
        <v>736</v>
      </c>
      <c r="L45" s="9" t="str">
        <f t="shared" si="0"/>
        <v>No</v>
      </c>
    </row>
    <row r="46" spans="1:12" x14ac:dyDescent="0.25">
      <c r="A46" s="42" t="s">
        <v>156</v>
      </c>
      <c r="B46" s="33" t="s">
        <v>213</v>
      </c>
      <c r="C46" s="43">
        <v>674329</v>
      </c>
      <c r="D46" s="11" t="str">
        <f t="shared" ref="D46:D47" si="4">IF($B46="N/A","N/A",IF(C46&gt;10,"No",IF(C46&lt;-10,"No","Yes")))</f>
        <v>N/A</v>
      </c>
      <c r="E46" s="43">
        <v>557419</v>
      </c>
      <c r="F46" s="11" t="str">
        <f t="shared" ref="F46:F47" si="5">IF($B46="N/A","N/A",IF(E46&gt;10,"No",IF(E46&lt;-10,"No","Yes")))</f>
        <v>N/A</v>
      </c>
      <c r="G46" s="43">
        <v>920568</v>
      </c>
      <c r="H46" s="11" t="str">
        <f t="shared" ref="H46:H47" si="6">IF($B46="N/A","N/A",IF(G46&gt;10,"No",IF(G46&lt;-10,"No","Yes")))</f>
        <v>N/A</v>
      </c>
      <c r="I46" s="12">
        <v>-17.3</v>
      </c>
      <c r="J46" s="12">
        <v>65.150000000000006</v>
      </c>
      <c r="K46" s="41" t="s">
        <v>736</v>
      </c>
      <c r="L46" s="9" t="str">
        <f t="shared" si="0"/>
        <v>No</v>
      </c>
    </row>
    <row r="47" spans="1:12" x14ac:dyDescent="0.25">
      <c r="A47" s="42" t="s">
        <v>1289</v>
      </c>
      <c r="B47" s="33" t="s">
        <v>213</v>
      </c>
      <c r="C47" s="43">
        <v>387.76825761999999</v>
      </c>
      <c r="D47" s="11" t="str">
        <f t="shared" si="4"/>
        <v>N/A</v>
      </c>
      <c r="E47" s="43">
        <v>447.36677367999999</v>
      </c>
      <c r="F47" s="11" t="str">
        <f t="shared" si="5"/>
        <v>N/A</v>
      </c>
      <c r="G47" s="43">
        <v>469.91730475000003</v>
      </c>
      <c r="H47" s="11" t="str">
        <f t="shared" si="6"/>
        <v>N/A</v>
      </c>
      <c r="I47" s="12">
        <v>15.37</v>
      </c>
      <c r="J47" s="12">
        <v>5.0410000000000004</v>
      </c>
      <c r="K47" s="41" t="s">
        <v>736</v>
      </c>
      <c r="L47" s="9" t="str">
        <f>IF(J47="Div by 0", "N/A", IF(OR(J47="N/A",K47="N/A"),"N/A", IF(J47&gt;VALUE(MID(K47,1,2)), "No", IF(J47&lt;-1*VALUE(MID(K47,1,2)), "No", "Yes"))))</f>
        <v>Yes</v>
      </c>
    </row>
    <row r="48" spans="1:12" x14ac:dyDescent="0.25">
      <c r="A48" s="42" t="s">
        <v>1488</v>
      </c>
      <c r="B48" s="33" t="s">
        <v>213</v>
      </c>
      <c r="C48" s="43">
        <v>18749.078649999999</v>
      </c>
      <c r="D48" s="11" t="str">
        <f t="shared" ref="D48:D74" si="7">IF($B48="N/A","N/A",IF(C48&gt;10,"No",IF(C48&lt;-10,"No","Yes")))</f>
        <v>N/A</v>
      </c>
      <c r="E48" s="43">
        <v>18167.472054999998</v>
      </c>
      <c r="F48" s="11" t="str">
        <f t="shared" ref="F48:F74" si="8">IF($B48="N/A","N/A",IF(E48&gt;10,"No",IF(E48&lt;-10,"No","Yes")))</f>
        <v>N/A</v>
      </c>
      <c r="G48" s="43">
        <v>18867.153559999999</v>
      </c>
      <c r="H48" s="11" t="str">
        <f t="shared" ref="H48:H74" si="9">IF($B48="N/A","N/A",IF(G48&gt;10,"No",IF(G48&lt;-10,"No","Yes")))</f>
        <v>N/A</v>
      </c>
      <c r="I48" s="12">
        <v>-3.1</v>
      </c>
      <c r="J48" s="12">
        <v>3.851</v>
      </c>
      <c r="K48" s="41" t="s">
        <v>736</v>
      </c>
      <c r="L48" s="9" t="str">
        <f t="shared" ref="L48:L74" si="10">IF(J48="Div by 0", "N/A", IF(K48="N/A","N/A", IF(J48&gt;VALUE(MID(K48,1,2)), "No", IF(J48&lt;-1*VALUE(MID(K48,1,2)), "No", "Yes"))))</f>
        <v>Yes</v>
      </c>
    </row>
    <row r="49" spans="1:12" x14ac:dyDescent="0.25">
      <c r="A49" s="42" t="s">
        <v>1489</v>
      </c>
      <c r="B49" s="33" t="s">
        <v>213</v>
      </c>
      <c r="C49" s="43">
        <v>8879.0703285</v>
      </c>
      <c r="D49" s="11" t="str">
        <f t="shared" si="7"/>
        <v>N/A</v>
      </c>
      <c r="E49" s="43">
        <v>8544.2903695999994</v>
      </c>
      <c r="F49" s="11" t="str">
        <f t="shared" si="8"/>
        <v>N/A</v>
      </c>
      <c r="G49" s="43">
        <v>9026.5099974999994</v>
      </c>
      <c r="H49" s="11" t="str">
        <f t="shared" si="9"/>
        <v>N/A</v>
      </c>
      <c r="I49" s="12">
        <v>-3.77</v>
      </c>
      <c r="J49" s="12">
        <v>5.6440000000000001</v>
      </c>
      <c r="K49" s="41" t="s">
        <v>736</v>
      </c>
      <c r="L49" s="9" t="str">
        <f t="shared" si="10"/>
        <v>Yes</v>
      </c>
    </row>
    <row r="50" spans="1:12" x14ac:dyDescent="0.25">
      <c r="A50" s="42" t="s">
        <v>1490</v>
      </c>
      <c r="B50" s="33" t="s">
        <v>213</v>
      </c>
      <c r="C50" s="43" t="s">
        <v>1745</v>
      </c>
      <c r="D50" s="11" t="str">
        <f t="shared" si="7"/>
        <v>N/A</v>
      </c>
      <c r="E50" s="43" t="s">
        <v>1745</v>
      </c>
      <c r="F50" s="11" t="str">
        <f t="shared" si="8"/>
        <v>N/A</v>
      </c>
      <c r="G50" s="43" t="s">
        <v>1745</v>
      </c>
      <c r="H50" s="11" t="str">
        <f t="shared" si="9"/>
        <v>N/A</v>
      </c>
      <c r="I50" s="12" t="s">
        <v>1745</v>
      </c>
      <c r="J50" s="12" t="s">
        <v>1745</v>
      </c>
      <c r="K50" s="41" t="s">
        <v>736</v>
      </c>
      <c r="L50" s="9" t="str">
        <f t="shared" si="10"/>
        <v>N/A</v>
      </c>
    </row>
    <row r="51" spans="1:12" x14ac:dyDescent="0.25">
      <c r="A51" s="42" t="s">
        <v>1491</v>
      </c>
      <c r="B51" s="33" t="s">
        <v>213</v>
      </c>
      <c r="C51" s="43">
        <v>3759.9258159999999</v>
      </c>
      <c r="D51" s="11" t="str">
        <f t="shared" si="7"/>
        <v>N/A</v>
      </c>
      <c r="E51" s="43">
        <v>3276.3351351000001</v>
      </c>
      <c r="F51" s="11" t="str">
        <f t="shared" si="8"/>
        <v>N/A</v>
      </c>
      <c r="G51" s="43">
        <v>3316.4476439999999</v>
      </c>
      <c r="H51" s="11" t="str">
        <f t="shared" si="9"/>
        <v>N/A</v>
      </c>
      <c r="I51" s="12">
        <v>-12.9</v>
      </c>
      <c r="J51" s="12">
        <v>1.224</v>
      </c>
      <c r="K51" s="41" t="s">
        <v>736</v>
      </c>
      <c r="L51" s="9" t="str">
        <f t="shared" si="10"/>
        <v>Yes</v>
      </c>
    </row>
    <row r="52" spans="1:12" x14ac:dyDescent="0.25">
      <c r="A52" s="42" t="s">
        <v>1492</v>
      </c>
      <c r="B52" s="33" t="s">
        <v>213</v>
      </c>
      <c r="C52" s="43">
        <v>21831.471801</v>
      </c>
      <c r="D52" s="11" t="str">
        <f t="shared" si="7"/>
        <v>N/A</v>
      </c>
      <c r="E52" s="43">
        <v>21279.888773999999</v>
      </c>
      <c r="F52" s="11" t="str">
        <f t="shared" si="8"/>
        <v>N/A</v>
      </c>
      <c r="G52" s="43">
        <v>22275.057482</v>
      </c>
      <c r="H52" s="11" t="str">
        <f t="shared" si="9"/>
        <v>N/A</v>
      </c>
      <c r="I52" s="12">
        <v>-2.5299999999999998</v>
      </c>
      <c r="J52" s="12">
        <v>4.6769999999999996</v>
      </c>
      <c r="K52" s="41" t="s">
        <v>736</v>
      </c>
      <c r="L52" s="9" t="str">
        <f t="shared" si="10"/>
        <v>Yes</v>
      </c>
    </row>
    <row r="53" spans="1:12" x14ac:dyDescent="0.25">
      <c r="A53" s="42" t="s">
        <v>1493</v>
      </c>
      <c r="B53" s="33" t="s">
        <v>213</v>
      </c>
      <c r="C53" s="43" t="s">
        <v>1745</v>
      </c>
      <c r="D53" s="11" t="str">
        <f t="shared" si="7"/>
        <v>N/A</v>
      </c>
      <c r="E53" s="43" t="s">
        <v>1745</v>
      </c>
      <c r="F53" s="11" t="str">
        <f t="shared" si="8"/>
        <v>N/A</v>
      </c>
      <c r="G53" s="43" t="s">
        <v>1745</v>
      </c>
      <c r="H53" s="11" t="str">
        <f t="shared" si="9"/>
        <v>N/A</v>
      </c>
      <c r="I53" s="12" t="s">
        <v>1745</v>
      </c>
      <c r="J53" s="12" t="s">
        <v>1745</v>
      </c>
      <c r="K53" s="41" t="s">
        <v>736</v>
      </c>
      <c r="L53" s="9" t="str">
        <f t="shared" si="10"/>
        <v>N/A</v>
      </c>
    </row>
    <row r="54" spans="1:12" x14ac:dyDescent="0.25">
      <c r="A54" s="42" t="s">
        <v>1494</v>
      </c>
      <c r="B54" s="33" t="s">
        <v>213</v>
      </c>
      <c r="C54" s="43">
        <v>13154.152395999999</v>
      </c>
      <c r="D54" s="11" t="str">
        <f t="shared" si="7"/>
        <v>N/A</v>
      </c>
      <c r="E54" s="43">
        <v>13017.186766999999</v>
      </c>
      <c r="F54" s="11" t="str">
        <f t="shared" si="8"/>
        <v>N/A</v>
      </c>
      <c r="G54" s="43">
        <v>12322.312379000001</v>
      </c>
      <c r="H54" s="11" t="str">
        <f t="shared" si="9"/>
        <v>N/A</v>
      </c>
      <c r="I54" s="12">
        <v>-1.04</v>
      </c>
      <c r="J54" s="12">
        <v>-5.34</v>
      </c>
      <c r="K54" s="41" t="s">
        <v>736</v>
      </c>
      <c r="L54" s="9" t="str">
        <f t="shared" si="10"/>
        <v>Yes</v>
      </c>
    </row>
    <row r="55" spans="1:12" x14ac:dyDescent="0.25">
      <c r="A55" s="42" t="s">
        <v>1495</v>
      </c>
      <c r="B55" s="33" t="s">
        <v>213</v>
      </c>
      <c r="C55" s="43">
        <v>11266.619103999999</v>
      </c>
      <c r="D55" s="11" t="str">
        <f t="shared" si="7"/>
        <v>N/A</v>
      </c>
      <c r="E55" s="43">
        <v>11163.09296</v>
      </c>
      <c r="F55" s="11" t="str">
        <f t="shared" si="8"/>
        <v>N/A</v>
      </c>
      <c r="G55" s="43">
        <v>10912.704481999999</v>
      </c>
      <c r="H55" s="11" t="str">
        <f t="shared" si="9"/>
        <v>N/A</v>
      </c>
      <c r="I55" s="12">
        <v>-0.91900000000000004</v>
      </c>
      <c r="J55" s="12">
        <v>-2.2400000000000002</v>
      </c>
      <c r="K55" s="41" t="s">
        <v>736</v>
      </c>
      <c r="L55" s="9" t="str">
        <f t="shared" si="10"/>
        <v>Yes</v>
      </c>
    </row>
    <row r="56" spans="1:12" x14ac:dyDescent="0.25">
      <c r="A56" s="42" t="s">
        <v>1496</v>
      </c>
      <c r="B56" s="33" t="s">
        <v>213</v>
      </c>
      <c r="C56" s="43" t="s">
        <v>1745</v>
      </c>
      <c r="D56" s="11" t="str">
        <f t="shared" si="7"/>
        <v>N/A</v>
      </c>
      <c r="E56" s="43" t="s">
        <v>1745</v>
      </c>
      <c r="F56" s="11" t="str">
        <f t="shared" si="8"/>
        <v>N/A</v>
      </c>
      <c r="G56" s="43" t="s">
        <v>1745</v>
      </c>
      <c r="H56" s="11" t="str">
        <f t="shared" si="9"/>
        <v>N/A</v>
      </c>
      <c r="I56" s="12" t="s">
        <v>1745</v>
      </c>
      <c r="J56" s="12" t="s">
        <v>1745</v>
      </c>
      <c r="K56" s="41" t="s">
        <v>736</v>
      </c>
      <c r="L56" s="9" t="str">
        <f t="shared" si="10"/>
        <v>N/A</v>
      </c>
    </row>
    <row r="57" spans="1:12" x14ac:dyDescent="0.25">
      <c r="A57" s="42" t="s">
        <v>1497</v>
      </c>
      <c r="B57" s="33" t="s">
        <v>213</v>
      </c>
      <c r="C57" s="43">
        <v>12828.075843000001</v>
      </c>
      <c r="D57" s="11" t="str">
        <f t="shared" si="7"/>
        <v>N/A</v>
      </c>
      <c r="E57" s="43">
        <v>14205.996278000001</v>
      </c>
      <c r="F57" s="11" t="str">
        <f t="shared" si="8"/>
        <v>N/A</v>
      </c>
      <c r="G57" s="43">
        <v>7220.4474522</v>
      </c>
      <c r="H57" s="11" t="str">
        <f t="shared" si="9"/>
        <v>N/A</v>
      </c>
      <c r="I57" s="12">
        <v>10.74</v>
      </c>
      <c r="J57" s="12">
        <v>-49.2</v>
      </c>
      <c r="K57" s="41" t="s">
        <v>736</v>
      </c>
      <c r="L57" s="9" t="str">
        <f t="shared" si="10"/>
        <v>No</v>
      </c>
    </row>
    <row r="58" spans="1:12" x14ac:dyDescent="0.25">
      <c r="A58" s="42" t="s">
        <v>1498</v>
      </c>
      <c r="B58" s="33" t="s">
        <v>213</v>
      </c>
      <c r="C58" s="43">
        <v>15904.152679999999</v>
      </c>
      <c r="D58" s="11" t="str">
        <f t="shared" si="7"/>
        <v>N/A</v>
      </c>
      <c r="E58" s="43">
        <v>15400.286153999999</v>
      </c>
      <c r="F58" s="11" t="str">
        <f t="shared" si="8"/>
        <v>N/A</v>
      </c>
      <c r="G58" s="43">
        <v>14511.938994</v>
      </c>
      <c r="H58" s="11" t="str">
        <f t="shared" si="9"/>
        <v>N/A</v>
      </c>
      <c r="I58" s="12">
        <v>-3.17</v>
      </c>
      <c r="J58" s="12">
        <v>-5.77</v>
      </c>
      <c r="K58" s="41" t="s">
        <v>736</v>
      </c>
      <c r="L58" s="9" t="str">
        <f t="shared" si="10"/>
        <v>Yes</v>
      </c>
    </row>
    <row r="59" spans="1:12" x14ac:dyDescent="0.25">
      <c r="A59" s="42" t="s">
        <v>1499</v>
      </c>
      <c r="B59" s="33" t="s">
        <v>213</v>
      </c>
      <c r="C59" s="43" t="s">
        <v>1745</v>
      </c>
      <c r="D59" s="11" t="str">
        <f t="shared" si="7"/>
        <v>N/A</v>
      </c>
      <c r="E59" s="43" t="s">
        <v>1745</v>
      </c>
      <c r="F59" s="11" t="str">
        <f t="shared" si="8"/>
        <v>N/A</v>
      </c>
      <c r="G59" s="43" t="s">
        <v>1745</v>
      </c>
      <c r="H59" s="11" t="str">
        <f t="shared" si="9"/>
        <v>N/A</v>
      </c>
      <c r="I59" s="12" t="s">
        <v>1745</v>
      </c>
      <c r="J59" s="12" t="s">
        <v>1745</v>
      </c>
      <c r="K59" s="41" t="s">
        <v>736</v>
      </c>
      <c r="L59" s="9" t="str">
        <f t="shared" si="10"/>
        <v>N/A</v>
      </c>
    </row>
    <row r="60" spans="1:12" x14ac:dyDescent="0.25">
      <c r="A60" s="42" t="s">
        <v>1500</v>
      </c>
      <c r="B60" s="33" t="s">
        <v>213</v>
      </c>
      <c r="C60" s="43">
        <v>1141.6578237000001</v>
      </c>
      <c r="D60" s="11" t="str">
        <f t="shared" si="7"/>
        <v>N/A</v>
      </c>
      <c r="E60" s="43">
        <v>1043.3608351</v>
      </c>
      <c r="F60" s="11" t="str">
        <f t="shared" si="8"/>
        <v>N/A</v>
      </c>
      <c r="G60" s="43">
        <v>1285.6873505999999</v>
      </c>
      <c r="H60" s="11" t="str">
        <f t="shared" si="9"/>
        <v>N/A</v>
      </c>
      <c r="I60" s="12">
        <v>-8.61</v>
      </c>
      <c r="J60" s="12">
        <v>23.23</v>
      </c>
      <c r="K60" s="41" t="s">
        <v>736</v>
      </c>
      <c r="L60" s="9" t="str">
        <f t="shared" si="10"/>
        <v>Yes</v>
      </c>
    </row>
    <row r="61" spans="1:12" x14ac:dyDescent="0.25">
      <c r="A61" s="42" t="s">
        <v>1501</v>
      </c>
      <c r="B61" s="33" t="s">
        <v>213</v>
      </c>
      <c r="C61" s="43">
        <v>1136.5616901000001</v>
      </c>
      <c r="D61" s="11" t="str">
        <f t="shared" si="7"/>
        <v>N/A</v>
      </c>
      <c r="E61" s="43">
        <v>1051.106057</v>
      </c>
      <c r="F61" s="11" t="str">
        <f t="shared" si="8"/>
        <v>N/A</v>
      </c>
      <c r="G61" s="43">
        <v>1152.3513923</v>
      </c>
      <c r="H61" s="11" t="str">
        <f t="shared" si="9"/>
        <v>N/A</v>
      </c>
      <c r="I61" s="12">
        <v>-7.52</v>
      </c>
      <c r="J61" s="12">
        <v>9.6319999999999997</v>
      </c>
      <c r="K61" s="41" t="s">
        <v>736</v>
      </c>
      <c r="L61" s="9" t="str">
        <f t="shared" si="10"/>
        <v>Yes</v>
      </c>
    </row>
    <row r="62" spans="1:12" x14ac:dyDescent="0.25">
      <c r="A62" s="42" t="s">
        <v>1502</v>
      </c>
      <c r="B62" s="33" t="s">
        <v>213</v>
      </c>
      <c r="C62" s="43">
        <v>1745.0135396999999</v>
      </c>
      <c r="D62" s="11" t="str">
        <f t="shared" si="7"/>
        <v>N/A</v>
      </c>
      <c r="E62" s="43">
        <v>1253.3151751</v>
      </c>
      <c r="F62" s="11" t="str">
        <f t="shared" si="8"/>
        <v>N/A</v>
      </c>
      <c r="G62" s="43">
        <v>896.97872340000004</v>
      </c>
      <c r="H62" s="11" t="str">
        <f t="shared" si="9"/>
        <v>N/A</v>
      </c>
      <c r="I62" s="12">
        <v>-28.2</v>
      </c>
      <c r="J62" s="12">
        <v>-28.4</v>
      </c>
      <c r="K62" s="41" t="s">
        <v>736</v>
      </c>
      <c r="L62" s="9" t="str">
        <f t="shared" si="10"/>
        <v>Yes</v>
      </c>
    </row>
    <row r="63" spans="1:12" ht="25" x14ac:dyDescent="0.25">
      <c r="A63" s="42" t="s">
        <v>1503</v>
      </c>
      <c r="B63" s="33" t="s">
        <v>213</v>
      </c>
      <c r="C63" s="43" t="s">
        <v>1745</v>
      </c>
      <c r="D63" s="11" t="str">
        <f t="shared" si="7"/>
        <v>N/A</v>
      </c>
      <c r="E63" s="43" t="s">
        <v>1745</v>
      </c>
      <c r="F63" s="11" t="str">
        <f t="shared" si="8"/>
        <v>N/A</v>
      </c>
      <c r="G63" s="43" t="s">
        <v>1745</v>
      </c>
      <c r="H63" s="11" t="str">
        <f t="shared" si="9"/>
        <v>N/A</v>
      </c>
      <c r="I63" s="12" t="s">
        <v>1745</v>
      </c>
      <c r="J63" s="12" t="s">
        <v>1745</v>
      </c>
      <c r="K63" s="41" t="s">
        <v>736</v>
      </c>
      <c r="L63" s="9" t="str">
        <f t="shared" si="10"/>
        <v>N/A</v>
      </c>
    </row>
    <row r="64" spans="1:12" x14ac:dyDescent="0.25">
      <c r="A64" s="42" t="s">
        <v>1504</v>
      </c>
      <c r="B64" s="33" t="s">
        <v>213</v>
      </c>
      <c r="C64" s="43">
        <v>927.58982863000006</v>
      </c>
      <c r="D64" s="11" t="str">
        <f t="shared" si="7"/>
        <v>N/A</v>
      </c>
      <c r="E64" s="43">
        <v>661.94572324000001</v>
      </c>
      <c r="F64" s="11" t="str">
        <f t="shared" si="8"/>
        <v>N/A</v>
      </c>
      <c r="G64" s="43">
        <v>894.96386992999999</v>
      </c>
      <c r="H64" s="11" t="str">
        <f t="shared" si="9"/>
        <v>N/A</v>
      </c>
      <c r="I64" s="12">
        <v>-28.6</v>
      </c>
      <c r="J64" s="12">
        <v>35.200000000000003</v>
      </c>
      <c r="K64" s="41" t="s">
        <v>736</v>
      </c>
      <c r="L64" s="9" t="str">
        <f t="shared" si="10"/>
        <v>No</v>
      </c>
    </row>
    <row r="65" spans="1:12" x14ac:dyDescent="0.25">
      <c r="A65" s="42" t="s">
        <v>1505</v>
      </c>
      <c r="B65" s="33" t="s">
        <v>213</v>
      </c>
      <c r="C65" s="43">
        <v>1433.0798425</v>
      </c>
      <c r="D65" s="11" t="str">
        <f t="shared" si="7"/>
        <v>N/A</v>
      </c>
      <c r="E65" s="43">
        <v>1747.6434144</v>
      </c>
      <c r="F65" s="11" t="str">
        <f t="shared" si="8"/>
        <v>N/A</v>
      </c>
      <c r="G65" s="43">
        <v>1023.5374841</v>
      </c>
      <c r="H65" s="11" t="str">
        <f t="shared" si="9"/>
        <v>N/A</v>
      </c>
      <c r="I65" s="12">
        <v>21.95</v>
      </c>
      <c r="J65" s="12">
        <v>-41.4</v>
      </c>
      <c r="K65" s="41" t="s">
        <v>736</v>
      </c>
      <c r="L65" s="9" t="str">
        <f t="shared" si="10"/>
        <v>No</v>
      </c>
    </row>
    <row r="66" spans="1:12" x14ac:dyDescent="0.25">
      <c r="A66" s="42" t="s">
        <v>1506</v>
      </c>
      <c r="B66" s="33" t="s">
        <v>213</v>
      </c>
      <c r="C66" s="43">
        <v>1581.2780411000001</v>
      </c>
      <c r="D66" s="11" t="str">
        <f t="shared" si="7"/>
        <v>N/A</v>
      </c>
      <c r="E66" s="43">
        <v>2160.6426164999998</v>
      </c>
      <c r="F66" s="11" t="str">
        <f t="shared" si="8"/>
        <v>N/A</v>
      </c>
      <c r="G66" s="43">
        <v>3017.8637601999999</v>
      </c>
      <c r="H66" s="11" t="str">
        <f t="shared" si="9"/>
        <v>N/A</v>
      </c>
      <c r="I66" s="12">
        <v>36.64</v>
      </c>
      <c r="J66" s="12">
        <v>39.67</v>
      </c>
      <c r="K66" s="41" t="s">
        <v>736</v>
      </c>
      <c r="L66" s="9" t="str">
        <f t="shared" si="10"/>
        <v>No</v>
      </c>
    </row>
    <row r="67" spans="1:12" x14ac:dyDescent="0.25">
      <c r="A67" s="42" t="s">
        <v>1507</v>
      </c>
      <c r="B67" s="33" t="s">
        <v>213</v>
      </c>
      <c r="C67" s="43" t="s">
        <v>1745</v>
      </c>
      <c r="D67" s="11" t="str">
        <f t="shared" si="7"/>
        <v>N/A</v>
      </c>
      <c r="E67" s="43" t="s">
        <v>1745</v>
      </c>
      <c r="F67" s="11" t="str">
        <f t="shared" si="8"/>
        <v>N/A</v>
      </c>
      <c r="G67" s="43" t="s">
        <v>1745</v>
      </c>
      <c r="H67" s="11" t="str">
        <f t="shared" si="9"/>
        <v>N/A</v>
      </c>
      <c r="I67" s="12" t="s">
        <v>1745</v>
      </c>
      <c r="J67" s="12" t="s">
        <v>1745</v>
      </c>
      <c r="K67" s="41" t="s">
        <v>736</v>
      </c>
      <c r="L67" s="9" t="str">
        <f t="shared" si="10"/>
        <v>N/A</v>
      </c>
    </row>
    <row r="68" spans="1:12" x14ac:dyDescent="0.25">
      <c r="A68" s="42" t="s">
        <v>1508</v>
      </c>
      <c r="B68" s="33" t="s">
        <v>213</v>
      </c>
      <c r="C68" s="43">
        <v>2809.9361635</v>
      </c>
      <c r="D68" s="11" t="str">
        <f t="shared" si="7"/>
        <v>N/A</v>
      </c>
      <c r="E68" s="43">
        <v>2471.6051019000001</v>
      </c>
      <c r="F68" s="11" t="str">
        <f t="shared" si="8"/>
        <v>N/A</v>
      </c>
      <c r="G68" s="43">
        <v>2005.3366794999999</v>
      </c>
      <c r="H68" s="11" t="str">
        <f t="shared" si="9"/>
        <v>N/A</v>
      </c>
      <c r="I68" s="12">
        <v>-12</v>
      </c>
      <c r="J68" s="12">
        <v>-18.899999999999999</v>
      </c>
      <c r="K68" s="41" t="s">
        <v>736</v>
      </c>
      <c r="L68" s="9" t="str">
        <f t="shared" si="10"/>
        <v>Yes</v>
      </c>
    </row>
    <row r="69" spans="1:12" x14ac:dyDescent="0.25">
      <c r="A69" s="42" t="s">
        <v>1509</v>
      </c>
      <c r="B69" s="33" t="s">
        <v>213</v>
      </c>
      <c r="C69" s="43">
        <v>2929.4341831000002</v>
      </c>
      <c r="D69" s="11" t="str">
        <f t="shared" si="7"/>
        <v>N/A</v>
      </c>
      <c r="E69" s="43">
        <v>2128.4093882000002</v>
      </c>
      <c r="F69" s="11" t="str">
        <f t="shared" si="8"/>
        <v>N/A</v>
      </c>
      <c r="G69" s="43">
        <v>2195.6802667000002</v>
      </c>
      <c r="H69" s="11" t="str">
        <f t="shared" si="9"/>
        <v>N/A</v>
      </c>
      <c r="I69" s="12">
        <v>-27.3</v>
      </c>
      <c r="J69" s="12">
        <v>3.161</v>
      </c>
      <c r="K69" s="41" t="s">
        <v>736</v>
      </c>
      <c r="L69" s="9" t="str">
        <f t="shared" si="10"/>
        <v>Yes</v>
      </c>
    </row>
    <row r="70" spans="1:12" x14ac:dyDescent="0.25">
      <c r="A70" s="42" t="s">
        <v>1510</v>
      </c>
      <c r="B70" s="33" t="s">
        <v>213</v>
      </c>
      <c r="C70" s="43">
        <v>2177.8166667</v>
      </c>
      <c r="D70" s="11" t="str">
        <f t="shared" si="7"/>
        <v>N/A</v>
      </c>
      <c r="E70" s="43">
        <v>2549.5996169</v>
      </c>
      <c r="F70" s="11" t="str">
        <f t="shared" si="8"/>
        <v>N/A</v>
      </c>
      <c r="G70" s="43">
        <v>2021.5517241</v>
      </c>
      <c r="H70" s="11" t="str">
        <f t="shared" si="9"/>
        <v>N/A</v>
      </c>
      <c r="I70" s="12">
        <v>17.07</v>
      </c>
      <c r="J70" s="12">
        <v>-20.7</v>
      </c>
      <c r="K70" s="41" t="s">
        <v>736</v>
      </c>
      <c r="L70" s="9" t="str">
        <f t="shared" si="10"/>
        <v>Yes</v>
      </c>
    </row>
    <row r="71" spans="1:12" ht="25" x14ac:dyDescent="0.25">
      <c r="A71" s="42" t="s">
        <v>1511</v>
      </c>
      <c r="B71" s="33" t="s">
        <v>213</v>
      </c>
      <c r="C71" s="43" t="s">
        <v>1745</v>
      </c>
      <c r="D71" s="11" t="str">
        <f t="shared" si="7"/>
        <v>N/A</v>
      </c>
      <c r="E71" s="43" t="s">
        <v>1745</v>
      </c>
      <c r="F71" s="11" t="str">
        <f t="shared" si="8"/>
        <v>N/A</v>
      </c>
      <c r="G71" s="43" t="s">
        <v>1745</v>
      </c>
      <c r="H71" s="11" t="str">
        <f t="shared" si="9"/>
        <v>N/A</v>
      </c>
      <c r="I71" s="12" t="s">
        <v>1745</v>
      </c>
      <c r="J71" s="12" t="s">
        <v>1745</v>
      </c>
      <c r="K71" s="41" t="s">
        <v>736</v>
      </c>
      <c r="L71" s="9" t="str">
        <f t="shared" si="10"/>
        <v>N/A</v>
      </c>
    </row>
    <row r="72" spans="1:12" x14ac:dyDescent="0.25">
      <c r="A72" s="42" t="s">
        <v>1512</v>
      </c>
      <c r="B72" s="33" t="s">
        <v>213</v>
      </c>
      <c r="C72" s="43">
        <v>1667.5035515</v>
      </c>
      <c r="D72" s="11" t="str">
        <f t="shared" si="7"/>
        <v>N/A</v>
      </c>
      <c r="E72" s="43">
        <v>1226.4448898000001</v>
      </c>
      <c r="F72" s="11" t="str">
        <f t="shared" si="8"/>
        <v>N/A</v>
      </c>
      <c r="G72" s="43">
        <v>1063.7980918999999</v>
      </c>
      <c r="H72" s="11" t="str">
        <f t="shared" si="9"/>
        <v>N/A</v>
      </c>
      <c r="I72" s="12">
        <v>-26.5</v>
      </c>
      <c r="J72" s="12">
        <v>-13.3</v>
      </c>
      <c r="K72" s="41" t="s">
        <v>736</v>
      </c>
      <c r="L72" s="9" t="str">
        <f t="shared" si="10"/>
        <v>Yes</v>
      </c>
    </row>
    <row r="73" spans="1:12" x14ac:dyDescent="0.25">
      <c r="A73" s="42" t="s">
        <v>1513</v>
      </c>
      <c r="B73" s="33" t="s">
        <v>213</v>
      </c>
      <c r="C73" s="43">
        <v>2621.2383458999998</v>
      </c>
      <c r="D73" s="11" t="str">
        <f t="shared" si="7"/>
        <v>N/A</v>
      </c>
      <c r="E73" s="43">
        <v>1662.9193261999999</v>
      </c>
      <c r="F73" s="11" t="str">
        <f t="shared" si="8"/>
        <v>N/A</v>
      </c>
      <c r="G73" s="43">
        <v>1109.7624189999999</v>
      </c>
      <c r="H73" s="11" t="str">
        <f t="shared" si="9"/>
        <v>N/A</v>
      </c>
      <c r="I73" s="12">
        <v>-36.6</v>
      </c>
      <c r="J73" s="12">
        <v>-33.299999999999997</v>
      </c>
      <c r="K73" s="41" t="s">
        <v>736</v>
      </c>
      <c r="L73" s="9" t="str">
        <f t="shared" si="10"/>
        <v>No</v>
      </c>
    </row>
    <row r="74" spans="1:12" x14ac:dyDescent="0.25">
      <c r="A74" s="42" t="s">
        <v>1514</v>
      </c>
      <c r="B74" s="33" t="s">
        <v>213</v>
      </c>
      <c r="C74" s="43">
        <v>3626.6068565999999</v>
      </c>
      <c r="D74" s="11" t="str">
        <f t="shared" si="7"/>
        <v>N/A</v>
      </c>
      <c r="E74" s="43">
        <v>4969.4276706000001</v>
      </c>
      <c r="F74" s="11" t="str">
        <f t="shared" si="8"/>
        <v>N/A</v>
      </c>
      <c r="G74" s="43">
        <v>4226.4113504999996</v>
      </c>
      <c r="H74" s="11" t="str">
        <f t="shared" si="9"/>
        <v>N/A</v>
      </c>
      <c r="I74" s="12">
        <v>37.03</v>
      </c>
      <c r="J74" s="12">
        <v>-15</v>
      </c>
      <c r="K74" s="41" t="s">
        <v>736</v>
      </c>
      <c r="L74" s="9" t="str">
        <f t="shared" si="10"/>
        <v>Yes</v>
      </c>
    </row>
    <row r="75" spans="1:12" x14ac:dyDescent="0.25">
      <c r="A75" s="42" t="s">
        <v>1596</v>
      </c>
      <c r="B75" s="33" t="s">
        <v>213</v>
      </c>
      <c r="C75" s="43">
        <v>63317369</v>
      </c>
      <c r="D75" s="11" t="str">
        <f t="shared" ref="D75:D144" si="11">IF($B75="N/A","N/A",IF(C75&gt;10,"No",IF(C75&lt;-10,"No","Yes")))</f>
        <v>N/A</v>
      </c>
      <c r="E75" s="43">
        <v>54068232</v>
      </c>
      <c r="F75" s="11" t="str">
        <f t="shared" ref="F75:F144" si="12">IF($B75="N/A","N/A",IF(E75&gt;10,"No",IF(E75&lt;-10,"No","Yes")))</f>
        <v>N/A</v>
      </c>
      <c r="G75" s="43">
        <v>50682724</v>
      </c>
      <c r="H75" s="11" t="str">
        <f t="shared" ref="H75:H144" si="13">IF($B75="N/A","N/A",IF(G75&gt;10,"No",IF(G75&lt;-10,"No","Yes")))</f>
        <v>N/A</v>
      </c>
      <c r="I75" s="12">
        <v>-14.6</v>
      </c>
      <c r="J75" s="12">
        <v>-6.26</v>
      </c>
      <c r="K75" s="41" t="s">
        <v>736</v>
      </c>
      <c r="L75" s="9" t="str">
        <f t="shared" ref="L75:L135" si="14">IF(J75="Div by 0", "N/A", IF(K75="N/A","N/A", IF(J75&gt;VALUE(MID(K75,1,2)), "No", IF(J75&lt;-1*VALUE(MID(K75,1,2)), "No", "Yes"))))</f>
        <v>Yes</v>
      </c>
    </row>
    <row r="76" spans="1:12" x14ac:dyDescent="0.25">
      <c r="A76" s="42" t="s">
        <v>596</v>
      </c>
      <c r="B76" s="33" t="s">
        <v>213</v>
      </c>
      <c r="C76" s="34">
        <v>7341</v>
      </c>
      <c r="D76" s="11" t="str">
        <f t="shared" si="11"/>
        <v>N/A</v>
      </c>
      <c r="E76" s="34">
        <v>5456</v>
      </c>
      <c r="F76" s="11" t="str">
        <f t="shared" si="12"/>
        <v>N/A</v>
      </c>
      <c r="G76" s="34">
        <v>6226</v>
      </c>
      <c r="H76" s="11" t="str">
        <f t="shared" si="13"/>
        <v>N/A</v>
      </c>
      <c r="I76" s="12">
        <v>-25.7</v>
      </c>
      <c r="J76" s="12">
        <v>14.11</v>
      </c>
      <c r="K76" s="41" t="s">
        <v>736</v>
      </c>
      <c r="L76" s="9" t="str">
        <f t="shared" si="14"/>
        <v>Yes</v>
      </c>
    </row>
    <row r="77" spans="1:12" x14ac:dyDescent="0.25">
      <c r="A77" s="42" t="s">
        <v>1423</v>
      </c>
      <c r="B77" s="33" t="s">
        <v>213</v>
      </c>
      <c r="C77" s="43">
        <v>8625.1694592000003</v>
      </c>
      <c r="D77" s="11" t="str">
        <f t="shared" si="11"/>
        <v>N/A</v>
      </c>
      <c r="E77" s="43">
        <v>9909.8665689000009</v>
      </c>
      <c r="F77" s="11" t="str">
        <f t="shared" si="12"/>
        <v>N/A</v>
      </c>
      <c r="G77" s="43">
        <v>8140.4953421</v>
      </c>
      <c r="H77" s="11" t="str">
        <f t="shared" si="13"/>
        <v>N/A</v>
      </c>
      <c r="I77" s="12">
        <v>14.89</v>
      </c>
      <c r="J77" s="12">
        <v>-17.899999999999999</v>
      </c>
      <c r="K77" s="41" t="s">
        <v>736</v>
      </c>
      <c r="L77" s="9" t="str">
        <f t="shared" si="14"/>
        <v>Yes</v>
      </c>
    </row>
    <row r="78" spans="1:12" x14ac:dyDescent="0.25">
      <c r="A78" s="42" t="s">
        <v>1424</v>
      </c>
      <c r="B78" s="33" t="s">
        <v>213</v>
      </c>
      <c r="C78" s="34">
        <v>4.0916768832999999</v>
      </c>
      <c r="D78" s="11" t="str">
        <f t="shared" si="11"/>
        <v>N/A</v>
      </c>
      <c r="E78" s="34">
        <v>4.3412756598</v>
      </c>
      <c r="F78" s="11" t="str">
        <f t="shared" si="12"/>
        <v>N/A</v>
      </c>
      <c r="G78" s="34">
        <v>3.7010921940000001</v>
      </c>
      <c r="H78" s="11" t="str">
        <f t="shared" si="13"/>
        <v>N/A</v>
      </c>
      <c r="I78" s="12">
        <v>6.1</v>
      </c>
      <c r="J78" s="12">
        <v>-14.7</v>
      </c>
      <c r="K78" s="41" t="s">
        <v>736</v>
      </c>
      <c r="L78" s="9" t="str">
        <f t="shared" si="14"/>
        <v>Yes</v>
      </c>
    </row>
    <row r="79" spans="1:12" x14ac:dyDescent="0.25">
      <c r="A79" s="42" t="s">
        <v>597</v>
      </c>
      <c r="B79" s="33" t="s">
        <v>213</v>
      </c>
      <c r="C79" s="43">
        <v>115565</v>
      </c>
      <c r="D79" s="11" t="str">
        <f t="shared" si="11"/>
        <v>N/A</v>
      </c>
      <c r="E79" s="43">
        <v>1190622</v>
      </c>
      <c r="F79" s="11" t="str">
        <f t="shared" si="12"/>
        <v>N/A</v>
      </c>
      <c r="G79" s="43">
        <v>1951797</v>
      </c>
      <c r="H79" s="11" t="str">
        <f t="shared" si="13"/>
        <v>N/A</v>
      </c>
      <c r="I79" s="12">
        <v>930.3</v>
      </c>
      <c r="J79" s="12">
        <v>63.93</v>
      </c>
      <c r="K79" s="41" t="s">
        <v>736</v>
      </c>
      <c r="L79" s="9" t="str">
        <f t="shared" si="14"/>
        <v>No</v>
      </c>
    </row>
    <row r="80" spans="1:12" x14ac:dyDescent="0.25">
      <c r="A80" s="42" t="s">
        <v>598</v>
      </c>
      <c r="B80" s="33" t="s">
        <v>213</v>
      </c>
      <c r="C80" s="34">
        <v>11</v>
      </c>
      <c r="D80" s="11" t="str">
        <f t="shared" si="11"/>
        <v>N/A</v>
      </c>
      <c r="E80" s="34">
        <v>13</v>
      </c>
      <c r="F80" s="11" t="str">
        <f t="shared" si="12"/>
        <v>N/A</v>
      </c>
      <c r="G80" s="34">
        <v>28</v>
      </c>
      <c r="H80" s="11" t="str">
        <f t="shared" si="13"/>
        <v>N/A</v>
      </c>
      <c r="I80" s="12">
        <v>550</v>
      </c>
      <c r="J80" s="12">
        <v>115.4</v>
      </c>
      <c r="K80" s="41" t="s">
        <v>736</v>
      </c>
      <c r="L80" s="9" t="str">
        <f t="shared" si="14"/>
        <v>No</v>
      </c>
    </row>
    <row r="81" spans="1:12" x14ac:dyDescent="0.25">
      <c r="A81" s="42" t="s">
        <v>1425</v>
      </c>
      <c r="B81" s="33" t="s">
        <v>213</v>
      </c>
      <c r="C81" s="43">
        <v>57782.5</v>
      </c>
      <c r="D81" s="11" t="str">
        <f t="shared" si="11"/>
        <v>N/A</v>
      </c>
      <c r="E81" s="43">
        <v>91586.307692000002</v>
      </c>
      <c r="F81" s="11" t="str">
        <f t="shared" si="12"/>
        <v>N/A</v>
      </c>
      <c r="G81" s="43">
        <v>69707.035713999998</v>
      </c>
      <c r="H81" s="11" t="str">
        <f t="shared" si="13"/>
        <v>N/A</v>
      </c>
      <c r="I81" s="12">
        <v>58.5</v>
      </c>
      <c r="J81" s="12">
        <v>-23.9</v>
      </c>
      <c r="K81" s="41" t="s">
        <v>736</v>
      </c>
      <c r="L81" s="9" t="str">
        <f t="shared" si="14"/>
        <v>Yes</v>
      </c>
    </row>
    <row r="82" spans="1:12" ht="25" x14ac:dyDescent="0.25">
      <c r="A82" s="42" t="s">
        <v>599</v>
      </c>
      <c r="B82" s="33" t="s">
        <v>213</v>
      </c>
      <c r="C82" s="43">
        <v>2214164</v>
      </c>
      <c r="D82" s="11" t="str">
        <f t="shared" si="11"/>
        <v>N/A</v>
      </c>
      <c r="E82" s="43">
        <v>2920286</v>
      </c>
      <c r="F82" s="11" t="str">
        <f t="shared" si="12"/>
        <v>N/A</v>
      </c>
      <c r="G82" s="43">
        <v>6197557</v>
      </c>
      <c r="H82" s="11" t="str">
        <f t="shared" si="13"/>
        <v>N/A</v>
      </c>
      <c r="I82" s="12">
        <v>31.89</v>
      </c>
      <c r="J82" s="12">
        <v>112.2</v>
      </c>
      <c r="K82" s="41" t="s">
        <v>736</v>
      </c>
      <c r="L82" s="9" t="str">
        <f t="shared" si="14"/>
        <v>No</v>
      </c>
    </row>
    <row r="83" spans="1:12" x14ac:dyDescent="0.25">
      <c r="A83" s="42" t="s">
        <v>600</v>
      </c>
      <c r="B83" s="33" t="s">
        <v>213</v>
      </c>
      <c r="C83" s="34">
        <v>80</v>
      </c>
      <c r="D83" s="11" t="str">
        <f t="shared" si="11"/>
        <v>N/A</v>
      </c>
      <c r="E83" s="34">
        <v>96</v>
      </c>
      <c r="F83" s="11" t="str">
        <f t="shared" si="12"/>
        <v>N/A</v>
      </c>
      <c r="G83" s="34">
        <v>147</v>
      </c>
      <c r="H83" s="11" t="str">
        <f t="shared" si="13"/>
        <v>N/A</v>
      </c>
      <c r="I83" s="12">
        <v>20</v>
      </c>
      <c r="J83" s="12">
        <v>53.13</v>
      </c>
      <c r="K83" s="41" t="s">
        <v>736</v>
      </c>
      <c r="L83" s="9" t="str">
        <f t="shared" si="14"/>
        <v>No</v>
      </c>
    </row>
    <row r="84" spans="1:12" ht="25" x14ac:dyDescent="0.25">
      <c r="A84" s="4" t="s">
        <v>1426</v>
      </c>
      <c r="B84" s="33" t="s">
        <v>213</v>
      </c>
      <c r="C84" s="43">
        <v>27677.05</v>
      </c>
      <c r="D84" s="11" t="str">
        <f t="shared" si="11"/>
        <v>N/A</v>
      </c>
      <c r="E84" s="43">
        <v>30419.645832999999</v>
      </c>
      <c r="F84" s="11" t="str">
        <f t="shared" si="12"/>
        <v>N/A</v>
      </c>
      <c r="G84" s="43">
        <v>42160.251701000001</v>
      </c>
      <c r="H84" s="11" t="str">
        <f t="shared" si="13"/>
        <v>N/A</v>
      </c>
      <c r="I84" s="12">
        <v>9.9090000000000007</v>
      </c>
      <c r="J84" s="12">
        <v>38.6</v>
      </c>
      <c r="K84" s="41" t="s">
        <v>736</v>
      </c>
      <c r="L84" s="9" t="str">
        <f t="shared" si="14"/>
        <v>No</v>
      </c>
    </row>
    <row r="85" spans="1:12" x14ac:dyDescent="0.25">
      <c r="A85" s="4" t="s">
        <v>601</v>
      </c>
      <c r="B85" s="33" t="s">
        <v>213</v>
      </c>
      <c r="C85" s="43">
        <v>0</v>
      </c>
      <c r="D85" s="11" t="str">
        <f t="shared" si="11"/>
        <v>N/A</v>
      </c>
      <c r="E85" s="43">
        <v>0</v>
      </c>
      <c r="F85" s="11" t="str">
        <f t="shared" si="12"/>
        <v>N/A</v>
      </c>
      <c r="G85" s="43">
        <v>0</v>
      </c>
      <c r="H85" s="11" t="str">
        <f t="shared" si="13"/>
        <v>N/A</v>
      </c>
      <c r="I85" s="12" t="s">
        <v>1745</v>
      </c>
      <c r="J85" s="12" t="s">
        <v>1745</v>
      </c>
      <c r="K85" s="41" t="s">
        <v>736</v>
      </c>
      <c r="L85" s="9" t="str">
        <f t="shared" si="14"/>
        <v>N/A</v>
      </c>
    </row>
    <row r="86" spans="1:12" x14ac:dyDescent="0.25">
      <c r="A86" s="4" t="s">
        <v>602</v>
      </c>
      <c r="B86" s="33" t="s">
        <v>213</v>
      </c>
      <c r="C86" s="34">
        <v>0</v>
      </c>
      <c r="D86" s="11" t="str">
        <f t="shared" si="11"/>
        <v>N/A</v>
      </c>
      <c r="E86" s="34">
        <v>0</v>
      </c>
      <c r="F86" s="11" t="str">
        <f t="shared" si="12"/>
        <v>N/A</v>
      </c>
      <c r="G86" s="34">
        <v>0</v>
      </c>
      <c r="H86" s="11" t="str">
        <f t="shared" si="13"/>
        <v>N/A</v>
      </c>
      <c r="I86" s="12" t="s">
        <v>1745</v>
      </c>
      <c r="J86" s="12" t="s">
        <v>1745</v>
      </c>
      <c r="K86" s="41" t="s">
        <v>736</v>
      </c>
      <c r="L86" s="9" t="str">
        <f t="shared" si="14"/>
        <v>N/A</v>
      </c>
    </row>
    <row r="87" spans="1:12" x14ac:dyDescent="0.25">
      <c r="A87" s="4" t="s">
        <v>1427</v>
      </c>
      <c r="B87" s="33" t="s">
        <v>213</v>
      </c>
      <c r="C87" s="43" t="s">
        <v>1745</v>
      </c>
      <c r="D87" s="11" t="str">
        <f t="shared" si="11"/>
        <v>N/A</v>
      </c>
      <c r="E87" s="43" t="s">
        <v>1745</v>
      </c>
      <c r="F87" s="11" t="str">
        <f t="shared" si="12"/>
        <v>N/A</v>
      </c>
      <c r="G87" s="43" t="s">
        <v>1745</v>
      </c>
      <c r="H87" s="11" t="str">
        <f t="shared" si="13"/>
        <v>N/A</v>
      </c>
      <c r="I87" s="12" t="s">
        <v>1745</v>
      </c>
      <c r="J87" s="12" t="s">
        <v>1745</v>
      </c>
      <c r="K87" s="41" t="s">
        <v>736</v>
      </c>
      <c r="L87" s="9" t="str">
        <f t="shared" si="14"/>
        <v>N/A</v>
      </c>
    </row>
    <row r="88" spans="1:12" x14ac:dyDescent="0.25">
      <c r="A88" s="42" t="s">
        <v>603</v>
      </c>
      <c r="B88" s="33" t="s">
        <v>213</v>
      </c>
      <c r="C88" s="43">
        <v>215740321</v>
      </c>
      <c r="D88" s="11" t="str">
        <f t="shared" si="11"/>
        <v>N/A</v>
      </c>
      <c r="E88" s="43">
        <v>210574504</v>
      </c>
      <c r="F88" s="11" t="str">
        <f t="shared" si="12"/>
        <v>N/A</v>
      </c>
      <c r="G88" s="43">
        <v>195543944</v>
      </c>
      <c r="H88" s="11" t="str">
        <f t="shared" si="13"/>
        <v>N/A</v>
      </c>
      <c r="I88" s="12">
        <v>-2.39</v>
      </c>
      <c r="J88" s="12">
        <v>-7.14</v>
      </c>
      <c r="K88" s="41" t="s">
        <v>736</v>
      </c>
      <c r="L88" s="9" t="str">
        <f t="shared" si="14"/>
        <v>Yes</v>
      </c>
    </row>
    <row r="89" spans="1:12" x14ac:dyDescent="0.25">
      <c r="A89" s="44" t="s">
        <v>604</v>
      </c>
      <c r="B89" s="34" t="s">
        <v>213</v>
      </c>
      <c r="C89" s="34">
        <v>6072</v>
      </c>
      <c r="D89" s="11" t="str">
        <f t="shared" si="11"/>
        <v>N/A</v>
      </c>
      <c r="E89" s="34">
        <v>6089</v>
      </c>
      <c r="F89" s="11" t="str">
        <f t="shared" si="12"/>
        <v>N/A</v>
      </c>
      <c r="G89" s="34">
        <v>5199</v>
      </c>
      <c r="H89" s="11" t="str">
        <f t="shared" si="13"/>
        <v>N/A</v>
      </c>
      <c r="I89" s="12">
        <v>0.28000000000000003</v>
      </c>
      <c r="J89" s="12">
        <v>-14.6</v>
      </c>
      <c r="K89" s="1" t="s">
        <v>736</v>
      </c>
      <c r="L89" s="9" t="str">
        <f t="shared" si="14"/>
        <v>Yes</v>
      </c>
    </row>
    <row r="90" spans="1:12" x14ac:dyDescent="0.25">
      <c r="A90" s="42" t="s">
        <v>1428</v>
      </c>
      <c r="B90" s="33" t="s">
        <v>213</v>
      </c>
      <c r="C90" s="43">
        <v>35530.355896000001</v>
      </c>
      <c r="D90" s="11" t="str">
        <f t="shared" si="11"/>
        <v>N/A</v>
      </c>
      <c r="E90" s="43">
        <v>34582.772869</v>
      </c>
      <c r="F90" s="11" t="str">
        <f t="shared" si="12"/>
        <v>N/A</v>
      </c>
      <c r="G90" s="43">
        <v>37611.837660999998</v>
      </c>
      <c r="H90" s="11" t="str">
        <f t="shared" si="13"/>
        <v>N/A</v>
      </c>
      <c r="I90" s="12">
        <v>-2.67</v>
      </c>
      <c r="J90" s="12">
        <v>8.7590000000000003</v>
      </c>
      <c r="K90" s="41" t="s">
        <v>736</v>
      </c>
      <c r="L90" s="9" t="str">
        <f t="shared" si="14"/>
        <v>Yes</v>
      </c>
    </row>
    <row r="91" spans="1:12" x14ac:dyDescent="0.25">
      <c r="A91" s="42" t="s">
        <v>605</v>
      </c>
      <c r="B91" s="33" t="s">
        <v>213</v>
      </c>
      <c r="C91" s="43">
        <v>18920826</v>
      </c>
      <c r="D91" s="11" t="str">
        <f t="shared" si="11"/>
        <v>N/A</v>
      </c>
      <c r="E91" s="43">
        <v>14009746</v>
      </c>
      <c r="F91" s="11" t="str">
        <f t="shared" si="12"/>
        <v>N/A</v>
      </c>
      <c r="G91" s="43">
        <v>12996283</v>
      </c>
      <c r="H91" s="11" t="str">
        <f t="shared" si="13"/>
        <v>N/A</v>
      </c>
      <c r="I91" s="12">
        <v>-26</v>
      </c>
      <c r="J91" s="12">
        <v>-7.23</v>
      </c>
      <c r="K91" s="41" t="s">
        <v>736</v>
      </c>
      <c r="L91" s="9" t="str">
        <f t="shared" si="14"/>
        <v>Yes</v>
      </c>
    </row>
    <row r="92" spans="1:12" x14ac:dyDescent="0.25">
      <c r="A92" s="42" t="s">
        <v>606</v>
      </c>
      <c r="B92" s="33" t="s">
        <v>213</v>
      </c>
      <c r="C92" s="34">
        <v>34456</v>
      </c>
      <c r="D92" s="11" t="str">
        <f t="shared" si="11"/>
        <v>N/A</v>
      </c>
      <c r="E92" s="34">
        <v>26719</v>
      </c>
      <c r="F92" s="11" t="str">
        <f t="shared" si="12"/>
        <v>N/A</v>
      </c>
      <c r="G92" s="34">
        <v>28712</v>
      </c>
      <c r="H92" s="11" t="str">
        <f t="shared" si="13"/>
        <v>N/A</v>
      </c>
      <c r="I92" s="12">
        <v>-22.5</v>
      </c>
      <c r="J92" s="12">
        <v>7.4589999999999996</v>
      </c>
      <c r="K92" s="41" t="s">
        <v>736</v>
      </c>
      <c r="L92" s="9" t="str">
        <f t="shared" si="14"/>
        <v>Yes</v>
      </c>
    </row>
    <row r="93" spans="1:12" x14ac:dyDescent="0.25">
      <c r="A93" s="42" t="s">
        <v>1429</v>
      </c>
      <c r="B93" s="33" t="s">
        <v>213</v>
      </c>
      <c r="C93" s="43">
        <v>549.13007893999998</v>
      </c>
      <c r="D93" s="11" t="str">
        <f t="shared" si="11"/>
        <v>N/A</v>
      </c>
      <c r="E93" s="43">
        <v>524.33646468999996</v>
      </c>
      <c r="F93" s="11" t="str">
        <f t="shared" si="12"/>
        <v>N/A</v>
      </c>
      <c r="G93" s="43">
        <v>452.64290191999999</v>
      </c>
      <c r="H93" s="11" t="str">
        <f t="shared" si="13"/>
        <v>N/A</v>
      </c>
      <c r="I93" s="12">
        <v>-4.5199999999999996</v>
      </c>
      <c r="J93" s="12">
        <v>-13.7</v>
      </c>
      <c r="K93" s="41" t="s">
        <v>736</v>
      </c>
      <c r="L93" s="9" t="str">
        <f t="shared" si="14"/>
        <v>Yes</v>
      </c>
    </row>
    <row r="94" spans="1:12" x14ac:dyDescent="0.25">
      <c r="A94" s="42" t="s">
        <v>607</v>
      </c>
      <c r="B94" s="33" t="s">
        <v>213</v>
      </c>
      <c r="C94" s="43">
        <v>158576</v>
      </c>
      <c r="D94" s="11" t="str">
        <f t="shared" si="11"/>
        <v>N/A</v>
      </c>
      <c r="E94" s="43">
        <v>569818</v>
      </c>
      <c r="F94" s="11" t="str">
        <f t="shared" si="12"/>
        <v>N/A</v>
      </c>
      <c r="G94" s="43">
        <v>752409</v>
      </c>
      <c r="H94" s="11" t="str">
        <f t="shared" si="13"/>
        <v>N/A</v>
      </c>
      <c r="I94" s="12">
        <v>259.3</v>
      </c>
      <c r="J94" s="12">
        <v>32.04</v>
      </c>
      <c r="K94" s="41" t="s">
        <v>736</v>
      </c>
      <c r="L94" s="9" t="str">
        <f t="shared" si="14"/>
        <v>No</v>
      </c>
    </row>
    <row r="95" spans="1:12" x14ac:dyDescent="0.25">
      <c r="A95" s="42" t="s">
        <v>608</v>
      </c>
      <c r="B95" s="33" t="s">
        <v>213</v>
      </c>
      <c r="C95" s="34">
        <v>525</v>
      </c>
      <c r="D95" s="11" t="str">
        <f t="shared" si="11"/>
        <v>N/A</v>
      </c>
      <c r="E95" s="34">
        <v>1142</v>
      </c>
      <c r="F95" s="11" t="str">
        <f t="shared" si="12"/>
        <v>N/A</v>
      </c>
      <c r="G95" s="34">
        <v>1446</v>
      </c>
      <c r="H95" s="11" t="str">
        <f t="shared" si="13"/>
        <v>N/A</v>
      </c>
      <c r="I95" s="12">
        <v>117.5</v>
      </c>
      <c r="J95" s="12">
        <v>26.62</v>
      </c>
      <c r="K95" s="41" t="s">
        <v>736</v>
      </c>
      <c r="L95" s="9" t="str">
        <f t="shared" si="14"/>
        <v>Yes</v>
      </c>
    </row>
    <row r="96" spans="1:12" x14ac:dyDescent="0.25">
      <c r="A96" s="42" t="s">
        <v>1430</v>
      </c>
      <c r="B96" s="33" t="s">
        <v>213</v>
      </c>
      <c r="C96" s="43">
        <v>302.04952380999998</v>
      </c>
      <c r="D96" s="11" t="str">
        <f t="shared" si="11"/>
        <v>N/A</v>
      </c>
      <c r="E96" s="43">
        <v>498.96497373</v>
      </c>
      <c r="F96" s="11" t="str">
        <f t="shared" si="12"/>
        <v>N/A</v>
      </c>
      <c r="G96" s="43">
        <v>520.33817426999997</v>
      </c>
      <c r="H96" s="11" t="str">
        <f t="shared" si="13"/>
        <v>N/A</v>
      </c>
      <c r="I96" s="12">
        <v>65.19</v>
      </c>
      <c r="J96" s="12">
        <v>4.2839999999999998</v>
      </c>
      <c r="K96" s="41" t="s">
        <v>736</v>
      </c>
      <c r="L96" s="9" t="str">
        <f t="shared" si="14"/>
        <v>Yes</v>
      </c>
    </row>
    <row r="97" spans="1:12" ht="25" x14ac:dyDescent="0.25">
      <c r="A97" s="42" t="s">
        <v>609</v>
      </c>
      <c r="B97" s="33" t="s">
        <v>213</v>
      </c>
      <c r="C97" s="43">
        <v>5324651</v>
      </c>
      <c r="D97" s="11" t="str">
        <f t="shared" si="11"/>
        <v>N/A</v>
      </c>
      <c r="E97" s="43">
        <v>4695182</v>
      </c>
      <c r="F97" s="11" t="str">
        <f t="shared" si="12"/>
        <v>N/A</v>
      </c>
      <c r="G97" s="43">
        <v>4275462</v>
      </c>
      <c r="H97" s="11" t="str">
        <f t="shared" si="13"/>
        <v>N/A</v>
      </c>
      <c r="I97" s="12">
        <v>-11.8</v>
      </c>
      <c r="J97" s="12">
        <v>-8.94</v>
      </c>
      <c r="K97" s="41" t="s">
        <v>736</v>
      </c>
      <c r="L97" s="9" t="str">
        <f t="shared" si="14"/>
        <v>Yes</v>
      </c>
    </row>
    <row r="98" spans="1:12" x14ac:dyDescent="0.25">
      <c r="A98" s="42" t="s">
        <v>610</v>
      </c>
      <c r="B98" s="33" t="s">
        <v>213</v>
      </c>
      <c r="C98" s="34">
        <v>10025</v>
      </c>
      <c r="D98" s="11" t="str">
        <f t="shared" si="11"/>
        <v>N/A</v>
      </c>
      <c r="E98" s="34">
        <v>7770</v>
      </c>
      <c r="F98" s="11" t="str">
        <f t="shared" si="12"/>
        <v>N/A</v>
      </c>
      <c r="G98" s="34">
        <v>7207</v>
      </c>
      <c r="H98" s="11" t="str">
        <f t="shared" si="13"/>
        <v>N/A</v>
      </c>
      <c r="I98" s="12">
        <v>-22.5</v>
      </c>
      <c r="J98" s="12">
        <v>-7.25</v>
      </c>
      <c r="K98" s="41" t="s">
        <v>736</v>
      </c>
      <c r="L98" s="9" t="str">
        <f t="shared" si="14"/>
        <v>Yes</v>
      </c>
    </row>
    <row r="99" spans="1:12" ht="25" x14ac:dyDescent="0.25">
      <c r="A99" s="42" t="s">
        <v>1431</v>
      </c>
      <c r="B99" s="33" t="s">
        <v>213</v>
      </c>
      <c r="C99" s="43">
        <v>531.13725685999998</v>
      </c>
      <c r="D99" s="11" t="str">
        <f t="shared" si="11"/>
        <v>N/A</v>
      </c>
      <c r="E99" s="43">
        <v>604.27052766999998</v>
      </c>
      <c r="F99" s="11" t="str">
        <f t="shared" si="12"/>
        <v>N/A</v>
      </c>
      <c r="G99" s="43">
        <v>593.23740808000002</v>
      </c>
      <c r="H99" s="11" t="str">
        <f t="shared" si="13"/>
        <v>N/A</v>
      </c>
      <c r="I99" s="12">
        <v>13.77</v>
      </c>
      <c r="J99" s="12">
        <v>-1.83</v>
      </c>
      <c r="K99" s="41" t="s">
        <v>736</v>
      </c>
      <c r="L99" s="9" t="str">
        <f t="shared" si="14"/>
        <v>Yes</v>
      </c>
    </row>
    <row r="100" spans="1:12" ht="25" x14ac:dyDescent="0.25">
      <c r="A100" s="42" t="s">
        <v>611</v>
      </c>
      <c r="B100" s="33" t="s">
        <v>213</v>
      </c>
      <c r="C100" s="43">
        <v>37042052</v>
      </c>
      <c r="D100" s="11" t="str">
        <f t="shared" si="11"/>
        <v>N/A</v>
      </c>
      <c r="E100" s="43">
        <v>30247629</v>
      </c>
      <c r="F100" s="11" t="str">
        <f t="shared" si="12"/>
        <v>N/A</v>
      </c>
      <c r="G100" s="43">
        <v>25556421</v>
      </c>
      <c r="H100" s="11" t="str">
        <f t="shared" si="13"/>
        <v>N/A</v>
      </c>
      <c r="I100" s="12">
        <v>-18.3</v>
      </c>
      <c r="J100" s="12">
        <v>-15.5</v>
      </c>
      <c r="K100" s="41" t="s">
        <v>736</v>
      </c>
      <c r="L100" s="9" t="str">
        <f t="shared" si="14"/>
        <v>Yes</v>
      </c>
    </row>
    <row r="101" spans="1:12" x14ac:dyDescent="0.25">
      <c r="A101" s="42" t="s">
        <v>612</v>
      </c>
      <c r="B101" s="33" t="s">
        <v>213</v>
      </c>
      <c r="C101" s="34">
        <v>29241</v>
      </c>
      <c r="D101" s="11" t="str">
        <f t="shared" si="11"/>
        <v>N/A</v>
      </c>
      <c r="E101" s="34">
        <v>20975</v>
      </c>
      <c r="F101" s="11" t="str">
        <f t="shared" si="12"/>
        <v>N/A</v>
      </c>
      <c r="G101" s="34">
        <v>20543</v>
      </c>
      <c r="H101" s="11" t="str">
        <f t="shared" si="13"/>
        <v>N/A</v>
      </c>
      <c r="I101" s="12">
        <v>-28.3</v>
      </c>
      <c r="J101" s="12">
        <v>-2.06</v>
      </c>
      <c r="K101" s="41" t="s">
        <v>736</v>
      </c>
      <c r="L101" s="9" t="str">
        <f t="shared" si="14"/>
        <v>Yes</v>
      </c>
    </row>
    <row r="102" spans="1:12" x14ac:dyDescent="0.25">
      <c r="A102" s="42" t="s">
        <v>1432</v>
      </c>
      <c r="B102" s="33" t="s">
        <v>213</v>
      </c>
      <c r="C102" s="43">
        <v>1266.7847201</v>
      </c>
      <c r="D102" s="11" t="str">
        <f t="shared" si="11"/>
        <v>N/A</v>
      </c>
      <c r="E102" s="43">
        <v>1442.0800477</v>
      </c>
      <c r="F102" s="11" t="str">
        <f t="shared" si="12"/>
        <v>N/A</v>
      </c>
      <c r="G102" s="43">
        <v>1244.0452221999999</v>
      </c>
      <c r="H102" s="11" t="str">
        <f t="shared" si="13"/>
        <v>N/A</v>
      </c>
      <c r="I102" s="12">
        <v>13.84</v>
      </c>
      <c r="J102" s="12">
        <v>-13.7</v>
      </c>
      <c r="K102" s="41" t="s">
        <v>736</v>
      </c>
      <c r="L102" s="9" t="str">
        <f t="shared" si="14"/>
        <v>Yes</v>
      </c>
    </row>
    <row r="103" spans="1:12" x14ac:dyDescent="0.25">
      <c r="A103" s="42" t="s">
        <v>613</v>
      </c>
      <c r="B103" s="33" t="s">
        <v>213</v>
      </c>
      <c r="C103" s="43">
        <v>11458857</v>
      </c>
      <c r="D103" s="11" t="str">
        <f t="shared" si="11"/>
        <v>N/A</v>
      </c>
      <c r="E103" s="43">
        <v>9227147</v>
      </c>
      <c r="F103" s="11" t="str">
        <f t="shared" si="12"/>
        <v>N/A</v>
      </c>
      <c r="G103" s="43">
        <v>9727567</v>
      </c>
      <c r="H103" s="11" t="str">
        <f t="shared" si="13"/>
        <v>N/A</v>
      </c>
      <c r="I103" s="12">
        <v>-19.5</v>
      </c>
      <c r="J103" s="12">
        <v>5.423</v>
      </c>
      <c r="K103" s="41" t="s">
        <v>736</v>
      </c>
      <c r="L103" s="9" t="str">
        <f t="shared" si="14"/>
        <v>Yes</v>
      </c>
    </row>
    <row r="104" spans="1:12" x14ac:dyDescent="0.25">
      <c r="A104" s="42" t="s">
        <v>614</v>
      </c>
      <c r="B104" s="33" t="s">
        <v>213</v>
      </c>
      <c r="C104" s="34">
        <v>17816</v>
      </c>
      <c r="D104" s="11" t="str">
        <f t="shared" si="11"/>
        <v>N/A</v>
      </c>
      <c r="E104" s="34">
        <v>13462</v>
      </c>
      <c r="F104" s="11" t="str">
        <f t="shared" si="12"/>
        <v>N/A</v>
      </c>
      <c r="G104" s="34">
        <v>13400</v>
      </c>
      <c r="H104" s="11" t="str">
        <f t="shared" si="13"/>
        <v>N/A</v>
      </c>
      <c r="I104" s="12">
        <v>-24.4</v>
      </c>
      <c r="J104" s="12">
        <v>-0.46100000000000002</v>
      </c>
      <c r="K104" s="41" t="s">
        <v>736</v>
      </c>
      <c r="L104" s="9" t="str">
        <f t="shared" si="14"/>
        <v>Yes</v>
      </c>
    </row>
    <row r="105" spans="1:12" x14ac:dyDescent="0.25">
      <c r="A105" s="42" t="s">
        <v>1433</v>
      </c>
      <c r="B105" s="33" t="s">
        <v>213</v>
      </c>
      <c r="C105" s="43">
        <v>643.17787381999995</v>
      </c>
      <c r="D105" s="11" t="str">
        <f t="shared" si="11"/>
        <v>N/A</v>
      </c>
      <c r="E105" s="43">
        <v>685.42170553999995</v>
      </c>
      <c r="F105" s="11" t="str">
        <f t="shared" si="12"/>
        <v>N/A</v>
      </c>
      <c r="G105" s="43">
        <v>725.93783582000003</v>
      </c>
      <c r="H105" s="11" t="str">
        <f t="shared" si="13"/>
        <v>N/A</v>
      </c>
      <c r="I105" s="12">
        <v>6.5679999999999996</v>
      </c>
      <c r="J105" s="12">
        <v>5.9109999999999996</v>
      </c>
      <c r="K105" s="41" t="s">
        <v>736</v>
      </c>
      <c r="L105" s="9" t="str">
        <f t="shared" si="14"/>
        <v>Yes</v>
      </c>
    </row>
    <row r="106" spans="1:12" ht="25" x14ac:dyDescent="0.25">
      <c r="A106" s="42" t="s">
        <v>615</v>
      </c>
      <c r="B106" s="33" t="s">
        <v>213</v>
      </c>
      <c r="C106" s="43">
        <v>347412</v>
      </c>
      <c r="D106" s="11" t="str">
        <f t="shared" si="11"/>
        <v>N/A</v>
      </c>
      <c r="E106" s="43">
        <v>386984</v>
      </c>
      <c r="F106" s="11" t="str">
        <f t="shared" si="12"/>
        <v>N/A</v>
      </c>
      <c r="G106" s="43">
        <v>362969</v>
      </c>
      <c r="H106" s="11" t="str">
        <f t="shared" si="13"/>
        <v>N/A</v>
      </c>
      <c r="I106" s="12">
        <v>11.39</v>
      </c>
      <c r="J106" s="12">
        <v>-6.21</v>
      </c>
      <c r="K106" s="41" t="s">
        <v>736</v>
      </c>
      <c r="L106" s="9" t="str">
        <f t="shared" si="14"/>
        <v>Yes</v>
      </c>
    </row>
    <row r="107" spans="1:12" x14ac:dyDescent="0.25">
      <c r="A107" s="42" t="s">
        <v>616</v>
      </c>
      <c r="B107" s="33" t="s">
        <v>213</v>
      </c>
      <c r="C107" s="34">
        <v>240</v>
      </c>
      <c r="D107" s="11" t="str">
        <f t="shared" si="11"/>
        <v>N/A</v>
      </c>
      <c r="E107" s="34">
        <v>237</v>
      </c>
      <c r="F107" s="11" t="str">
        <f t="shared" si="12"/>
        <v>N/A</v>
      </c>
      <c r="G107" s="34">
        <v>201</v>
      </c>
      <c r="H107" s="11" t="str">
        <f t="shared" si="13"/>
        <v>N/A</v>
      </c>
      <c r="I107" s="12">
        <v>-1.25</v>
      </c>
      <c r="J107" s="12">
        <v>-15.2</v>
      </c>
      <c r="K107" s="41" t="s">
        <v>736</v>
      </c>
      <c r="L107" s="9" t="str">
        <f t="shared" si="14"/>
        <v>Yes</v>
      </c>
    </row>
    <row r="108" spans="1:12" x14ac:dyDescent="0.25">
      <c r="A108" s="42" t="s">
        <v>1434</v>
      </c>
      <c r="B108" s="33" t="s">
        <v>213</v>
      </c>
      <c r="C108" s="43">
        <v>1447.55</v>
      </c>
      <c r="D108" s="11" t="str">
        <f t="shared" si="11"/>
        <v>N/A</v>
      </c>
      <c r="E108" s="43">
        <v>1632.8438819</v>
      </c>
      <c r="F108" s="11" t="str">
        <f t="shared" si="12"/>
        <v>N/A</v>
      </c>
      <c r="G108" s="43">
        <v>1805.8159204000001</v>
      </c>
      <c r="H108" s="11" t="str">
        <f t="shared" si="13"/>
        <v>N/A</v>
      </c>
      <c r="I108" s="12">
        <v>12.8</v>
      </c>
      <c r="J108" s="12">
        <v>10.59</v>
      </c>
      <c r="K108" s="41" t="s">
        <v>736</v>
      </c>
      <c r="L108" s="9" t="str">
        <f t="shared" si="14"/>
        <v>Yes</v>
      </c>
    </row>
    <row r="109" spans="1:12" x14ac:dyDescent="0.25">
      <c r="A109" s="42" t="s">
        <v>617</v>
      </c>
      <c r="B109" s="33" t="s">
        <v>213</v>
      </c>
      <c r="C109" s="43">
        <v>16430797</v>
      </c>
      <c r="D109" s="11" t="str">
        <f t="shared" si="11"/>
        <v>N/A</v>
      </c>
      <c r="E109" s="43">
        <v>12666936</v>
      </c>
      <c r="F109" s="11" t="str">
        <f t="shared" si="12"/>
        <v>N/A</v>
      </c>
      <c r="G109" s="43">
        <v>8642617</v>
      </c>
      <c r="H109" s="11" t="str">
        <f t="shared" si="13"/>
        <v>N/A</v>
      </c>
      <c r="I109" s="12">
        <v>-22.9</v>
      </c>
      <c r="J109" s="12">
        <v>-31.8</v>
      </c>
      <c r="K109" s="41" t="s">
        <v>736</v>
      </c>
      <c r="L109" s="9" t="str">
        <f t="shared" si="14"/>
        <v>No</v>
      </c>
    </row>
    <row r="110" spans="1:12" x14ac:dyDescent="0.25">
      <c r="A110" s="42" t="s">
        <v>618</v>
      </c>
      <c r="B110" s="33" t="s">
        <v>213</v>
      </c>
      <c r="C110" s="34">
        <v>32987</v>
      </c>
      <c r="D110" s="11" t="str">
        <f t="shared" si="11"/>
        <v>N/A</v>
      </c>
      <c r="E110" s="34">
        <v>24466</v>
      </c>
      <c r="F110" s="11" t="str">
        <f t="shared" si="12"/>
        <v>N/A</v>
      </c>
      <c r="G110" s="34">
        <v>24273</v>
      </c>
      <c r="H110" s="11" t="str">
        <f t="shared" si="13"/>
        <v>N/A</v>
      </c>
      <c r="I110" s="12">
        <v>-25.8</v>
      </c>
      <c r="J110" s="12">
        <v>-0.78900000000000003</v>
      </c>
      <c r="K110" s="41" t="s">
        <v>736</v>
      </c>
      <c r="L110" s="9" t="str">
        <f t="shared" si="14"/>
        <v>Yes</v>
      </c>
    </row>
    <row r="111" spans="1:12" x14ac:dyDescent="0.25">
      <c r="A111" s="42" t="s">
        <v>1435</v>
      </c>
      <c r="B111" s="33" t="s">
        <v>213</v>
      </c>
      <c r="C111" s="43">
        <v>498.09916027999998</v>
      </c>
      <c r="D111" s="11" t="str">
        <f t="shared" si="11"/>
        <v>N/A</v>
      </c>
      <c r="E111" s="43">
        <v>517.73628709000002</v>
      </c>
      <c r="F111" s="11" t="str">
        <f t="shared" si="12"/>
        <v>N/A</v>
      </c>
      <c r="G111" s="43">
        <v>356.05887200000001</v>
      </c>
      <c r="H111" s="11" t="str">
        <f t="shared" si="13"/>
        <v>N/A</v>
      </c>
      <c r="I111" s="12">
        <v>3.9420000000000002</v>
      </c>
      <c r="J111" s="12">
        <v>-31.2</v>
      </c>
      <c r="K111" s="41" t="s">
        <v>736</v>
      </c>
      <c r="L111" s="9" t="str">
        <f t="shared" si="14"/>
        <v>No</v>
      </c>
    </row>
    <row r="112" spans="1:12" x14ac:dyDescent="0.25">
      <c r="A112" s="42" t="s">
        <v>619</v>
      </c>
      <c r="B112" s="33" t="s">
        <v>213</v>
      </c>
      <c r="C112" s="43">
        <v>41647130</v>
      </c>
      <c r="D112" s="11" t="str">
        <f t="shared" si="11"/>
        <v>N/A</v>
      </c>
      <c r="E112" s="43">
        <v>34322140</v>
      </c>
      <c r="F112" s="11" t="str">
        <f t="shared" si="12"/>
        <v>N/A</v>
      </c>
      <c r="G112" s="43">
        <v>27559108</v>
      </c>
      <c r="H112" s="11" t="str">
        <f t="shared" si="13"/>
        <v>N/A</v>
      </c>
      <c r="I112" s="12">
        <v>-17.600000000000001</v>
      </c>
      <c r="J112" s="12">
        <v>-19.7</v>
      </c>
      <c r="K112" s="41" t="s">
        <v>736</v>
      </c>
      <c r="L112" s="9" t="str">
        <f t="shared" si="14"/>
        <v>Yes</v>
      </c>
    </row>
    <row r="113" spans="1:12" x14ac:dyDescent="0.25">
      <c r="A113" s="42" t="s">
        <v>620</v>
      </c>
      <c r="B113" s="33" t="s">
        <v>213</v>
      </c>
      <c r="C113" s="34">
        <v>43517</v>
      </c>
      <c r="D113" s="11" t="str">
        <f t="shared" si="11"/>
        <v>N/A</v>
      </c>
      <c r="E113" s="34">
        <v>34068</v>
      </c>
      <c r="F113" s="11" t="str">
        <f t="shared" si="12"/>
        <v>N/A</v>
      </c>
      <c r="G113" s="34">
        <v>30582</v>
      </c>
      <c r="H113" s="11" t="str">
        <f t="shared" si="13"/>
        <v>N/A</v>
      </c>
      <c r="I113" s="12">
        <v>-21.7</v>
      </c>
      <c r="J113" s="12">
        <v>-10.199999999999999</v>
      </c>
      <c r="K113" s="41" t="s">
        <v>736</v>
      </c>
      <c r="L113" s="9" t="str">
        <f t="shared" si="14"/>
        <v>Yes</v>
      </c>
    </row>
    <row r="114" spans="1:12" x14ac:dyDescent="0.25">
      <c r="A114" s="42" t="s">
        <v>1436</v>
      </c>
      <c r="B114" s="33" t="s">
        <v>213</v>
      </c>
      <c r="C114" s="43">
        <v>957.03127513000004</v>
      </c>
      <c r="D114" s="11" t="str">
        <f t="shared" si="11"/>
        <v>N/A</v>
      </c>
      <c r="E114" s="43">
        <v>1007.4597863</v>
      </c>
      <c r="F114" s="11" t="str">
        <f t="shared" si="12"/>
        <v>N/A</v>
      </c>
      <c r="G114" s="43">
        <v>901.15453534999995</v>
      </c>
      <c r="H114" s="11" t="str">
        <f t="shared" si="13"/>
        <v>N/A</v>
      </c>
      <c r="I114" s="12">
        <v>5.2690000000000001</v>
      </c>
      <c r="J114" s="12">
        <v>-10.6</v>
      </c>
      <c r="K114" s="41" t="s">
        <v>736</v>
      </c>
      <c r="L114" s="9" t="str">
        <f t="shared" si="14"/>
        <v>Yes</v>
      </c>
    </row>
    <row r="115" spans="1:12" ht="25" x14ac:dyDescent="0.25">
      <c r="A115" s="42" t="s">
        <v>621</v>
      </c>
      <c r="B115" s="33" t="s">
        <v>213</v>
      </c>
      <c r="C115" s="43">
        <v>83253496</v>
      </c>
      <c r="D115" s="11" t="str">
        <f t="shared" si="11"/>
        <v>N/A</v>
      </c>
      <c r="E115" s="43">
        <v>84282798</v>
      </c>
      <c r="F115" s="11" t="str">
        <f t="shared" si="12"/>
        <v>N/A</v>
      </c>
      <c r="G115" s="43">
        <v>91248010</v>
      </c>
      <c r="H115" s="11" t="str">
        <f t="shared" si="13"/>
        <v>N/A</v>
      </c>
      <c r="I115" s="12">
        <v>1.236</v>
      </c>
      <c r="J115" s="12">
        <v>8.2639999999999993</v>
      </c>
      <c r="K115" s="41" t="s">
        <v>736</v>
      </c>
      <c r="L115" s="9" t="str">
        <f t="shared" si="14"/>
        <v>Yes</v>
      </c>
    </row>
    <row r="116" spans="1:12" x14ac:dyDescent="0.25">
      <c r="A116" s="44" t="s">
        <v>622</v>
      </c>
      <c r="B116" s="34" t="s">
        <v>213</v>
      </c>
      <c r="C116" s="34">
        <v>10159</v>
      </c>
      <c r="D116" s="11" t="str">
        <f t="shared" si="11"/>
        <v>N/A</v>
      </c>
      <c r="E116" s="34">
        <v>10244</v>
      </c>
      <c r="F116" s="11" t="str">
        <f t="shared" si="12"/>
        <v>N/A</v>
      </c>
      <c r="G116" s="34">
        <v>9718</v>
      </c>
      <c r="H116" s="11" t="str">
        <f t="shared" si="13"/>
        <v>N/A</v>
      </c>
      <c r="I116" s="12">
        <v>0.8367</v>
      </c>
      <c r="J116" s="12">
        <v>-5.13</v>
      </c>
      <c r="K116" s="1" t="s">
        <v>736</v>
      </c>
      <c r="L116" s="9" t="str">
        <f t="shared" si="14"/>
        <v>Yes</v>
      </c>
    </row>
    <row r="117" spans="1:12" x14ac:dyDescent="0.25">
      <c r="A117" s="42" t="s">
        <v>1437</v>
      </c>
      <c r="B117" s="33" t="s">
        <v>213</v>
      </c>
      <c r="C117" s="43">
        <v>8195.0483315000001</v>
      </c>
      <c r="D117" s="11" t="str">
        <f t="shared" si="11"/>
        <v>N/A</v>
      </c>
      <c r="E117" s="43">
        <v>8227.5281140000006</v>
      </c>
      <c r="F117" s="11" t="str">
        <f t="shared" si="12"/>
        <v>N/A</v>
      </c>
      <c r="G117" s="43">
        <v>9389.5873637000004</v>
      </c>
      <c r="H117" s="11" t="str">
        <f t="shared" si="13"/>
        <v>N/A</v>
      </c>
      <c r="I117" s="12">
        <v>0.39629999999999999</v>
      </c>
      <c r="J117" s="12">
        <v>14.12</v>
      </c>
      <c r="K117" s="41" t="s">
        <v>736</v>
      </c>
      <c r="L117" s="9" t="str">
        <f t="shared" si="14"/>
        <v>Yes</v>
      </c>
    </row>
    <row r="118" spans="1:12" ht="25" x14ac:dyDescent="0.25">
      <c r="A118" s="42" t="s">
        <v>623</v>
      </c>
      <c r="B118" s="33" t="s">
        <v>213</v>
      </c>
      <c r="C118" s="43">
        <v>14355777</v>
      </c>
      <c r="D118" s="11" t="str">
        <f t="shared" si="11"/>
        <v>N/A</v>
      </c>
      <c r="E118" s="43">
        <v>13576440</v>
      </c>
      <c r="F118" s="11" t="str">
        <f t="shared" si="12"/>
        <v>N/A</v>
      </c>
      <c r="G118" s="43">
        <v>12303167</v>
      </c>
      <c r="H118" s="11" t="str">
        <f t="shared" si="13"/>
        <v>N/A</v>
      </c>
      <c r="I118" s="12">
        <v>-5.43</v>
      </c>
      <c r="J118" s="12">
        <v>-9.3800000000000008</v>
      </c>
      <c r="K118" s="41" t="s">
        <v>736</v>
      </c>
      <c r="L118" s="9" t="str">
        <f t="shared" si="14"/>
        <v>Yes</v>
      </c>
    </row>
    <row r="119" spans="1:12" x14ac:dyDescent="0.25">
      <c r="A119" s="42" t="s">
        <v>624</v>
      </c>
      <c r="B119" s="33" t="s">
        <v>213</v>
      </c>
      <c r="C119" s="34">
        <v>15571</v>
      </c>
      <c r="D119" s="11" t="str">
        <f t="shared" si="11"/>
        <v>N/A</v>
      </c>
      <c r="E119" s="34">
        <v>15135</v>
      </c>
      <c r="F119" s="11" t="str">
        <f t="shared" si="12"/>
        <v>N/A</v>
      </c>
      <c r="G119" s="34">
        <v>13888</v>
      </c>
      <c r="H119" s="11" t="str">
        <f t="shared" si="13"/>
        <v>N/A</v>
      </c>
      <c r="I119" s="12">
        <v>-2.8</v>
      </c>
      <c r="J119" s="12">
        <v>-8.24</v>
      </c>
      <c r="K119" s="41" t="s">
        <v>736</v>
      </c>
      <c r="L119" s="9" t="str">
        <f t="shared" si="14"/>
        <v>Yes</v>
      </c>
    </row>
    <row r="120" spans="1:12" x14ac:dyDescent="0.25">
      <c r="A120" s="42" t="s">
        <v>1438</v>
      </c>
      <c r="B120" s="33" t="s">
        <v>213</v>
      </c>
      <c r="C120" s="43">
        <v>921.95600795999997</v>
      </c>
      <c r="D120" s="11" t="str">
        <f t="shared" si="11"/>
        <v>N/A</v>
      </c>
      <c r="E120" s="43">
        <v>897.02279484999997</v>
      </c>
      <c r="F120" s="11" t="str">
        <f t="shared" si="12"/>
        <v>N/A</v>
      </c>
      <c r="G120" s="43">
        <v>885.88472062000005</v>
      </c>
      <c r="H120" s="11" t="str">
        <f t="shared" si="13"/>
        <v>N/A</v>
      </c>
      <c r="I120" s="12">
        <v>-2.7</v>
      </c>
      <c r="J120" s="12">
        <v>-1.24</v>
      </c>
      <c r="K120" s="41" t="s">
        <v>736</v>
      </c>
      <c r="L120" s="9" t="str">
        <f t="shared" si="14"/>
        <v>Yes</v>
      </c>
    </row>
    <row r="121" spans="1:12" ht="25" x14ac:dyDescent="0.25">
      <c r="A121" s="42" t="s">
        <v>625</v>
      </c>
      <c r="B121" s="33" t="s">
        <v>213</v>
      </c>
      <c r="C121" s="43">
        <v>4797508</v>
      </c>
      <c r="D121" s="11" t="str">
        <f t="shared" si="11"/>
        <v>N/A</v>
      </c>
      <c r="E121" s="43">
        <v>16891452</v>
      </c>
      <c r="F121" s="11" t="str">
        <f t="shared" si="12"/>
        <v>N/A</v>
      </c>
      <c r="G121" s="43">
        <v>12068348</v>
      </c>
      <c r="H121" s="11" t="str">
        <f t="shared" si="13"/>
        <v>N/A</v>
      </c>
      <c r="I121" s="12">
        <v>252.1</v>
      </c>
      <c r="J121" s="12">
        <v>-28.6</v>
      </c>
      <c r="K121" s="41" t="s">
        <v>736</v>
      </c>
      <c r="L121" s="9" t="str">
        <f t="shared" si="14"/>
        <v>Yes</v>
      </c>
    </row>
    <row r="122" spans="1:12" x14ac:dyDescent="0.25">
      <c r="A122" s="42" t="s">
        <v>626</v>
      </c>
      <c r="B122" s="33" t="s">
        <v>213</v>
      </c>
      <c r="C122" s="34">
        <v>796</v>
      </c>
      <c r="D122" s="11" t="str">
        <f t="shared" si="11"/>
        <v>N/A</v>
      </c>
      <c r="E122" s="34">
        <v>1255</v>
      </c>
      <c r="F122" s="11" t="str">
        <f t="shared" si="12"/>
        <v>N/A</v>
      </c>
      <c r="G122" s="34">
        <v>1098</v>
      </c>
      <c r="H122" s="11" t="str">
        <f t="shared" si="13"/>
        <v>N/A</v>
      </c>
      <c r="I122" s="12">
        <v>57.66</v>
      </c>
      <c r="J122" s="12">
        <v>-12.5</v>
      </c>
      <c r="K122" s="41" t="s">
        <v>736</v>
      </c>
      <c r="L122" s="9" t="str">
        <f t="shared" si="14"/>
        <v>Yes</v>
      </c>
    </row>
    <row r="123" spans="1:12" ht="25" x14ac:dyDescent="0.25">
      <c r="A123" s="42" t="s">
        <v>1439</v>
      </c>
      <c r="B123" s="33" t="s">
        <v>213</v>
      </c>
      <c r="C123" s="43">
        <v>6027.0201004999999</v>
      </c>
      <c r="D123" s="11" t="str">
        <f t="shared" si="11"/>
        <v>N/A</v>
      </c>
      <c r="E123" s="43">
        <v>13459.324302999999</v>
      </c>
      <c r="F123" s="11" t="str">
        <f t="shared" si="12"/>
        <v>N/A</v>
      </c>
      <c r="G123" s="43">
        <v>10991.209472</v>
      </c>
      <c r="H123" s="11" t="str">
        <f t="shared" si="13"/>
        <v>N/A</v>
      </c>
      <c r="I123" s="12">
        <v>123.3</v>
      </c>
      <c r="J123" s="12">
        <v>-18.3</v>
      </c>
      <c r="K123" s="41" t="s">
        <v>736</v>
      </c>
      <c r="L123" s="9" t="str">
        <f t="shared" si="14"/>
        <v>Yes</v>
      </c>
    </row>
    <row r="124" spans="1:12" ht="25" x14ac:dyDescent="0.25">
      <c r="A124" s="42" t="s">
        <v>627</v>
      </c>
      <c r="B124" s="33" t="s">
        <v>213</v>
      </c>
      <c r="C124" s="43">
        <v>711357</v>
      </c>
      <c r="D124" s="11" t="str">
        <f t="shared" si="11"/>
        <v>N/A</v>
      </c>
      <c r="E124" s="43">
        <v>480759</v>
      </c>
      <c r="F124" s="11" t="str">
        <f t="shared" si="12"/>
        <v>N/A</v>
      </c>
      <c r="G124" s="43">
        <v>610575</v>
      </c>
      <c r="H124" s="11" t="str">
        <f t="shared" si="13"/>
        <v>N/A</v>
      </c>
      <c r="I124" s="12">
        <v>-32.4</v>
      </c>
      <c r="J124" s="12">
        <v>27</v>
      </c>
      <c r="K124" s="41" t="s">
        <v>736</v>
      </c>
      <c r="L124" s="9" t="str">
        <f t="shared" si="14"/>
        <v>Yes</v>
      </c>
    </row>
    <row r="125" spans="1:12" x14ac:dyDescent="0.25">
      <c r="A125" s="42" t="s">
        <v>628</v>
      </c>
      <c r="B125" s="33" t="s">
        <v>213</v>
      </c>
      <c r="C125" s="34">
        <v>504</v>
      </c>
      <c r="D125" s="11" t="str">
        <f t="shared" si="11"/>
        <v>N/A</v>
      </c>
      <c r="E125" s="34">
        <v>347</v>
      </c>
      <c r="F125" s="11" t="str">
        <f t="shared" si="12"/>
        <v>N/A</v>
      </c>
      <c r="G125" s="34">
        <v>395</v>
      </c>
      <c r="H125" s="11" t="str">
        <f t="shared" si="13"/>
        <v>N/A</v>
      </c>
      <c r="I125" s="12">
        <v>-31.2</v>
      </c>
      <c r="J125" s="12">
        <v>13.83</v>
      </c>
      <c r="K125" s="41" t="s">
        <v>736</v>
      </c>
      <c r="L125" s="9" t="str">
        <f t="shared" si="14"/>
        <v>Yes</v>
      </c>
    </row>
    <row r="126" spans="1:12" ht="25" x14ac:dyDescent="0.25">
      <c r="A126" s="42" t="s">
        <v>1440</v>
      </c>
      <c r="B126" s="33" t="s">
        <v>213</v>
      </c>
      <c r="C126" s="43">
        <v>1411.4226189999999</v>
      </c>
      <c r="D126" s="11" t="str">
        <f t="shared" si="11"/>
        <v>N/A</v>
      </c>
      <c r="E126" s="43">
        <v>1385.4726224999999</v>
      </c>
      <c r="F126" s="11" t="str">
        <f t="shared" si="12"/>
        <v>N/A</v>
      </c>
      <c r="G126" s="43">
        <v>1545.7594936999999</v>
      </c>
      <c r="H126" s="11" t="str">
        <f t="shared" si="13"/>
        <v>N/A</v>
      </c>
      <c r="I126" s="12">
        <v>-1.84</v>
      </c>
      <c r="J126" s="12">
        <v>11.57</v>
      </c>
      <c r="K126" s="41" t="s">
        <v>736</v>
      </c>
      <c r="L126" s="9" t="str">
        <f t="shared" si="14"/>
        <v>Yes</v>
      </c>
    </row>
    <row r="127" spans="1:12" ht="25" x14ac:dyDescent="0.25">
      <c r="A127" s="42" t="s">
        <v>629</v>
      </c>
      <c r="B127" s="33" t="s">
        <v>213</v>
      </c>
      <c r="C127" s="43">
        <v>13424183</v>
      </c>
      <c r="D127" s="11" t="str">
        <f t="shared" si="11"/>
        <v>N/A</v>
      </c>
      <c r="E127" s="43">
        <v>3653579</v>
      </c>
      <c r="F127" s="11" t="str">
        <f t="shared" si="12"/>
        <v>N/A</v>
      </c>
      <c r="G127" s="43">
        <v>1633669</v>
      </c>
      <c r="H127" s="11" t="str">
        <f t="shared" si="13"/>
        <v>N/A</v>
      </c>
      <c r="I127" s="12">
        <v>-72.8</v>
      </c>
      <c r="J127" s="12">
        <v>-55.3</v>
      </c>
      <c r="K127" s="41" t="s">
        <v>736</v>
      </c>
      <c r="L127" s="9" t="str">
        <f t="shared" si="14"/>
        <v>No</v>
      </c>
    </row>
    <row r="128" spans="1:12" x14ac:dyDescent="0.25">
      <c r="A128" s="42" t="s">
        <v>630</v>
      </c>
      <c r="B128" s="33" t="s">
        <v>213</v>
      </c>
      <c r="C128" s="34">
        <v>1179</v>
      </c>
      <c r="D128" s="11" t="str">
        <f t="shared" si="11"/>
        <v>N/A</v>
      </c>
      <c r="E128" s="34">
        <v>1129</v>
      </c>
      <c r="F128" s="11" t="str">
        <f t="shared" si="12"/>
        <v>N/A</v>
      </c>
      <c r="G128" s="34">
        <v>1290</v>
      </c>
      <c r="H128" s="11" t="str">
        <f t="shared" si="13"/>
        <v>N/A</v>
      </c>
      <c r="I128" s="12">
        <v>-4.24</v>
      </c>
      <c r="J128" s="12">
        <v>14.26</v>
      </c>
      <c r="K128" s="41" t="s">
        <v>736</v>
      </c>
      <c r="L128" s="9" t="str">
        <f t="shared" si="14"/>
        <v>Yes</v>
      </c>
    </row>
    <row r="129" spans="1:12" ht="25" x14ac:dyDescent="0.25">
      <c r="A129" s="42" t="s">
        <v>1441</v>
      </c>
      <c r="B129" s="33" t="s">
        <v>213</v>
      </c>
      <c r="C129" s="43">
        <v>11386.075488</v>
      </c>
      <c r="D129" s="11" t="str">
        <f t="shared" si="11"/>
        <v>N/A</v>
      </c>
      <c r="E129" s="43">
        <v>3236.1195748</v>
      </c>
      <c r="F129" s="11" t="str">
        <f t="shared" si="12"/>
        <v>N/A</v>
      </c>
      <c r="G129" s="43">
        <v>1266.4100774999999</v>
      </c>
      <c r="H129" s="11" t="str">
        <f t="shared" si="13"/>
        <v>N/A</v>
      </c>
      <c r="I129" s="12">
        <v>-71.599999999999994</v>
      </c>
      <c r="J129" s="12">
        <v>-60.9</v>
      </c>
      <c r="K129" s="41" t="s">
        <v>736</v>
      </c>
      <c r="L129" s="9" t="str">
        <f t="shared" si="14"/>
        <v>No</v>
      </c>
    </row>
    <row r="130" spans="1:12" ht="25" x14ac:dyDescent="0.25">
      <c r="A130" s="42" t="s">
        <v>631</v>
      </c>
      <c r="B130" s="33" t="s">
        <v>213</v>
      </c>
      <c r="C130" s="43">
        <v>216054</v>
      </c>
      <c r="D130" s="11" t="str">
        <f t="shared" si="11"/>
        <v>N/A</v>
      </c>
      <c r="E130" s="43">
        <v>163522</v>
      </c>
      <c r="F130" s="11" t="str">
        <f t="shared" si="12"/>
        <v>N/A</v>
      </c>
      <c r="G130" s="43">
        <v>185027</v>
      </c>
      <c r="H130" s="11" t="str">
        <f t="shared" si="13"/>
        <v>N/A</v>
      </c>
      <c r="I130" s="12">
        <v>-24.3</v>
      </c>
      <c r="J130" s="12">
        <v>13.15</v>
      </c>
      <c r="K130" s="41" t="s">
        <v>736</v>
      </c>
      <c r="L130" s="9" t="str">
        <f t="shared" si="14"/>
        <v>Yes</v>
      </c>
    </row>
    <row r="131" spans="1:12" x14ac:dyDescent="0.25">
      <c r="A131" s="42" t="s">
        <v>632</v>
      </c>
      <c r="B131" s="33" t="s">
        <v>213</v>
      </c>
      <c r="C131" s="34">
        <v>1517</v>
      </c>
      <c r="D131" s="11" t="str">
        <f t="shared" si="11"/>
        <v>N/A</v>
      </c>
      <c r="E131" s="34">
        <v>1258</v>
      </c>
      <c r="F131" s="11" t="str">
        <f t="shared" si="12"/>
        <v>N/A</v>
      </c>
      <c r="G131" s="34">
        <v>1287</v>
      </c>
      <c r="H131" s="11" t="str">
        <f t="shared" si="13"/>
        <v>N/A</v>
      </c>
      <c r="I131" s="12">
        <v>-17.100000000000001</v>
      </c>
      <c r="J131" s="12">
        <v>2.3050000000000002</v>
      </c>
      <c r="K131" s="41" t="s">
        <v>736</v>
      </c>
      <c r="L131" s="9" t="str">
        <f t="shared" si="14"/>
        <v>Yes</v>
      </c>
    </row>
    <row r="132" spans="1:12" ht="25" x14ac:dyDescent="0.25">
      <c r="A132" s="42" t="s">
        <v>1442</v>
      </c>
      <c r="B132" s="33" t="s">
        <v>213</v>
      </c>
      <c r="C132" s="43">
        <v>142.42188530000001</v>
      </c>
      <c r="D132" s="11" t="str">
        <f t="shared" si="11"/>
        <v>N/A</v>
      </c>
      <c r="E132" s="43">
        <v>129.98569157</v>
      </c>
      <c r="F132" s="11" t="str">
        <f t="shared" si="12"/>
        <v>N/A</v>
      </c>
      <c r="G132" s="43">
        <v>143.76612277000001</v>
      </c>
      <c r="H132" s="11" t="str">
        <f t="shared" si="13"/>
        <v>N/A</v>
      </c>
      <c r="I132" s="12">
        <v>-8.73</v>
      </c>
      <c r="J132" s="12">
        <v>10.6</v>
      </c>
      <c r="K132" s="41" t="s">
        <v>736</v>
      </c>
      <c r="L132" s="9" t="str">
        <f t="shared" si="14"/>
        <v>Yes</v>
      </c>
    </row>
    <row r="133" spans="1:12" x14ac:dyDescent="0.25">
      <c r="A133" s="42" t="s">
        <v>633</v>
      </c>
      <c r="B133" s="33" t="s">
        <v>213</v>
      </c>
      <c r="C133" s="43">
        <v>1345323</v>
      </c>
      <c r="D133" s="11" t="str">
        <f t="shared" si="11"/>
        <v>N/A</v>
      </c>
      <c r="E133" s="43">
        <v>992165</v>
      </c>
      <c r="F133" s="11" t="str">
        <f t="shared" si="12"/>
        <v>N/A</v>
      </c>
      <c r="G133" s="43">
        <v>7870953</v>
      </c>
      <c r="H133" s="11" t="str">
        <f t="shared" si="13"/>
        <v>N/A</v>
      </c>
      <c r="I133" s="12">
        <v>-26.3</v>
      </c>
      <c r="J133" s="12">
        <v>693.3</v>
      </c>
      <c r="K133" s="41" t="s">
        <v>736</v>
      </c>
      <c r="L133" s="9" t="str">
        <f t="shared" si="14"/>
        <v>No</v>
      </c>
    </row>
    <row r="134" spans="1:12" x14ac:dyDescent="0.25">
      <c r="A134" s="42" t="s">
        <v>634</v>
      </c>
      <c r="B134" s="33" t="s">
        <v>213</v>
      </c>
      <c r="C134" s="34">
        <v>177</v>
      </c>
      <c r="D134" s="11" t="str">
        <f t="shared" si="11"/>
        <v>N/A</v>
      </c>
      <c r="E134" s="34">
        <v>147</v>
      </c>
      <c r="F134" s="11" t="str">
        <f t="shared" si="12"/>
        <v>N/A</v>
      </c>
      <c r="G134" s="34">
        <v>696</v>
      </c>
      <c r="H134" s="11" t="str">
        <f t="shared" si="13"/>
        <v>N/A</v>
      </c>
      <c r="I134" s="12">
        <v>-16.899999999999999</v>
      </c>
      <c r="J134" s="12">
        <v>373.5</v>
      </c>
      <c r="K134" s="41" t="s">
        <v>736</v>
      </c>
      <c r="L134" s="9" t="str">
        <f t="shared" si="14"/>
        <v>No</v>
      </c>
    </row>
    <row r="135" spans="1:12" x14ac:dyDescent="0.25">
      <c r="A135" s="42" t="s">
        <v>1443</v>
      </c>
      <c r="B135" s="33" t="s">
        <v>213</v>
      </c>
      <c r="C135" s="43">
        <v>7600.6949152999996</v>
      </c>
      <c r="D135" s="11" t="str">
        <f t="shared" si="11"/>
        <v>N/A</v>
      </c>
      <c r="E135" s="43">
        <v>6749.4217687</v>
      </c>
      <c r="F135" s="11" t="str">
        <f t="shared" si="12"/>
        <v>N/A</v>
      </c>
      <c r="G135" s="43">
        <v>11308.840517000001</v>
      </c>
      <c r="H135" s="11" t="str">
        <f t="shared" si="13"/>
        <v>N/A</v>
      </c>
      <c r="I135" s="12">
        <v>-11.2</v>
      </c>
      <c r="J135" s="12">
        <v>67.55</v>
      </c>
      <c r="K135" s="41" t="s">
        <v>736</v>
      </c>
      <c r="L135" s="9" t="str">
        <f t="shared" si="14"/>
        <v>No</v>
      </c>
    </row>
    <row r="136" spans="1:12" ht="25" x14ac:dyDescent="0.25">
      <c r="A136" s="42" t="s">
        <v>635</v>
      </c>
      <c r="B136" s="33" t="s">
        <v>213</v>
      </c>
      <c r="C136" s="43">
        <v>656036</v>
      </c>
      <c r="D136" s="11" t="str">
        <f t="shared" si="11"/>
        <v>N/A</v>
      </c>
      <c r="E136" s="43">
        <v>525914</v>
      </c>
      <c r="F136" s="11" t="str">
        <f t="shared" si="12"/>
        <v>N/A</v>
      </c>
      <c r="G136" s="43">
        <v>943647</v>
      </c>
      <c r="H136" s="11" t="str">
        <f t="shared" si="13"/>
        <v>N/A</v>
      </c>
      <c r="I136" s="12">
        <v>-19.8</v>
      </c>
      <c r="J136" s="12">
        <v>79.430000000000007</v>
      </c>
      <c r="K136" s="41" t="s">
        <v>736</v>
      </c>
      <c r="L136" s="9" t="str">
        <f>IF(J136="Div by 0", "N/A", IF(OR(J136="N/A",K136="N/A"),"N/A", IF(J136&gt;VALUE(MID(K136,1,2)), "No", IF(J136&lt;-1*VALUE(MID(K136,1,2)), "No", "Yes"))))</f>
        <v>No</v>
      </c>
    </row>
    <row r="137" spans="1:12" x14ac:dyDescent="0.25">
      <c r="A137" s="42" t="s">
        <v>636</v>
      </c>
      <c r="B137" s="33" t="s">
        <v>213</v>
      </c>
      <c r="C137" s="34">
        <v>5517</v>
      </c>
      <c r="D137" s="11" t="str">
        <f t="shared" si="11"/>
        <v>N/A</v>
      </c>
      <c r="E137" s="34">
        <v>4950</v>
      </c>
      <c r="F137" s="11" t="str">
        <f t="shared" si="12"/>
        <v>N/A</v>
      </c>
      <c r="G137" s="34">
        <v>5083</v>
      </c>
      <c r="H137" s="11" t="str">
        <f t="shared" si="13"/>
        <v>N/A</v>
      </c>
      <c r="I137" s="12">
        <v>-10.3</v>
      </c>
      <c r="J137" s="12">
        <v>2.6869999999999998</v>
      </c>
      <c r="K137" s="41" t="s">
        <v>736</v>
      </c>
      <c r="L137" s="9" t="str">
        <f t="shared" ref="L137:L141" si="15">IF(J137="Div by 0", "N/A", IF(OR(J137="N/A",K137="N/A"),"N/A", IF(J137&gt;VALUE(MID(K137,1,2)), "No", IF(J137&lt;-1*VALUE(MID(K137,1,2)), "No", "Yes"))))</f>
        <v>Yes</v>
      </c>
    </row>
    <row r="138" spans="1:12" ht="25" x14ac:dyDescent="0.25">
      <c r="A138" s="42" t="s">
        <v>1444</v>
      </c>
      <c r="B138" s="33" t="s">
        <v>213</v>
      </c>
      <c r="C138" s="43">
        <v>118.91172739</v>
      </c>
      <c r="D138" s="11" t="str">
        <f t="shared" si="11"/>
        <v>N/A</v>
      </c>
      <c r="E138" s="43">
        <v>106.24525253</v>
      </c>
      <c r="F138" s="11" t="str">
        <f t="shared" si="12"/>
        <v>N/A</v>
      </c>
      <c r="G138" s="43">
        <v>185.64764903</v>
      </c>
      <c r="H138" s="11" t="str">
        <f t="shared" si="13"/>
        <v>N/A</v>
      </c>
      <c r="I138" s="12">
        <v>-10.7</v>
      </c>
      <c r="J138" s="12">
        <v>74.739999999999995</v>
      </c>
      <c r="K138" s="41" t="s">
        <v>736</v>
      </c>
      <c r="L138" s="9" t="str">
        <f t="shared" si="15"/>
        <v>No</v>
      </c>
    </row>
    <row r="139" spans="1:12" ht="25" x14ac:dyDescent="0.25">
      <c r="A139" s="42" t="s">
        <v>637</v>
      </c>
      <c r="B139" s="33" t="s">
        <v>213</v>
      </c>
      <c r="C139" s="43">
        <v>5024839</v>
      </c>
      <c r="D139" s="11" t="str">
        <f t="shared" si="11"/>
        <v>N/A</v>
      </c>
      <c r="E139" s="43">
        <v>5439224</v>
      </c>
      <c r="F139" s="11" t="str">
        <f t="shared" si="12"/>
        <v>N/A</v>
      </c>
      <c r="G139" s="43">
        <v>5040693</v>
      </c>
      <c r="H139" s="11" t="str">
        <f t="shared" si="13"/>
        <v>N/A</v>
      </c>
      <c r="I139" s="12">
        <v>8.2469999999999999</v>
      </c>
      <c r="J139" s="12">
        <v>-7.33</v>
      </c>
      <c r="K139" s="41" t="s">
        <v>736</v>
      </c>
      <c r="L139" s="9" t="str">
        <f t="shared" si="15"/>
        <v>Yes</v>
      </c>
    </row>
    <row r="140" spans="1:12" x14ac:dyDescent="0.25">
      <c r="A140" s="42" t="s">
        <v>638</v>
      </c>
      <c r="B140" s="33" t="s">
        <v>213</v>
      </c>
      <c r="C140" s="34">
        <v>195</v>
      </c>
      <c r="D140" s="11" t="str">
        <f t="shared" si="11"/>
        <v>N/A</v>
      </c>
      <c r="E140" s="34">
        <v>263</v>
      </c>
      <c r="F140" s="11" t="str">
        <f t="shared" si="12"/>
        <v>N/A</v>
      </c>
      <c r="G140" s="34">
        <v>237</v>
      </c>
      <c r="H140" s="11" t="str">
        <f t="shared" si="13"/>
        <v>N/A</v>
      </c>
      <c r="I140" s="12">
        <v>34.869999999999997</v>
      </c>
      <c r="J140" s="12">
        <v>-9.89</v>
      </c>
      <c r="K140" s="41" t="s">
        <v>736</v>
      </c>
      <c r="L140" s="9" t="str">
        <f t="shared" si="15"/>
        <v>Yes</v>
      </c>
    </row>
    <row r="141" spans="1:12" ht="25" x14ac:dyDescent="0.25">
      <c r="A141" s="42" t="s">
        <v>1445</v>
      </c>
      <c r="B141" s="33" t="s">
        <v>213</v>
      </c>
      <c r="C141" s="43">
        <v>25768.405127999999</v>
      </c>
      <c r="D141" s="11" t="str">
        <f t="shared" si="11"/>
        <v>N/A</v>
      </c>
      <c r="E141" s="43">
        <v>20681.460075999999</v>
      </c>
      <c r="F141" s="11" t="str">
        <f t="shared" si="12"/>
        <v>N/A</v>
      </c>
      <c r="G141" s="43">
        <v>21268.746835000002</v>
      </c>
      <c r="H141" s="11" t="str">
        <f t="shared" si="13"/>
        <v>N/A</v>
      </c>
      <c r="I141" s="12">
        <v>-19.7</v>
      </c>
      <c r="J141" s="12">
        <v>2.84</v>
      </c>
      <c r="K141" s="41" t="s">
        <v>736</v>
      </c>
      <c r="L141" s="9" t="str">
        <f t="shared" si="15"/>
        <v>Yes</v>
      </c>
    </row>
    <row r="142" spans="1:12" ht="25" x14ac:dyDescent="0.25">
      <c r="A142" s="42" t="s">
        <v>639</v>
      </c>
      <c r="B142" s="33" t="s">
        <v>213</v>
      </c>
      <c r="C142" s="43">
        <v>16047482</v>
      </c>
      <c r="D142" s="11" t="str">
        <f t="shared" si="11"/>
        <v>N/A</v>
      </c>
      <c r="E142" s="43">
        <v>15027450</v>
      </c>
      <c r="F142" s="11" t="str">
        <f t="shared" si="12"/>
        <v>N/A</v>
      </c>
      <c r="G142" s="43">
        <v>12756138</v>
      </c>
      <c r="H142" s="11" t="str">
        <f t="shared" si="13"/>
        <v>N/A</v>
      </c>
      <c r="I142" s="12">
        <v>-6.36</v>
      </c>
      <c r="J142" s="12">
        <v>-15.1</v>
      </c>
      <c r="K142" s="41" t="s">
        <v>736</v>
      </c>
      <c r="L142" s="9" t="str">
        <f t="shared" ref="L142:L153" si="16">IF(J142="Div by 0", "N/A", IF(K142="N/A","N/A", IF(J142&gt;VALUE(MID(K142,1,2)), "No", IF(J142&lt;-1*VALUE(MID(K142,1,2)), "No", "Yes"))))</f>
        <v>Yes</v>
      </c>
    </row>
    <row r="143" spans="1:12" x14ac:dyDescent="0.25">
      <c r="A143" s="42" t="s">
        <v>640</v>
      </c>
      <c r="B143" s="33" t="s">
        <v>213</v>
      </c>
      <c r="C143" s="34">
        <v>22067</v>
      </c>
      <c r="D143" s="11" t="str">
        <f t="shared" si="11"/>
        <v>N/A</v>
      </c>
      <c r="E143" s="34">
        <v>18988</v>
      </c>
      <c r="F143" s="11" t="str">
        <f t="shared" si="12"/>
        <v>N/A</v>
      </c>
      <c r="G143" s="34">
        <v>16745</v>
      </c>
      <c r="H143" s="11" t="str">
        <f t="shared" si="13"/>
        <v>N/A</v>
      </c>
      <c r="I143" s="12">
        <v>-14</v>
      </c>
      <c r="J143" s="12">
        <v>-11.8</v>
      </c>
      <c r="K143" s="41" t="s">
        <v>736</v>
      </c>
      <c r="L143" s="9" t="str">
        <f t="shared" si="16"/>
        <v>Yes</v>
      </c>
    </row>
    <row r="144" spans="1:12" ht="25" x14ac:dyDescent="0.25">
      <c r="A144" s="42" t="s">
        <v>1446</v>
      </c>
      <c r="B144" s="33" t="s">
        <v>213</v>
      </c>
      <c r="C144" s="43">
        <v>727.21629583000004</v>
      </c>
      <c r="D144" s="11" t="str">
        <f t="shared" si="11"/>
        <v>N/A</v>
      </c>
      <c r="E144" s="43">
        <v>791.41826417000004</v>
      </c>
      <c r="F144" s="11" t="str">
        <f t="shared" si="12"/>
        <v>N/A</v>
      </c>
      <c r="G144" s="43">
        <v>761.78787697999996</v>
      </c>
      <c r="H144" s="11" t="str">
        <f t="shared" si="13"/>
        <v>N/A</v>
      </c>
      <c r="I144" s="12">
        <v>8.8279999999999994</v>
      </c>
      <c r="J144" s="12">
        <v>-3.74</v>
      </c>
      <c r="K144" s="41" t="s">
        <v>736</v>
      </c>
      <c r="L144" s="9" t="str">
        <f t="shared" si="16"/>
        <v>Yes</v>
      </c>
    </row>
    <row r="145" spans="1:12" ht="25" x14ac:dyDescent="0.25">
      <c r="A145" s="42" t="s">
        <v>641</v>
      </c>
      <c r="B145" s="33" t="s">
        <v>213</v>
      </c>
      <c r="C145" s="43">
        <v>89852465</v>
      </c>
      <c r="D145" s="11" t="str">
        <f t="shared" ref="D145:D153" si="17">IF($B145="N/A","N/A",IF(C145&gt;10,"No",IF(C145&lt;-10,"No","Yes")))</f>
        <v>N/A</v>
      </c>
      <c r="E145" s="43">
        <v>93829739</v>
      </c>
      <c r="F145" s="11" t="str">
        <f t="shared" ref="F145:F153" si="18">IF($B145="N/A","N/A",IF(E145&gt;10,"No",IF(E145&lt;-10,"No","Yes")))</f>
        <v>N/A</v>
      </c>
      <c r="G145" s="43">
        <v>87129289</v>
      </c>
      <c r="H145" s="11" t="str">
        <f t="shared" ref="H145:H153" si="19">IF($B145="N/A","N/A",IF(G145&gt;10,"No",IF(G145&lt;-10,"No","Yes")))</f>
        <v>N/A</v>
      </c>
      <c r="I145" s="12">
        <v>4.4260000000000002</v>
      </c>
      <c r="J145" s="12">
        <v>-7.14</v>
      </c>
      <c r="K145" s="41" t="s">
        <v>736</v>
      </c>
      <c r="L145" s="9" t="str">
        <f t="shared" si="16"/>
        <v>Yes</v>
      </c>
    </row>
    <row r="146" spans="1:12" x14ac:dyDescent="0.25">
      <c r="A146" s="42" t="s">
        <v>642</v>
      </c>
      <c r="B146" s="33" t="s">
        <v>213</v>
      </c>
      <c r="C146" s="34">
        <v>5825</v>
      </c>
      <c r="D146" s="11" t="str">
        <f t="shared" si="17"/>
        <v>N/A</v>
      </c>
      <c r="E146" s="34">
        <v>6059</v>
      </c>
      <c r="F146" s="11" t="str">
        <f t="shared" si="18"/>
        <v>N/A</v>
      </c>
      <c r="G146" s="34">
        <v>5413</v>
      </c>
      <c r="H146" s="11" t="str">
        <f t="shared" si="19"/>
        <v>N/A</v>
      </c>
      <c r="I146" s="12">
        <v>4.0170000000000003</v>
      </c>
      <c r="J146" s="12">
        <v>-10.7</v>
      </c>
      <c r="K146" s="41" t="s">
        <v>736</v>
      </c>
      <c r="L146" s="9" t="str">
        <f t="shared" si="16"/>
        <v>Yes</v>
      </c>
    </row>
    <row r="147" spans="1:12" ht="25" x14ac:dyDescent="0.25">
      <c r="A147" s="42" t="s">
        <v>1447</v>
      </c>
      <c r="B147" s="33" t="s">
        <v>213</v>
      </c>
      <c r="C147" s="43">
        <v>15425.31588</v>
      </c>
      <c r="D147" s="11" t="str">
        <f t="shared" si="17"/>
        <v>N/A</v>
      </c>
      <c r="E147" s="43">
        <v>15486.010727999999</v>
      </c>
      <c r="F147" s="11" t="str">
        <f t="shared" si="18"/>
        <v>N/A</v>
      </c>
      <c r="G147" s="43">
        <v>16096.303158999999</v>
      </c>
      <c r="H147" s="11" t="str">
        <f t="shared" si="19"/>
        <v>N/A</v>
      </c>
      <c r="I147" s="12">
        <v>0.39350000000000002</v>
      </c>
      <c r="J147" s="12">
        <v>3.9409999999999998</v>
      </c>
      <c r="K147" s="41" t="s">
        <v>736</v>
      </c>
      <c r="L147" s="9" t="str">
        <f t="shared" si="16"/>
        <v>Yes</v>
      </c>
    </row>
    <row r="148" spans="1:12" ht="25" x14ac:dyDescent="0.25">
      <c r="A148" s="42" t="s">
        <v>643</v>
      </c>
      <c r="B148" s="33" t="s">
        <v>213</v>
      </c>
      <c r="C148" s="43">
        <v>43917479</v>
      </c>
      <c r="D148" s="11" t="str">
        <f t="shared" si="17"/>
        <v>N/A</v>
      </c>
      <c r="E148" s="43">
        <v>46049569</v>
      </c>
      <c r="F148" s="11" t="str">
        <f t="shared" si="18"/>
        <v>N/A</v>
      </c>
      <c r="G148" s="43">
        <v>47695510</v>
      </c>
      <c r="H148" s="11" t="str">
        <f t="shared" si="19"/>
        <v>N/A</v>
      </c>
      <c r="I148" s="12">
        <v>4.8550000000000004</v>
      </c>
      <c r="J148" s="12">
        <v>3.5739999999999998</v>
      </c>
      <c r="K148" s="41" t="s">
        <v>736</v>
      </c>
      <c r="L148" s="9" t="str">
        <f t="shared" si="16"/>
        <v>Yes</v>
      </c>
    </row>
    <row r="149" spans="1:12" x14ac:dyDescent="0.25">
      <c r="A149" s="42" t="s">
        <v>644</v>
      </c>
      <c r="B149" s="33" t="s">
        <v>213</v>
      </c>
      <c r="C149" s="34">
        <v>5866</v>
      </c>
      <c r="D149" s="11" t="str">
        <f t="shared" si="17"/>
        <v>N/A</v>
      </c>
      <c r="E149" s="34">
        <v>5076</v>
      </c>
      <c r="F149" s="11" t="str">
        <f t="shared" si="18"/>
        <v>N/A</v>
      </c>
      <c r="G149" s="34">
        <v>5884</v>
      </c>
      <c r="H149" s="11" t="str">
        <f t="shared" si="19"/>
        <v>N/A</v>
      </c>
      <c r="I149" s="12">
        <v>-13.5</v>
      </c>
      <c r="J149" s="12">
        <v>15.92</v>
      </c>
      <c r="K149" s="41" t="s">
        <v>736</v>
      </c>
      <c r="L149" s="9" t="str">
        <f t="shared" si="16"/>
        <v>Yes</v>
      </c>
    </row>
    <row r="150" spans="1:12" ht="25" x14ac:dyDescent="0.25">
      <c r="A150" s="42" t="s">
        <v>1448</v>
      </c>
      <c r="B150" s="33" t="s">
        <v>213</v>
      </c>
      <c r="C150" s="43">
        <v>7486.7846914000002</v>
      </c>
      <c r="D150" s="11" t="str">
        <f t="shared" si="17"/>
        <v>N/A</v>
      </c>
      <c r="E150" s="43">
        <v>9072.0191094999991</v>
      </c>
      <c r="F150" s="11" t="str">
        <f t="shared" si="18"/>
        <v>N/A</v>
      </c>
      <c r="G150" s="43">
        <v>8105.9670292000001</v>
      </c>
      <c r="H150" s="11" t="str">
        <f t="shared" si="19"/>
        <v>N/A</v>
      </c>
      <c r="I150" s="12">
        <v>21.17</v>
      </c>
      <c r="J150" s="12">
        <v>-10.6</v>
      </c>
      <c r="K150" s="41" t="s">
        <v>736</v>
      </c>
      <c r="L150" s="9" t="str">
        <f t="shared" si="16"/>
        <v>Yes</v>
      </c>
    </row>
    <row r="151" spans="1:12" ht="25" x14ac:dyDescent="0.25">
      <c r="A151" s="42" t="s">
        <v>645</v>
      </c>
      <c r="B151" s="33" t="s">
        <v>213</v>
      </c>
      <c r="C151" s="43">
        <v>142367</v>
      </c>
      <c r="D151" s="11" t="str">
        <f t="shared" si="17"/>
        <v>N/A</v>
      </c>
      <c r="E151" s="43">
        <v>163935</v>
      </c>
      <c r="F151" s="11" t="str">
        <f t="shared" si="18"/>
        <v>N/A</v>
      </c>
      <c r="G151" s="43">
        <v>168140</v>
      </c>
      <c r="H151" s="11" t="str">
        <f t="shared" si="19"/>
        <v>N/A</v>
      </c>
      <c r="I151" s="12">
        <v>15.15</v>
      </c>
      <c r="J151" s="12">
        <v>2.5649999999999999</v>
      </c>
      <c r="K151" s="41" t="s">
        <v>736</v>
      </c>
      <c r="L151" s="9" t="str">
        <f t="shared" si="16"/>
        <v>Yes</v>
      </c>
    </row>
    <row r="152" spans="1:12" x14ac:dyDescent="0.25">
      <c r="A152" s="42" t="s">
        <v>646</v>
      </c>
      <c r="B152" s="33" t="s">
        <v>213</v>
      </c>
      <c r="C152" s="34">
        <v>29</v>
      </c>
      <c r="D152" s="11" t="str">
        <f t="shared" si="17"/>
        <v>N/A</v>
      </c>
      <c r="E152" s="34">
        <v>36</v>
      </c>
      <c r="F152" s="11" t="str">
        <f t="shared" si="18"/>
        <v>N/A</v>
      </c>
      <c r="G152" s="34">
        <v>37</v>
      </c>
      <c r="H152" s="11" t="str">
        <f t="shared" si="19"/>
        <v>N/A</v>
      </c>
      <c r="I152" s="12">
        <v>24.14</v>
      </c>
      <c r="J152" s="12">
        <v>2.778</v>
      </c>
      <c r="K152" s="41" t="s">
        <v>736</v>
      </c>
      <c r="L152" s="9" t="str">
        <f t="shared" si="16"/>
        <v>Yes</v>
      </c>
    </row>
    <row r="153" spans="1:12" ht="25" x14ac:dyDescent="0.25">
      <c r="A153" s="42" t="s">
        <v>1449</v>
      </c>
      <c r="B153" s="33" t="s">
        <v>213</v>
      </c>
      <c r="C153" s="43">
        <v>4909.2068965999997</v>
      </c>
      <c r="D153" s="11" t="str">
        <f t="shared" si="17"/>
        <v>N/A</v>
      </c>
      <c r="E153" s="43">
        <v>4553.75</v>
      </c>
      <c r="F153" s="11" t="str">
        <f t="shared" si="18"/>
        <v>N/A</v>
      </c>
      <c r="G153" s="43">
        <v>4544.3243242999997</v>
      </c>
      <c r="H153" s="11" t="str">
        <f t="shared" si="19"/>
        <v>N/A</v>
      </c>
      <c r="I153" s="12">
        <v>-7.24</v>
      </c>
      <c r="J153" s="12">
        <v>-0.20699999999999999</v>
      </c>
      <c r="K153" s="41" t="s">
        <v>736</v>
      </c>
      <c r="L153" s="9" t="str">
        <f t="shared" si="16"/>
        <v>Yes</v>
      </c>
    </row>
    <row r="154" spans="1:12" x14ac:dyDescent="0.25">
      <c r="A154" s="42" t="s">
        <v>1515</v>
      </c>
      <c r="B154" s="33" t="s">
        <v>213</v>
      </c>
      <c r="C154" s="43">
        <v>714.52202222999995</v>
      </c>
      <c r="D154" s="11" t="str">
        <f t="shared" ref="D154:D173" si="20">IF($B154="N/A","N/A",IF(C154&gt;10,"No",IF(C154&lt;-10,"No","Yes")))</f>
        <v>N/A</v>
      </c>
      <c r="E154" s="43">
        <v>724.41593311999998</v>
      </c>
      <c r="F154" s="11" t="str">
        <f t="shared" ref="F154:F173" si="21">IF($B154="N/A","N/A",IF(E154&gt;10,"No",IF(E154&lt;-10,"No","Yes")))</f>
        <v>N/A</v>
      </c>
      <c r="G154" s="43">
        <v>671.84607227000004</v>
      </c>
      <c r="H154" s="11" t="str">
        <f t="shared" ref="H154:H173" si="22">IF($B154="N/A","N/A",IF(G154&gt;10,"No",IF(G154&lt;-10,"No","Yes")))</f>
        <v>N/A</v>
      </c>
      <c r="I154" s="12">
        <v>1.385</v>
      </c>
      <c r="J154" s="12">
        <v>-7.26</v>
      </c>
      <c r="K154" s="41" t="s">
        <v>736</v>
      </c>
      <c r="L154" s="9" t="str">
        <f t="shared" ref="L154:L173" si="23">IF(J154="Div by 0", "N/A", IF(K154="N/A","N/A", IF(J154&gt;VALUE(MID(K154,1,2)), "No", IF(J154&lt;-1*VALUE(MID(K154,1,2)), "No", "Yes"))))</f>
        <v>Yes</v>
      </c>
    </row>
    <row r="155" spans="1:12" x14ac:dyDescent="0.25">
      <c r="A155" s="45" t="s">
        <v>1516</v>
      </c>
      <c r="B155" s="33" t="s">
        <v>213</v>
      </c>
      <c r="C155" s="43">
        <v>220.06704092999999</v>
      </c>
      <c r="D155" s="11" t="str">
        <f t="shared" si="20"/>
        <v>N/A</v>
      </c>
      <c r="E155" s="43">
        <v>182.07592534</v>
      </c>
      <c r="F155" s="11" t="str">
        <f t="shared" si="21"/>
        <v>N/A</v>
      </c>
      <c r="G155" s="43">
        <v>172.45536174</v>
      </c>
      <c r="H155" s="11" t="str">
        <f t="shared" si="22"/>
        <v>N/A</v>
      </c>
      <c r="I155" s="12">
        <v>-17.3</v>
      </c>
      <c r="J155" s="12">
        <v>-5.28</v>
      </c>
      <c r="K155" s="41" t="s">
        <v>736</v>
      </c>
      <c r="L155" s="9" t="str">
        <f t="shared" si="23"/>
        <v>Yes</v>
      </c>
    </row>
    <row r="156" spans="1:12" x14ac:dyDescent="0.25">
      <c r="A156" s="45" t="s">
        <v>1517</v>
      </c>
      <c r="B156" s="33" t="s">
        <v>213</v>
      </c>
      <c r="C156" s="43">
        <v>1917.954266</v>
      </c>
      <c r="D156" s="11" t="str">
        <f t="shared" si="20"/>
        <v>N/A</v>
      </c>
      <c r="E156" s="43">
        <v>1920.3852578999999</v>
      </c>
      <c r="F156" s="11" t="str">
        <f t="shared" si="21"/>
        <v>N/A</v>
      </c>
      <c r="G156" s="43">
        <v>1728.8924658000001</v>
      </c>
      <c r="H156" s="11" t="str">
        <f t="shared" si="22"/>
        <v>N/A</v>
      </c>
      <c r="I156" s="12">
        <v>0.12670000000000001</v>
      </c>
      <c r="J156" s="12">
        <v>-9.9700000000000006</v>
      </c>
      <c r="K156" s="41" t="s">
        <v>736</v>
      </c>
      <c r="L156" s="9" t="str">
        <f t="shared" si="23"/>
        <v>Yes</v>
      </c>
    </row>
    <row r="157" spans="1:12" x14ac:dyDescent="0.25">
      <c r="A157" s="45" t="s">
        <v>1518</v>
      </c>
      <c r="B157" s="33" t="s">
        <v>213</v>
      </c>
      <c r="C157" s="43">
        <v>283.77728968999998</v>
      </c>
      <c r="D157" s="11" t="str">
        <f t="shared" si="20"/>
        <v>N/A</v>
      </c>
      <c r="E157" s="43">
        <v>229.98608150000001</v>
      </c>
      <c r="F157" s="11" t="str">
        <f t="shared" si="21"/>
        <v>N/A</v>
      </c>
      <c r="G157" s="43">
        <v>313.20767451</v>
      </c>
      <c r="H157" s="11" t="str">
        <f t="shared" si="22"/>
        <v>N/A</v>
      </c>
      <c r="I157" s="12">
        <v>-19</v>
      </c>
      <c r="J157" s="12">
        <v>36.19</v>
      </c>
      <c r="K157" s="41" t="s">
        <v>736</v>
      </c>
      <c r="L157" s="9" t="str">
        <f t="shared" si="23"/>
        <v>No</v>
      </c>
    </row>
    <row r="158" spans="1:12" x14ac:dyDescent="0.25">
      <c r="A158" s="45" t="s">
        <v>1519</v>
      </c>
      <c r="B158" s="33" t="s">
        <v>213</v>
      </c>
      <c r="C158" s="43">
        <v>739.41328765000003</v>
      </c>
      <c r="D158" s="11" t="str">
        <f t="shared" si="20"/>
        <v>N/A</v>
      </c>
      <c r="E158" s="43">
        <v>615.35146750000001</v>
      </c>
      <c r="F158" s="11" t="str">
        <f t="shared" si="21"/>
        <v>N/A</v>
      </c>
      <c r="G158" s="43">
        <v>507.39003860999998</v>
      </c>
      <c r="H158" s="11" t="str">
        <f t="shared" si="22"/>
        <v>N/A</v>
      </c>
      <c r="I158" s="12">
        <v>-16.8</v>
      </c>
      <c r="J158" s="12">
        <v>-17.5</v>
      </c>
      <c r="K158" s="41" t="s">
        <v>736</v>
      </c>
      <c r="L158" s="9" t="str">
        <f t="shared" si="23"/>
        <v>Yes</v>
      </c>
    </row>
    <row r="159" spans="1:12" x14ac:dyDescent="0.25">
      <c r="A159" s="42" t="s">
        <v>1520</v>
      </c>
      <c r="B159" s="33" t="s">
        <v>213</v>
      </c>
      <c r="C159" s="43">
        <v>2460.8706201</v>
      </c>
      <c r="D159" s="11" t="str">
        <f t="shared" si="20"/>
        <v>N/A</v>
      </c>
      <c r="E159" s="43">
        <v>2876.3939065</v>
      </c>
      <c r="F159" s="11" t="str">
        <f t="shared" si="21"/>
        <v>N/A</v>
      </c>
      <c r="G159" s="43">
        <v>2700.1418118000001</v>
      </c>
      <c r="H159" s="11" t="str">
        <f t="shared" si="22"/>
        <v>N/A</v>
      </c>
      <c r="I159" s="12">
        <v>16.89</v>
      </c>
      <c r="J159" s="12">
        <v>-6.13</v>
      </c>
      <c r="K159" s="41" t="s">
        <v>736</v>
      </c>
      <c r="L159" s="9" t="str">
        <f t="shared" si="23"/>
        <v>Yes</v>
      </c>
    </row>
    <row r="160" spans="1:12" x14ac:dyDescent="0.25">
      <c r="A160" s="45" t="s">
        <v>1521</v>
      </c>
      <c r="B160" s="33" t="s">
        <v>213</v>
      </c>
      <c r="C160" s="43">
        <v>9777.6643593000008</v>
      </c>
      <c r="D160" s="11" t="str">
        <f t="shared" si="20"/>
        <v>N/A</v>
      </c>
      <c r="E160" s="43">
        <v>9316.7667932000004</v>
      </c>
      <c r="F160" s="11" t="str">
        <f t="shared" si="21"/>
        <v>N/A</v>
      </c>
      <c r="G160" s="43">
        <v>9346.4455818999995</v>
      </c>
      <c r="H160" s="11" t="str">
        <f t="shared" si="22"/>
        <v>N/A</v>
      </c>
      <c r="I160" s="12">
        <v>-4.71</v>
      </c>
      <c r="J160" s="12">
        <v>0.31859999999999999</v>
      </c>
      <c r="K160" s="41" t="s">
        <v>736</v>
      </c>
      <c r="L160" s="9" t="str">
        <f t="shared" si="23"/>
        <v>Yes</v>
      </c>
    </row>
    <row r="161" spans="1:12" x14ac:dyDescent="0.25">
      <c r="A161" s="45" t="s">
        <v>1522</v>
      </c>
      <c r="B161" s="33" t="s">
        <v>213</v>
      </c>
      <c r="C161" s="43">
        <v>1865.6513542</v>
      </c>
      <c r="D161" s="11" t="str">
        <f t="shared" si="20"/>
        <v>N/A</v>
      </c>
      <c r="E161" s="43">
        <v>1782.9468678999999</v>
      </c>
      <c r="F161" s="11" t="str">
        <f t="shared" si="21"/>
        <v>N/A</v>
      </c>
      <c r="G161" s="43">
        <v>1844.0627064</v>
      </c>
      <c r="H161" s="11" t="str">
        <f t="shared" si="22"/>
        <v>N/A</v>
      </c>
      <c r="I161" s="12">
        <v>-4.43</v>
      </c>
      <c r="J161" s="12">
        <v>3.4279999999999999</v>
      </c>
      <c r="K161" s="41" t="s">
        <v>736</v>
      </c>
      <c r="L161" s="9" t="str">
        <f t="shared" si="23"/>
        <v>Yes</v>
      </c>
    </row>
    <row r="162" spans="1:12" x14ac:dyDescent="0.25">
      <c r="A162" s="45" t="s">
        <v>1523</v>
      </c>
      <c r="B162" s="33" t="s">
        <v>213</v>
      </c>
      <c r="C162" s="43">
        <v>55.758283089000003</v>
      </c>
      <c r="D162" s="11" t="str">
        <f t="shared" si="20"/>
        <v>N/A</v>
      </c>
      <c r="E162" s="43">
        <v>100.38951688</v>
      </c>
      <c r="F162" s="11" t="str">
        <f t="shared" si="21"/>
        <v>N/A</v>
      </c>
      <c r="G162" s="43">
        <v>194.78148862</v>
      </c>
      <c r="H162" s="11" t="str">
        <f t="shared" si="22"/>
        <v>N/A</v>
      </c>
      <c r="I162" s="12">
        <v>80.040000000000006</v>
      </c>
      <c r="J162" s="12">
        <v>94.03</v>
      </c>
      <c r="K162" s="41" t="s">
        <v>736</v>
      </c>
      <c r="L162" s="9" t="str">
        <f t="shared" si="23"/>
        <v>No</v>
      </c>
    </row>
    <row r="163" spans="1:12" x14ac:dyDescent="0.25">
      <c r="A163" s="45" t="s">
        <v>1524</v>
      </c>
      <c r="B163" s="33" t="s">
        <v>213</v>
      </c>
      <c r="C163" s="43">
        <v>1.4612602321999999</v>
      </c>
      <c r="D163" s="11" t="str">
        <f t="shared" si="20"/>
        <v>N/A</v>
      </c>
      <c r="E163" s="43">
        <v>4.7509371856999998</v>
      </c>
      <c r="F163" s="11" t="str">
        <f t="shared" si="21"/>
        <v>N/A</v>
      </c>
      <c r="G163" s="43">
        <v>3.7223938223999999</v>
      </c>
      <c r="H163" s="11" t="str">
        <f t="shared" si="22"/>
        <v>N/A</v>
      </c>
      <c r="I163" s="12">
        <v>225.1</v>
      </c>
      <c r="J163" s="12">
        <v>-21.6</v>
      </c>
      <c r="K163" s="41" t="s">
        <v>736</v>
      </c>
      <c r="L163" s="9" t="str">
        <f t="shared" si="23"/>
        <v>Yes</v>
      </c>
    </row>
    <row r="164" spans="1:12" x14ac:dyDescent="0.25">
      <c r="A164" s="42" t="s">
        <v>1525</v>
      </c>
      <c r="B164" s="33" t="s">
        <v>213</v>
      </c>
      <c r="C164" s="43">
        <v>469.97833323999998</v>
      </c>
      <c r="D164" s="11" t="str">
        <f t="shared" si="20"/>
        <v>N/A</v>
      </c>
      <c r="E164" s="43">
        <v>459.85422779999999</v>
      </c>
      <c r="F164" s="11" t="str">
        <f t="shared" si="21"/>
        <v>N/A</v>
      </c>
      <c r="G164" s="43">
        <v>365.32129695999998</v>
      </c>
      <c r="H164" s="11" t="str">
        <f t="shared" si="22"/>
        <v>N/A</v>
      </c>
      <c r="I164" s="12">
        <v>-2.15</v>
      </c>
      <c r="J164" s="12">
        <v>-20.6</v>
      </c>
      <c r="K164" s="41" t="s">
        <v>736</v>
      </c>
      <c r="L164" s="9" t="str">
        <f t="shared" si="23"/>
        <v>Yes</v>
      </c>
    </row>
    <row r="165" spans="1:12" x14ac:dyDescent="0.25">
      <c r="A165" s="45" t="s">
        <v>1526</v>
      </c>
      <c r="B165" s="33" t="s">
        <v>213</v>
      </c>
      <c r="C165" s="43">
        <v>160.57099253000001</v>
      </c>
      <c r="D165" s="11" t="str">
        <f t="shared" si="20"/>
        <v>N/A</v>
      </c>
      <c r="E165" s="43">
        <v>150.98576399999999</v>
      </c>
      <c r="F165" s="11" t="str">
        <f t="shared" si="21"/>
        <v>N/A</v>
      </c>
      <c r="G165" s="43">
        <v>132.88641693</v>
      </c>
      <c r="H165" s="11" t="str">
        <f t="shared" si="22"/>
        <v>N/A</v>
      </c>
      <c r="I165" s="12">
        <v>-5.97</v>
      </c>
      <c r="J165" s="12">
        <v>-12</v>
      </c>
      <c r="K165" s="41" t="s">
        <v>736</v>
      </c>
      <c r="L165" s="9" t="str">
        <f t="shared" si="23"/>
        <v>Yes</v>
      </c>
    </row>
    <row r="166" spans="1:12" x14ac:dyDescent="0.25">
      <c r="A166" s="45" t="s">
        <v>1527</v>
      </c>
      <c r="B166" s="33" t="s">
        <v>213</v>
      </c>
      <c r="C166" s="43">
        <v>1243.3442247999999</v>
      </c>
      <c r="D166" s="11" t="str">
        <f t="shared" si="20"/>
        <v>N/A</v>
      </c>
      <c r="E166" s="43">
        <v>1127.4694340000001</v>
      </c>
      <c r="F166" s="11" t="str">
        <f t="shared" si="21"/>
        <v>N/A</v>
      </c>
      <c r="G166" s="43">
        <v>916.04503749000003</v>
      </c>
      <c r="H166" s="11" t="str">
        <f t="shared" si="22"/>
        <v>N/A</v>
      </c>
      <c r="I166" s="12">
        <v>-9.32</v>
      </c>
      <c r="J166" s="12">
        <v>-18.8</v>
      </c>
      <c r="K166" s="41" t="s">
        <v>736</v>
      </c>
      <c r="L166" s="9" t="str">
        <f t="shared" si="23"/>
        <v>Yes</v>
      </c>
    </row>
    <row r="167" spans="1:12" x14ac:dyDescent="0.25">
      <c r="A167" s="45" t="s">
        <v>1528</v>
      </c>
      <c r="B167" s="33" t="s">
        <v>213</v>
      </c>
      <c r="C167" s="43">
        <v>163.59707148999999</v>
      </c>
      <c r="D167" s="11" t="str">
        <f t="shared" si="20"/>
        <v>N/A</v>
      </c>
      <c r="E167" s="43">
        <v>149.92043122999999</v>
      </c>
      <c r="F167" s="11" t="str">
        <f t="shared" si="21"/>
        <v>N/A</v>
      </c>
      <c r="G167" s="43">
        <v>131.99336675999999</v>
      </c>
      <c r="H167" s="11" t="str">
        <f t="shared" si="22"/>
        <v>N/A</v>
      </c>
      <c r="I167" s="12">
        <v>-8.36</v>
      </c>
      <c r="J167" s="12">
        <v>-12</v>
      </c>
      <c r="K167" s="41" t="s">
        <v>736</v>
      </c>
      <c r="L167" s="9" t="str">
        <f t="shared" si="23"/>
        <v>Yes</v>
      </c>
    </row>
    <row r="168" spans="1:12" x14ac:dyDescent="0.25">
      <c r="A168" s="45" t="s">
        <v>1529</v>
      </c>
      <c r="B168" s="33" t="s">
        <v>213</v>
      </c>
      <c r="C168" s="43">
        <v>541.61285614999997</v>
      </c>
      <c r="D168" s="11" t="str">
        <f t="shared" si="20"/>
        <v>N/A</v>
      </c>
      <c r="E168" s="43">
        <v>486.71637561</v>
      </c>
      <c r="F168" s="11" t="str">
        <f t="shared" si="21"/>
        <v>N/A</v>
      </c>
      <c r="G168" s="43">
        <v>335.23351351000002</v>
      </c>
      <c r="H168" s="11" t="str">
        <f t="shared" si="22"/>
        <v>N/A</v>
      </c>
      <c r="I168" s="12">
        <v>-10.1</v>
      </c>
      <c r="J168" s="12">
        <v>-31.1</v>
      </c>
      <c r="K168" s="41" t="s">
        <v>736</v>
      </c>
      <c r="L168" s="9" t="str">
        <f t="shared" si="23"/>
        <v>No</v>
      </c>
    </row>
    <row r="169" spans="1:12" x14ac:dyDescent="0.25">
      <c r="A169" s="42" t="s">
        <v>1530</v>
      </c>
      <c r="B169" s="33" t="s">
        <v>213</v>
      </c>
      <c r="C169" s="43">
        <v>4106.0891271</v>
      </c>
      <c r="D169" s="11" t="str">
        <f t="shared" si="20"/>
        <v>N/A</v>
      </c>
      <c r="E169" s="43">
        <v>4731.8880716000003</v>
      </c>
      <c r="F169" s="11" t="str">
        <f t="shared" si="21"/>
        <v>N/A</v>
      </c>
      <c r="G169" s="43">
        <v>4537.3352554000003</v>
      </c>
      <c r="H169" s="11" t="str">
        <f t="shared" si="22"/>
        <v>N/A</v>
      </c>
      <c r="I169" s="12">
        <v>15.24</v>
      </c>
      <c r="J169" s="12">
        <v>-4.1100000000000003</v>
      </c>
      <c r="K169" s="41" t="s">
        <v>736</v>
      </c>
      <c r="L169" s="9" t="str">
        <f t="shared" si="23"/>
        <v>Yes</v>
      </c>
    </row>
    <row r="170" spans="1:12" x14ac:dyDescent="0.25">
      <c r="A170" s="45" t="s">
        <v>1531</v>
      </c>
      <c r="B170" s="33" t="s">
        <v>213</v>
      </c>
      <c r="C170" s="43">
        <v>8590.7762576999994</v>
      </c>
      <c r="D170" s="11" t="str">
        <f t="shared" si="20"/>
        <v>N/A</v>
      </c>
      <c r="E170" s="43">
        <v>8517.6435727000007</v>
      </c>
      <c r="F170" s="11" t="str">
        <f t="shared" si="21"/>
        <v>N/A</v>
      </c>
      <c r="G170" s="43">
        <v>9215.3661995999992</v>
      </c>
      <c r="H170" s="11" t="str">
        <f t="shared" si="22"/>
        <v>N/A</v>
      </c>
      <c r="I170" s="12">
        <v>-0.85099999999999998</v>
      </c>
      <c r="J170" s="12">
        <v>8.1910000000000007</v>
      </c>
      <c r="K170" s="41" t="s">
        <v>736</v>
      </c>
      <c r="L170" s="9" t="str">
        <f t="shared" si="23"/>
        <v>Yes</v>
      </c>
    </row>
    <row r="171" spans="1:12" x14ac:dyDescent="0.25">
      <c r="A171" s="45" t="s">
        <v>1532</v>
      </c>
      <c r="B171" s="33" t="s">
        <v>213</v>
      </c>
      <c r="C171" s="43">
        <v>8127.2025508999996</v>
      </c>
      <c r="D171" s="11" t="str">
        <f t="shared" si="20"/>
        <v>N/A</v>
      </c>
      <c r="E171" s="43">
        <v>8186.3852075000004</v>
      </c>
      <c r="F171" s="11" t="str">
        <f t="shared" si="21"/>
        <v>N/A</v>
      </c>
      <c r="G171" s="43">
        <v>7833.3121689999998</v>
      </c>
      <c r="H171" s="11" t="str">
        <f t="shared" si="22"/>
        <v>N/A</v>
      </c>
      <c r="I171" s="12">
        <v>0.72819999999999996</v>
      </c>
      <c r="J171" s="12">
        <v>-4.3099999999999996</v>
      </c>
      <c r="K171" s="41" t="s">
        <v>736</v>
      </c>
      <c r="L171" s="9" t="str">
        <f t="shared" si="23"/>
        <v>Yes</v>
      </c>
    </row>
    <row r="172" spans="1:12" x14ac:dyDescent="0.25">
      <c r="A172" s="45" t="s">
        <v>1533</v>
      </c>
      <c r="B172" s="33" t="s">
        <v>213</v>
      </c>
      <c r="C172" s="43">
        <v>638.52517943999999</v>
      </c>
      <c r="D172" s="11" t="str">
        <f t="shared" si="20"/>
        <v>N/A</v>
      </c>
      <c r="E172" s="43">
        <v>563.06480550000003</v>
      </c>
      <c r="F172" s="11" t="str">
        <f t="shared" si="21"/>
        <v>N/A</v>
      </c>
      <c r="G172" s="43">
        <v>645.70482067</v>
      </c>
      <c r="H172" s="11" t="str">
        <f t="shared" si="22"/>
        <v>N/A</v>
      </c>
      <c r="I172" s="12">
        <v>-11.8</v>
      </c>
      <c r="J172" s="12">
        <v>14.68</v>
      </c>
      <c r="K172" s="41" t="s">
        <v>736</v>
      </c>
      <c r="L172" s="9" t="str">
        <f t="shared" si="23"/>
        <v>Yes</v>
      </c>
    </row>
    <row r="173" spans="1:12" x14ac:dyDescent="0.25">
      <c r="A173" s="45" t="s">
        <v>1534</v>
      </c>
      <c r="B173" s="33" t="s">
        <v>213</v>
      </c>
      <c r="C173" s="43">
        <v>1527.4487594</v>
      </c>
      <c r="D173" s="11" t="str">
        <f t="shared" si="20"/>
        <v>N/A</v>
      </c>
      <c r="E173" s="43">
        <v>1364.7863216999999</v>
      </c>
      <c r="F173" s="11" t="str">
        <f t="shared" si="21"/>
        <v>N/A</v>
      </c>
      <c r="G173" s="43">
        <v>1158.9907336000001</v>
      </c>
      <c r="H173" s="11" t="str">
        <f t="shared" si="22"/>
        <v>N/A</v>
      </c>
      <c r="I173" s="12">
        <v>-10.6</v>
      </c>
      <c r="J173" s="12">
        <v>-15.1</v>
      </c>
      <c r="K173" s="41" t="s">
        <v>736</v>
      </c>
      <c r="L173" s="9" t="str">
        <f t="shared" si="23"/>
        <v>Yes</v>
      </c>
    </row>
    <row r="174" spans="1:12" x14ac:dyDescent="0.25">
      <c r="A174" s="42" t="s">
        <v>371</v>
      </c>
      <c r="B174" s="33" t="s">
        <v>213</v>
      </c>
      <c r="C174" s="8">
        <v>8.2841505388000005</v>
      </c>
      <c r="D174" s="11" t="str">
        <f t="shared" ref="D174:D203" si="24">IF($B174="N/A","N/A",IF(C174&gt;10,"No",IF(C174&lt;-10,"No","Yes")))</f>
        <v>N/A</v>
      </c>
      <c r="E174" s="8">
        <v>7.3100472956000004</v>
      </c>
      <c r="F174" s="11" t="str">
        <f t="shared" ref="F174:F203" si="25">IF($B174="N/A","N/A",IF(E174&gt;10,"No",IF(E174&lt;-10,"No","Yes")))</f>
        <v>N/A</v>
      </c>
      <c r="G174" s="8">
        <v>8.2531350248000006</v>
      </c>
      <c r="H174" s="11" t="str">
        <f t="shared" ref="H174:H203" si="26">IF($B174="N/A","N/A",IF(G174&gt;10,"No",IF(G174&lt;-10,"No","Yes")))</f>
        <v>N/A</v>
      </c>
      <c r="I174" s="12">
        <v>-11.8</v>
      </c>
      <c r="J174" s="12">
        <v>12.9</v>
      </c>
      <c r="K174" s="41" t="s">
        <v>736</v>
      </c>
      <c r="L174" s="9" t="str">
        <f t="shared" ref="L174:L203" si="27">IF(J174="Div by 0", "N/A", IF(K174="N/A","N/A", IF(J174&gt;VALUE(MID(K174,1,2)), "No", IF(J174&lt;-1*VALUE(MID(K174,1,2)), "No", "Yes"))))</f>
        <v>Yes</v>
      </c>
    </row>
    <row r="175" spans="1:12" x14ac:dyDescent="0.25">
      <c r="A175" s="45" t="s">
        <v>481</v>
      </c>
      <c r="B175" s="33" t="s">
        <v>213</v>
      </c>
      <c r="C175" s="8">
        <v>10.846459912</v>
      </c>
      <c r="D175" s="11" t="str">
        <f t="shared" si="24"/>
        <v>N/A</v>
      </c>
      <c r="E175" s="8">
        <v>9.3483074976000005</v>
      </c>
      <c r="F175" s="11" t="str">
        <f t="shared" si="25"/>
        <v>N/A</v>
      </c>
      <c r="G175" s="8">
        <v>9.8598798971000008</v>
      </c>
      <c r="H175" s="11" t="str">
        <f t="shared" si="26"/>
        <v>N/A</v>
      </c>
      <c r="I175" s="12">
        <v>-13.8</v>
      </c>
      <c r="J175" s="12">
        <v>5.4720000000000004</v>
      </c>
      <c r="K175" s="41" t="s">
        <v>736</v>
      </c>
      <c r="L175" s="9" t="str">
        <f t="shared" si="27"/>
        <v>Yes</v>
      </c>
    </row>
    <row r="176" spans="1:12" x14ac:dyDescent="0.25">
      <c r="A176" s="45" t="s">
        <v>482</v>
      </c>
      <c r="B176" s="33" t="s">
        <v>213</v>
      </c>
      <c r="C176" s="8">
        <v>11.657096397</v>
      </c>
      <c r="D176" s="11" t="str">
        <f t="shared" si="24"/>
        <v>N/A</v>
      </c>
      <c r="E176" s="8">
        <v>10.369811321</v>
      </c>
      <c r="F176" s="11" t="str">
        <f t="shared" si="25"/>
        <v>N/A</v>
      </c>
      <c r="G176" s="8">
        <v>10.444083258999999</v>
      </c>
      <c r="H176" s="11" t="str">
        <f t="shared" si="26"/>
        <v>N/A</v>
      </c>
      <c r="I176" s="12">
        <v>-11</v>
      </c>
      <c r="J176" s="12">
        <v>0.71619999999999995</v>
      </c>
      <c r="K176" s="41" t="s">
        <v>736</v>
      </c>
      <c r="L176" s="9" t="str">
        <f t="shared" si="27"/>
        <v>Yes</v>
      </c>
    </row>
    <row r="177" spans="1:12" x14ac:dyDescent="0.25">
      <c r="A177" s="45" t="s">
        <v>483</v>
      </c>
      <c r="B177" s="33" t="s">
        <v>213</v>
      </c>
      <c r="C177" s="8">
        <v>4.8636233131999997</v>
      </c>
      <c r="D177" s="11" t="str">
        <f t="shared" si="24"/>
        <v>N/A</v>
      </c>
      <c r="E177" s="8">
        <v>2.9365622109</v>
      </c>
      <c r="F177" s="11" t="str">
        <f t="shared" si="25"/>
        <v>N/A</v>
      </c>
      <c r="G177" s="8">
        <v>5.8079444659000004</v>
      </c>
      <c r="H177" s="11" t="str">
        <f t="shared" si="26"/>
        <v>N/A</v>
      </c>
      <c r="I177" s="12">
        <v>-39.6</v>
      </c>
      <c r="J177" s="12">
        <v>97.78</v>
      </c>
      <c r="K177" s="41" t="s">
        <v>736</v>
      </c>
      <c r="L177" s="9" t="str">
        <f t="shared" si="27"/>
        <v>No</v>
      </c>
    </row>
    <row r="178" spans="1:12" x14ac:dyDescent="0.25">
      <c r="A178" s="45" t="s">
        <v>484</v>
      </c>
      <c r="B178" s="33" t="s">
        <v>213</v>
      </c>
      <c r="C178" s="8">
        <v>8.6490259534000007</v>
      </c>
      <c r="D178" s="11" t="str">
        <f t="shared" si="24"/>
        <v>N/A</v>
      </c>
      <c r="E178" s="8">
        <v>8.1558014081000003</v>
      </c>
      <c r="F178" s="11" t="str">
        <f t="shared" si="25"/>
        <v>N/A</v>
      </c>
      <c r="G178" s="8">
        <v>7.7528957528999998</v>
      </c>
      <c r="H178" s="11" t="str">
        <f t="shared" si="26"/>
        <v>N/A</v>
      </c>
      <c r="I178" s="12">
        <v>-5.7</v>
      </c>
      <c r="J178" s="12">
        <v>-4.9400000000000004</v>
      </c>
      <c r="K178" s="41" t="s">
        <v>736</v>
      </c>
      <c r="L178" s="9" t="str">
        <f t="shared" si="27"/>
        <v>Yes</v>
      </c>
    </row>
    <row r="179" spans="1:12" x14ac:dyDescent="0.25">
      <c r="A179" s="42" t="s">
        <v>1535</v>
      </c>
      <c r="B179" s="33" t="s">
        <v>213</v>
      </c>
      <c r="C179" s="8">
        <v>6.9423912430000003</v>
      </c>
      <c r="D179" s="11" t="str">
        <f t="shared" si="24"/>
        <v>N/A</v>
      </c>
      <c r="E179" s="8">
        <v>8.3001728364999998</v>
      </c>
      <c r="F179" s="11" t="str">
        <f t="shared" si="25"/>
        <v>N/A</v>
      </c>
      <c r="G179" s="8">
        <v>7.1171027864000003</v>
      </c>
      <c r="H179" s="11" t="str">
        <f t="shared" si="26"/>
        <v>N/A</v>
      </c>
      <c r="I179" s="12">
        <v>19.559999999999999</v>
      </c>
      <c r="J179" s="12">
        <v>-14.3</v>
      </c>
      <c r="K179" s="41" t="s">
        <v>736</v>
      </c>
      <c r="L179" s="9" t="str">
        <f t="shared" si="27"/>
        <v>Yes</v>
      </c>
    </row>
    <row r="180" spans="1:12" x14ac:dyDescent="0.25">
      <c r="A180" s="45" t="s">
        <v>1536</v>
      </c>
      <c r="B180" s="33" t="s">
        <v>213</v>
      </c>
      <c r="C180" s="8">
        <v>27.274213767999999</v>
      </c>
      <c r="D180" s="11" t="str">
        <f t="shared" si="24"/>
        <v>N/A</v>
      </c>
      <c r="E180" s="8">
        <v>26.489507540000002</v>
      </c>
      <c r="F180" s="11" t="str">
        <f t="shared" si="25"/>
        <v>N/A</v>
      </c>
      <c r="G180" s="8">
        <v>24.369459537000001</v>
      </c>
      <c r="H180" s="11" t="str">
        <f t="shared" si="26"/>
        <v>N/A</v>
      </c>
      <c r="I180" s="12">
        <v>-2.88</v>
      </c>
      <c r="J180" s="12">
        <v>-8</v>
      </c>
      <c r="K180" s="41" t="s">
        <v>736</v>
      </c>
      <c r="L180" s="9" t="str">
        <f t="shared" si="27"/>
        <v>Yes</v>
      </c>
    </row>
    <row r="181" spans="1:12" x14ac:dyDescent="0.25">
      <c r="A181" s="45" t="s">
        <v>1537</v>
      </c>
      <c r="B181" s="33" t="s">
        <v>213</v>
      </c>
      <c r="C181" s="8">
        <v>5.5033284212</v>
      </c>
      <c r="D181" s="11" t="str">
        <f t="shared" si="24"/>
        <v>N/A</v>
      </c>
      <c r="E181" s="8">
        <v>5.4842767296000003</v>
      </c>
      <c r="F181" s="11" t="str">
        <f t="shared" si="25"/>
        <v>N/A</v>
      </c>
      <c r="G181" s="8">
        <v>5.2220416294999996</v>
      </c>
      <c r="H181" s="11" t="str">
        <f t="shared" si="26"/>
        <v>N/A</v>
      </c>
      <c r="I181" s="12">
        <v>-0.34599999999999997</v>
      </c>
      <c r="J181" s="12">
        <v>-4.78</v>
      </c>
      <c r="K181" s="41" t="s">
        <v>736</v>
      </c>
      <c r="L181" s="9" t="str">
        <f t="shared" si="27"/>
        <v>Yes</v>
      </c>
    </row>
    <row r="182" spans="1:12" x14ac:dyDescent="0.25">
      <c r="A182" s="45" t="s">
        <v>1538</v>
      </c>
      <c r="B182" s="33" t="s">
        <v>213</v>
      </c>
      <c r="C182" s="8">
        <v>0.16078093600000001</v>
      </c>
      <c r="D182" s="11" t="str">
        <f t="shared" si="24"/>
        <v>N/A</v>
      </c>
      <c r="E182" s="8">
        <v>0.28561084520000002</v>
      </c>
      <c r="F182" s="11" t="str">
        <f t="shared" si="25"/>
        <v>N/A</v>
      </c>
      <c r="G182" s="8">
        <v>0.4010798303</v>
      </c>
      <c r="H182" s="11" t="str">
        <f t="shared" si="26"/>
        <v>N/A</v>
      </c>
      <c r="I182" s="12">
        <v>77.64</v>
      </c>
      <c r="J182" s="12">
        <v>40.43</v>
      </c>
      <c r="K182" s="41" t="s">
        <v>736</v>
      </c>
      <c r="L182" s="9" t="str">
        <f t="shared" si="27"/>
        <v>No</v>
      </c>
    </row>
    <row r="183" spans="1:12" x14ac:dyDescent="0.25">
      <c r="A183" s="45" t="s">
        <v>1539</v>
      </c>
      <c r="B183" s="33" t="s">
        <v>213</v>
      </c>
      <c r="C183" s="8">
        <v>5.7110222699999998E-2</v>
      </c>
      <c r="D183" s="11" t="str">
        <f t="shared" si="24"/>
        <v>N/A</v>
      </c>
      <c r="E183" s="8">
        <v>9.1432751199999995E-2</v>
      </c>
      <c r="F183" s="11" t="str">
        <f t="shared" si="25"/>
        <v>N/A</v>
      </c>
      <c r="G183" s="8">
        <v>6.1776061799999997E-2</v>
      </c>
      <c r="H183" s="11" t="str">
        <f t="shared" si="26"/>
        <v>N/A</v>
      </c>
      <c r="I183" s="12">
        <v>60.1</v>
      </c>
      <c r="J183" s="12">
        <v>-32.4</v>
      </c>
      <c r="K183" s="41" t="s">
        <v>736</v>
      </c>
      <c r="L183" s="9" t="str">
        <f t="shared" si="27"/>
        <v>No</v>
      </c>
    </row>
    <row r="184" spans="1:12" x14ac:dyDescent="0.25">
      <c r="A184" s="42" t="s">
        <v>97</v>
      </c>
      <c r="B184" s="33" t="s">
        <v>213</v>
      </c>
      <c r="C184" s="8">
        <v>49.107938836999999</v>
      </c>
      <c r="D184" s="11" t="str">
        <f t="shared" si="24"/>
        <v>N/A</v>
      </c>
      <c r="E184" s="8">
        <v>45.644921420000003</v>
      </c>
      <c r="F184" s="11" t="str">
        <f t="shared" si="25"/>
        <v>N/A</v>
      </c>
      <c r="G184" s="8">
        <v>40.539250774999999</v>
      </c>
      <c r="H184" s="11" t="str">
        <f t="shared" si="26"/>
        <v>N/A</v>
      </c>
      <c r="I184" s="12">
        <v>-7.05</v>
      </c>
      <c r="J184" s="12">
        <v>-11.2</v>
      </c>
      <c r="K184" s="41" t="s">
        <v>736</v>
      </c>
      <c r="L184" s="9" t="str">
        <f t="shared" si="27"/>
        <v>Yes</v>
      </c>
    </row>
    <row r="185" spans="1:12" x14ac:dyDescent="0.25">
      <c r="A185" s="45" t="s">
        <v>485</v>
      </c>
      <c r="B185" s="33" t="s">
        <v>213</v>
      </c>
      <c r="C185" s="8">
        <v>51.141876056000001</v>
      </c>
      <c r="D185" s="11" t="str">
        <f t="shared" si="24"/>
        <v>N/A</v>
      </c>
      <c r="E185" s="8">
        <v>50.775071179999998</v>
      </c>
      <c r="F185" s="11" t="str">
        <f t="shared" si="25"/>
        <v>N/A</v>
      </c>
      <c r="G185" s="8">
        <v>44.87274807</v>
      </c>
      <c r="H185" s="11" t="str">
        <f t="shared" si="26"/>
        <v>N/A</v>
      </c>
      <c r="I185" s="12">
        <v>-0.71699999999999997</v>
      </c>
      <c r="J185" s="12">
        <v>-11.6</v>
      </c>
      <c r="K185" s="41" t="s">
        <v>736</v>
      </c>
      <c r="L185" s="9" t="str">
        <f t="shared" si="27"/>
        <v>Yes</v>
      </c>
    </row>
    <row r="186" spans="1:12" x14ac:dyDescent="0.25">
      <c r="A186" s="45" t="s">
        <v>486</v>
      </c>
      <c r="B186" s="33" t="s">
        <v>213</v>
      </c>
      <c r="C186" s="8">
        <v>58.580212408999998</v>
      </c>
      <c r="D186" s="11" t="str">
        <f t="shared" si="24"/>
        <v>N/A</v>
      </c>
      <c r="E186" s="8">
        <v>55.818867924999999</v>
      </c>
      <c r="F186" s="11" t="str">
        <f t="shared" si="25"/>
        <v>N/A</v>
      </c>
      <c r="G186" s="8">
        <v>48.288156032000003</v>
      </c>
      <c r="H186" s="11" t="str">
        <f t="shared" si="26"/>
        <v>N/A</v>
      </c>
      <c r="I186" s="12">
        <v>-4.71</v>
      </c>
      <c r="J186" s="12">
        <v>-13.5</v>
      </c>
      <c r="K186" s="41" t="s">
        <v>736</v>
      </c>
      <c r="L186" s="9" t="str">
        <f t="shared" si="27"/>
        <v>Yes</v>
      </c>
    </row>
    <row r="187" spans="1:12" x14ac:dyDescent="0.25">
      <c r="A187" s="45" t="s">
        <v>487</v>
      </c>
      <c r="B187" s="33" t="s">
        <v>213</v>
      </c>
      <c r="C187" s="8">
        <v>41.274763135000001</v>
      </c>
      <c r="D187" s="11" t="str">
        <f t="shared" si="24"/>
        <v>N/A</v>
      </c>
      <c r="E187" s="8">
        <v>33.903214128000002</v>
      </c>
      <c r="F187" s="11" t="str">
        <f t="shared" si="25"/>
        <v>N/A</v>
      </c>
      <c r="G187" s="8">
        <v>32.159660625000001</v>
      </c>
      <c r="H187" s="11" t="str">
        <f t="shared" si="26"/>
        <v>N/A</v>
      </c>
      <c r="I187" s="12">
        <v>-17.899999999999999</v>
      </c>
      <c r="J187" s="12">
        <v>-5.14</v>
      </c>
      <c r="K187" s="41" t="s">
        <v>736</v>
      </c>
      <c r="L187" s="9" t="str">
        <f t="shared" si="27"/>
        <v>Yes</v>
      </c>
    </row>
    <row r="188" spans="1:12" x14ac:dyDescent="0.25">
      <c r="A188" s="45" t="s">
        <v>488</v>
      </c>
      <c r="B188" s="33" t="s">
        <v>213</v>
      </c>
      <c r="C188" s="8">
        <v>52.224125895999997</v>
      </c>
      <c r="D188" s="11" t="str">
        <f t="shared" si="24"/>
        <v>N/A</v>
      </c>
      <c r="E188" s="8">
        <v>44.948340496</v>
      </c>
      <c r="F188" s="11" t="str">
        <f t="shared" si="25"/>
        <v>N/A</v>
      </c>
      <c r="G188" s="8">
        <v>40.054054053999998</v>
      </c>
      <c r="H188" s="11" t="str">
        <f t="shared" si="26"/>
        <v>N/A</v>
      </c>
      <c r="I188" s="12">
        <v>-13.9</v>
      </c>
      <c r="J188" s="12">
        <v>-10.9</v>
      </c>
      <c r="K188" s="41" t="s">
        <v>736</v>
      </c>
      <c r="L188" s="9" t="str">
        <f t="shared" si="27"/>
        <v>Yes</v>
      </c>
    </row>
    <row r="189" spans="1:12" x14ac:dyDescent="0.25">
      <c r="A189" s="42" t="s">
        <v>118</v>
      </c>
      <c r="B189" s="33" t="s">
        <v>213</v>
      </c>
      <c r="C189" s="8">
        <v>71.377306325000006</v>
      </c>
      <c r="D189" s="11" t="str">
        <f t="shared" si="24"/>
        <v>N/A</v>
      </c>
      <c r="E189" s="8">
        <v>69.519139300999996</v>
      </c>
      <c r="F189" s="11" t="str">
        <f t="shared" si="25"/>
        <v>N/A</v>
      </c>
      <c r="G189" s="8">
        <v>68.127468914999994</v>
      </c>
      <c r="H189" s="11" t="str">
        <f t="shared" si="26"/>
        <v>N/A</v>
      </c>
      <c r="I189" s="12">
        <v>-2.6</v>
      </c>
      <c r="J189" s="12">
        <v>-2</v>
      </c>
      <c r="K189" s="41" t="s">
        <v>736</v>
      </c>
      <c r="L189" s="9" t="str">
        <f t="shared" si="27"/>
        <v>Yes</v>
      </c>
    </row>
    <row r="190" spans="1:12" x14ac:dyDescent="0.25">
      <c r="A190" s="45" t="s">
        <v>489</v>
      </c>
      <c r="B190" s="33" t="s">
        <v>213</v>
      </c>
      <c r="C190" s="8">
        <v>90.036518232000006</v>
      </c>
      <c r="D190" s="11" t="str">
        <f t="shared" si="24"/>
        <v>N/A</v>
      </c>
      <c r="E190" s="8">
        <v>89.570810925000004</v>
      </c>
      <c r="F190" s="11" t="str">
        <f t="shared" si="25"/>
        <v>N/A</v>
      </c>
      <c r="G190" s="8">
        <v>88.836145267000006</v>
      </c>
      <c r="H190" s="11" t="str">
        <f t="shared" si="26"/>
        <v>N/A</v>
      </c>
      <c r="I190" s="12">
        <v>-0.51700000000000002</v>
      </c>
      <c r="J190" s="12">
        <v>-0.82</v>
      </c>
      <c r="K190" s="41" t="s">
        <v>736</v>
      </c>
      <c r="L190" s="9" t="str">
        <f t="shared" si="27"/>
        <v>Yes</v>
      </c>
    </row>
    <row r="191" spans="1:12" x14ac:dyDescent="0.25">
      <c r="A191" s="45" t="s">
        <v>490</v>
      </c>
      <c r="B191" s="33" t="s">
        <v>213</v>
      </c>
      <c r="C191" s="8">
        <v>84.455510950999994</v>
      </c>
      <c r="D191" s="11" t="str">
        <f t="shared" si="24"/>
        <v>N/A</v>
      </c>
      <c r="E191" s="8">
        <v>83.688050313999995</v>
      </c>
      <c r="F191" s="11" t="str">
        <f t="shared" si="25"/>
        <v>N/A</v>
      </c>
      <c r="G191" s="8">
        <v>82.247155664999994</v>
      </c>
      <c r="H191" s="11" t="str">
        <f t="shared" si="26"/>
        <v>N/A</v>
      </c>
      <c r="I191" s="12">
        <v>-0.90900000000000003</v>
      </c>
      <c r="J191" s="12">
        <v>-1.72</v>
      </c>
      <c r="K191" s="41" t="s">
        <v>736</v>
      </c>
      <c r="L191" s="9" t="str">
        <f t="shared" si="27"/>
        <v>Yes</v>
      </c>
    </row>
    <row r="192" spans="1:12" x14ac:dyDescent="0.25">
      <c r="A192" s="45" t="s">
        <v>491</v>
      </c>
      <c r="B192" s="33" t="s">
        <v>213</v>
      </c>
      <c r="C192" s="8">
        <v>57.987367212000002</v>
      </c>
      <c r="D192" s="11" t="str">
        <f t="shared" si="24"/>
        <v>N/A</v>
      </c>
      <c r="E192" s="8">
        <v>47.688965766999999</v>
      </c>
      <c r="F192" s="11" t="str">
        <f t="shared" si="25"/>
        <v>N/A</v>
      </c>
      <c r="G192" s="8">
        <v>49.714616274999997</v>
      </c>
      <c r="H192" s="11" t="str">
        <f t="shared" si="26"/>
        <v>N/A</v>
      </c>
      <c r="I192" s="12">
        <v>-17.8</v>
      </c>
      <c r="J192" s="12">
        <v>4.2480000000000002</v>
      </c>
      <c r="K192" s="41" t="s">
        <v>736</v>
      </c>
      <c r="L192" s="9" t="str">
        <f t="shared" si="27"/>
        <v>Yes</v>
      </c>
    </row>
    <row r="193" spans="1:12" x14ac:dyDescent="0.25">
      <c r="A193" s="45" t="s">
        <v>492</v>
      </c>
      <c r="B193" s="33" t="s">
        <v>213</v>
      </c>
      <c r="C193" s="8">
        <v>62.916428707000001</v>
      </c>
      <c r="D193" s="11" t="str">
        <f t="shared" si="24"/>
        <v>N/A</v>
      </c>
      <c r="E193" s="8">
        <v>58.617536801999996</v>
      </c>
      <c r="F193" s="11" t="str">
        <f t="shared" si="25"/>
        <v>N/A</v>
      </c>
      <c r="G193" s="8">
        <v>56.239382239000001</v>
      </c>
      <c r="H193" s="11" t="str">
        <f t="shared" si="26"/>
        <v>N/A</v>
      </c>
      <c r="I193" s="12">
        <v>-6.83</v>
      </c>
      <c r="J193" s="12">
        <v>-4.0599999999999996</v>
      </c>
      <c r="K193" s="41" t="s">
        <v>736</v>
      </c>
      <c r="L193" s="9" t="str">
        <f t="shared" si="27"/>
        <v>Yes</v>
      </c>
    </row>
    <row r="194" spans="1:12" x14ac:dyDescent="0.25">
      <c r="A194" s="42" t="s">
        <v>1540</v>
      </c>
      <c r="B194" s="33" t="s">
        <v>213</v>
      </c>
      <c r="C194" s="34">
        <v>4.0916768832999999</v>
      </c>
      <c r="D194" s="11" t="str">
        <f t="shared" si="24"/>
        <v>N/A</v>
      </c>
      <c r="E194" s="34">
        <v>4.3412756598</v>
      </c>
      <c r="F194" s="11" t="str">
        <f t="shared" si="25"/>
        <v>N/A</v>
      </c>
      <c r="G194" s="34">
        <v>3.7010921940000001</v>
      </c>
      <c r="H194" s="11" t="str">
        <f t="shared" si="26"/>
        <v>N/A</v>
      </c>
      <c r="I194" s="12">
        <v>6.1</v>
      </c>
      <c r="J194" s="12">
        <v>-14.7</v>
      </c>
      <c r="K194" s="41" t="s">
        <v>736</v>
      </c>
      <c r="L194" s="9" t="str">
        <f t="shared" si="27"/>
        <v>Yes</v>
      </c>
    </row>
    <row r="195" spans="1:12" x14ac:dyDescent="0.25">
      <c r="A195" s="45" t="s">
        <v>1541</v>
      </c>
      <c r="B195" s="33" t="s">
        <v>213</v>
      </c>
      <c r="C195" s="34">
        <v>0.82713567840000002</v>
      </c>
      <c r="D195" s="11" t="str">
        <f t="shared" si="24"/>
        <v>N/A</v>
      </c>
      <c r="E195" s="34">
        <v>0.55893965030000003</v>
      </c>
      <c r="F195" s="11" t="str">
        <f t="shared" si="25"/>
        <v>N/A</v>
      </c>
      <c r="G195" s="34">
        <v>0.42517401389999998</v>
      </c>
      <c r="H195" s="11" t="str">
        <f t="shared" si="26"/>
        <v>N/A</v>
      </c>
      <c r="I195" s="12">
        <v>-32.4</v>
      </c>
      <c r="J195" s="12">
        <v>-23.9</v>
      </c>
      <c r="K195" s="41" t="s">
        <v>736</v>
      </c>
      <c r="L195" s="9" t="str">
        <f t="shared" si="27"/>
        <v>Yes</v>
      </c>
    </row>
    <row r="196" spans="1:12" x14ac:dyDescent="0.25">
      <c r="A196" s="45" t="s">
        <v>1542</v>
      </c>
      <c r="B196" s="33" t="s">
        <v>213</v>
      </c>
      <c r="C196" s="34">
        <v>7.566695728</v>
      </c>
      <c r="D196" s="11" t="str">
        <f t="shared" si="24"/>
        <v>N/A</v>
      </c>
      <c r="E196" s="34">
        <v>8.1431344007999993</v>
      </c>
      <c r="F196" s="11" t="str">
        <f t="shared" si="25"/>
        <v>N/A</v>
      </c>
      <c r="G196" s="34">
        <v>7.2515060241000002</v>
      </c>
      <c r="H196" s="11" t="str">
        <f t="shared" si="26"/>
        <v>N/A</v>
      </c>
      <c r="I196" s="12">
        <v>7.6180000000000003</v>
      </c>
      <c r="J196" s="12">
        <v>-10.9</v>
      </c>
      <c r="K196" s="41" t="s">
        <v>736</v>
      </c>
      <c r="L196" s="9" t="str">
        <f t="shared" si="27"/>
        <v>Yes</v>
      </c>
    </row>
    <row r="197" spans="1:12" x14ac:dyDescent="0.25">
      <c r="A197" s="45" t="s">
        <v>1543</v>
      </c>
      <c r="B197" s="33" t="s">
        <v>213</v>
      </c>
      <c r="C197" s="34">
        <v>3.6617473436000001</v>
      </c>
      <c r="D197" s="11" t="str">
        <f t="shared" si="24"/>
        <v>N/A</v>
      </c>
      <c r="E197" s="34">
        <v>4.2712328767000001</v>
      </c>
      <c r="F197" s="11" t="str">
        <f t="shared" si="25"/>
        <v>N/A</v>
      </c>
      <c r="G197" s="34">
        <v>3.1593625498</v>
      </c>
      <c r="H197" s="11" t="str">
        <f t="shared" si="26"/>
        <v>N/A</v>
      </c>
      <c r="I197" s="12">
        <v>16.64</v>
      </c>
      <c r="J197" s="12">
        <v>-26</v>
      </c>
      <c r="K197" s="41" t="s">
        <v>736</v>
      </c>
      <c r="L197" s="9" t="str">
        <f t="shared" si="27"/>
        <v>Yes</v>
      </c>
    </row>
    <row r="198" spans="1:12" x14ac:dyDescent="0.25">
      <c r="A198" s="45" t="s">
        <v>1544</v>
      </c>
      <c r="B198" s="33" t="s">
        <v>213</v>
      </c>
      <c r="C198" s="34">
        <v>3.5436537051000001</v>
      </c>
      <c r="D198" s="11" t="str">
        <f t="shared" si="24"/>
        <v>N/A</v>
      </c>
      <c r="E198" s="34">
        <v>3.1322869954999999</v>
      </c>
      <c r="F198" s="11" t="str">
        <f t="shared" si="25"/>
        <v>N/A</v>
      </c>
      <c r="G198" s="34">
        <v>3.0946215139</v>
      </c>
      <c r="H198" s="11" t="str">
        <f t="shared" si="26"/>
        <v>N/A</v>
      </c>
      <c r="I198" s="12">
        <v>-11.6</v>
      </c>
      <c r="J198" s="12">
        <v>-1.2</v>
      </c>
      <c r="K198" s="41" t="s">
        <v>736</v>
      </c>
      <c r="L198" s="9" t="str">
        <f t="shared" si="27"/>
        <v>Yes</v>
      </c>
    </row>
    <row r="199" spans="1:12" x14ac:dyDescent="0.25">
      <c r="A199" s="42" t="s">
        <v>1545</v>
      </c>
      <c r="B199" s="33" t="s">
        <v>213</v>
      </c>
      <c r="C199" s="34">
        <v>179.91141092000001</v>
      </c>
      <c r="D199" s="11" t="str">
        <f t="shared" si="24"/>
        <v>N/A</v>
      </c>
      <c r="E199" s="34">
        <v>176.20855528999999</v>
      </c>
      <c r="F199" s="11" t="str">
        <f t="shared" si="25"/>
        <v>N/A</v>
      </c>
      <c r="G199" s="34">
        <v>169.69603278</v>
      </c>
      <c r="H199" s="11" t="str">
        <f t="shared" si="26"/>
        <v>N/A</v>
      </c>
      <c r="I199" s="12">
        <v>-2.06</v>
      </c>
      <c r="J199" s="12">
        <v>-3.7</v>
      </c>
      <c r="K199" s="41" t="s">
        <v>736</v>
      </c>
      <c r="L199" s="9" t="str">
        <f t="shared" si="27"/>
        <v>Yes</v>
      </c>
    </row>
    <row r="200" spans="1:12" x14ac:dyDescent="0.25">
      <c r="A200" s="45" t="s">
        <v>1546</v>
      </c>
      <c r="B200" s="33" t="s">
        <v>213</v>
      </c>
      <c r="C200" s="34">
        <v>188.84372501999999</v>
      </c>
      <c r="D200" s="11" t="str">
        <f t="shared" si="24"/>
        <v>N/A</v>
      </c>
      <c r="E200" s="34">
        <v>185.86325636999999</v>
      </c>
      <c r="F200" s="11" t="str">
        <f t="shared" si="25"/>
        <v>N/A</v>
      </c>
      <c r="G200" s="34">
        <v>181.95822577000001</v>
      </c>
      <c r="H200" s="11" t="str">
        <f t="shared" si="26"/>
        <v>N/A</v>
      </c>
      <c r="I200" s="12">
        <v>-1.58</v>
      </c>
      <c r="J200" s="12">
        <v>-2.1</v>
      </c>
      <c r="K200" s="41" t="s">
        <v>736</v>
      </c>
      <c r="L200" s="9" t="str">
        <f t="shared" si="27"/>
        <v>Yes</v>
      </c>
    </row>
    <row r="201" spans="1:12" x14ac:dyDescent="0.25">
      <c r="A201" s="45" t="s">
        <v>1547</v>
      </c>
      <c r="B201" s="33" t="s">
        <v>213</v>
      </c>
      <c r="C201" s="34">
        <v>149.04155125</v>
      </c>
      <c r="D201" s="11" t="str">
        <f t="shared" si="24"/>
        <v>N/A</v>
      </c>
      <c r="E201" s="34">
        <v>144.30183486000001</v>
      </c>
      <c r="F201" s="11" t="str">
        <f t="shared" si="25"/>
        <v>N/A</v>
      </c>
      <c r="G201" s="34">
        <v>135.80722892</v>
      </c>
      <c r="H201" s="11" t="str">
        <f t="shared" si="26"/>
        <v>N/A</v>
      </c>
      <c r="I201" s="12">
        <v>-3.18</v>
      </c>
      <c r="J201" s="12">
        <v>-5.89</v>
      </c>
      <c r="K201" s="41" t="s">
        <v>736</v>
      </c>
      <c r="L201" s="9" t="str">
        <f t="shared" si="27"/>
        <v>Yes</v>
      </c>
    </row>
    <row r="202" spans="1:12" x14ac:dyDescent="0.25">
      <c r="A202" s="45" t="s">
        <v>1548</v>
      </c>
      <c r="B202" s="33" t="s">
        <v>213</v>
      </c>
      <c r="C202" s="34">
        <v>6.2678571428999996</v>
      </c>
      <c r="D202" s="11" t="str">
        <f t="shared" si="24"/>
        <v>N/A</v>
      </c>
      <c r="E202" s="34">
        <v>5.1549295774999999</v>
      </c>
      <c r="F202" s="11" t="str">
        <f t="shared" si="25"/>
        <v>N/A</v>
      </c>
      <c r="G202" s="34">
        <v>3.5096153846</v>
      </c>
      <c r="H202" s="11" t="str">
        <f t="shared" si="26"/>
        <v>N/A</v>
      </c>
      <c r="I202" s="12">
        <v>-17.8</v>
      </c>
      <c r="J202" s="12">
        <v>-31.9</v>
      </c>
      <c r="K202" s="41" t="s">
        <v>736</v>
      </c>
      <c r="L202" s="9" t="str">
        <f t="shared" si="27"/>
        <v>No</v>
      </c>
    </row>
    <row r="203" spans="1:12" x14ac:dyDescent="0.25">
      <c r="A203" s="45" t="s">
        <v>1549</v>
      </c>
      <c r="B203" s="33" t="s">
        <v>213</v>
      </c>
      <c r="C203" s="34">
        <v>8.6666666666999994</v>
      </c>
      <c r="D203" s="11" t="str">
        <f t="shared" si="24"/>
        <v>N/A</v>
      </c>
      <c r="E203" s="34">
        <v>18</v>
      </c>
      <c r="F203" s="11" t="str">
        <f t="shared" si="25"/>
        <v>N/A</v>
      </c>
      <c r="G203" s="34">
        <v>18.125</v>
      </c>
      <c r="H203" s="11" t="str">
        <f t="shared" si="26"/>
        <v>N/A</v>
      </c>
      <c r="I203" s="12">
        <v>107.7</v>
      </c>
      <c r="J203" s="12">
        <v>0.69440000000000002</v>
      </c>
      <c r="K203" s="41" t="s">
        <v>736</v>
      </c>
      <c r="L203" s="9" t="str">
        <f t="shared" si="27"/>
        <v>Yes</v>
      </c>
    </row>
    <row r="204" spans="1:12" x14ac:dyDescent="0.25">
      <c r="A204" s="42" t="s">
        <v>127</v>
      </c>
      <c r="B204" s="33" t="s">
        <v>213</v>
      </c>
      <c r="C204" s="34">
        <v>11</v>
      </c>
      <c r="D204" s="11" t="str">
        <f t="shared" ref="D204:D214" si="28">IF($B204="N/A","N/A",IF(C204&gt;10,"No",IF(C204&lt;-10,"No","Yes")))</f>
        <v>N/A</v>
      </c>
      <c r="E204" s="34">
        <v>11</v>
      </c>
      <c r="F204" s="11" t="str">
        <f t="shared" ref="F204:F214" si="29">IF($B204="N/A","N/A",IF(E204&gt;10,"No",IF(E204&lt;-10,"No","Yes")))</f>
        <v>N/A</v>
      </c>
      <c r="G204" s="34">
        <v>0</v>
      </c>
      <c r="H204" s="11" t="str">
        <f t="shared" ref="H204:H214" si="30">IF($B204="N/A","N/A",IF(G204&gt;10,"No",IF(G204&lt;-10,"No","Yes")))</f>
        <v>N/A</v>
      </c>
      <c r="I204" s="12">
        <v>0</v>
      </c>
      <c r="J204" s="12">
        <v>-100</v>
      </c>
      <c r="K204" s="14" t="s">
        <v>213</v>
      </c>
      <c r="L204" s="9" t="str">
        <f t="shared" ref="L204:L214" si="31">IF(J204="Div by 0", "N/A", IF(K204="N/A","N/A", IF(J204&gt;VALUE(MID(K204,1,2)), "No", IF(J204&lt;-1*VALUE(MID(K204,1,2)), "No", "Yes"))))</f>
        <v>N/A</v>
      </c>
    </row>
    <row r="205" spans="1:12" x14ac:dyDescent="0.25">
      <c r="A205" s="42" t="s">
        <v>128</v>
      </c>
      <c r="B205" s="33" t="s">
        <v>213</v>
      </c>
      <c r="C205" s="34">
        <v>11</v>
      </c>
      <c r="D205" s="11" t="str">
        <f t="shared" si="28"/>
        <v>N/A</v>
      </c>
      <c r="E205" s="34">
        <v>11</v>
      </c>
      <c r="F205" s="11" t="str">
        <f t="shared" si="29"/>
        <v>N/A</v>
      </c>
      <c r="G205" s="34">
        <v>11</v>
      </c>
      <c r="H205" s="11" t="str">
        <f t="shared" si="30"/>
        <v>N/A</v>
      </c>
      <c r="I205" s="12">
        <v>0</v>
      </c>
      <c r="J205" s="12">
        <v>-75</v>
      </c>
      <c r="K205" s="14" t="s">
        <v>213</v>
      </c>
      <c r="L205" s="9" t="str">
        <f t="shared" si="31"/>
        <v>N/A</v>
      </c>
    </row>
    <row r="206" spans="1:12" ht="25" x14ac:dyDescent="0.25">
      <c r="A206" s="42" t="s">
        <v>1597</v>
      </c>
      <c r="B206" s="33" t="s">
        <v>213</v>
      </c>
      <c r="C206" s="34">
        <v>11</v>
      </c>
      <c r="D206" s="11" t="str">
        <f t="shared" si="28"/>
        <v>N/A</v>
      </c>
      <c r="E206" s="34">
        <v>11</v>
      </c>
      <c r="F206" s="11" t="str">
        <f t="shared" si="29"/>
        <v>N/A</v>
      </c>
      <c r="G206" s="34">
        <v>0</v>
      </c>
      <c r="H206" s="11" t="str">
        <f t="shared" si="30"/>
        <v>N/A</v>
      </c>
      <c r="I206" s="12">
        <v>200</v>
      </c>
      <c r="J206" s="12">
        <v>-100</v>
      </c>
      <c r="K206" s="14" t="s">
        <v>213</v>
      </c>
      <c r="L206" s="9" t="str">
        <f t="shared" si="31"/>
        <v>N/A</v>
      </c>
    </row>
    <row r="207" spans="1:12" ht="25" x14ac:dyDescent="0.25">
      <c r="A207" s="42" t="s">
        <v>1550</v>
      </c>
      <c r="B207" s="33" t="s">
        <v>213</v>
      </c>
      <c r="C207" s="34">
        <v>11</v>
      </c>
      <c r="D207" s="11" t="str">
        <f t="shared" si="28"/>
        <v>N/A</v>
      </c>
      <c r="E207" s="34">
        <v>11</v>
      </c>
      <c r="F207" s="11" t="str">
        <f t="shared" si="29"/>
        <v>N/A</v>
      </c>
      <c r="G207" s="34">
        <v>11</v>
      </c>
      <c r="H207" s="11" t="str">
        <f t="shared" si="30"/>
        <v>N/A</v>
      </c>
      <c r="I207" s="12">
        <v>0</v>
      </c>
      <c r="J207" s="12">
        <v>500</v>
      </c>
      <c r="K207" s="14" t="s">
        <v>213</v>
      </c>
      <c r="L207" s="9" t="str">
        <f t="shared" si="31"/>
        <v>N/A</v>
      </c>
    </row>
    <row r="208" spans="1:12" x14ac:dyDescent="0.25">
      <c r="A208" s="42" t="s">
        <v>1598</v>
      </c>
      <c r="B208" s="33" t="s">
        <v>213</v>
      </c>
      <c r="C208" s="34">
        <v>0</v>
      </c>
      <c r="D208" s="11" t="str">
        <f t="shared" si="28"/>
        <v>N/A</v>
      </c>
      <c r="E208" s="34">
        <v>11</v>
      </c>
      <c r="F208" s="11" t="str">
        <f t="shared" si="29"/>
        <v>N/A</v>
      </c>
      <c r="G208" s="34">
        <v>0</v>
      </c>
      <c r="H208" s="11" t="str">
        <f t="shared" si="30"/>
        <v>N/A</v>
      </c>
      <c r="I208" s="12" t="s">
        <v>1745</v>
      </c>
      <c r="J208" s="12">
        <v>-100</v>
      </c>
      <c r="K208" s="14" t="s">
        <v>213</v>
      </c>
      <c r="L208" s="9" t="str">
        <f t="shared" si="31"/>
        <v>N/A</v>
      </c>
    </row>
    <row r="209" spans="1:12" x14ac:dyDescent="0.25">
      <c r="A209" s="42" t="s">
        <v>1599</v>
      </c>
      <c r="B209" s="33" t="s">
        <v>213</v>
      </c>
      <c r="C209" s="34">
        <v>24</v>
      </c>
      <c r="D209" s="11" t="str">
        <f t="shared" si="28"/>
        <v>N/A</v>
      </c>
      <c r="E209" s="34">
        <v>28</v>
      </c>
      <c r="F209" s="11" t="str">
        <f t="shared" si="29"/>
        <v>N/A</v>
      </c>
      <c r="G209" s="34">
        <v>28</v>
      </c>
      <c r="H209" s="11" t="str">
        <f t="shared" si="30"/>
        <v>N/A</v>
      </c>
      <c r="I209" s="12">
        <v>16.670000000000002</v>
      </c>
      <c r="J209" s="12">
        <v>0</v>
      </c>
      <c r="K209" s="14" t="s">
        <v>213</v>
      </c>
      <c r="L209" s="9" t="str">
        <f t="shared" si="31"/>
        <v>N/A</v>
      </c>
    </row>
    <row r="210" spans="1:12" x14ac:dyDescent="0.25">
      <c r="A210" s="42" t="s">
        <v>125</v>
      </c>
      <c r="B210" s="33" t="s">
        <v>213</v>
      </c>
      <c r="C210" s="43">
        <v>1032259</v>
      </c>
      <c r="D210" s="11" t="str">
        <f t="shared" si="28"/>
        <v>N/A</v>
      </c>
      <c r="E210" s="43">
        <v>1180305</v>
      </c>
      <c r="F210" s="11" t="str">
        <f t="shared" si="29"/>
        <v>N/A</v>
      </c>
      <c r="G210" s="43">
        <v>787555</v>
      </c>
      <c r="H210" s="11" t="str">
        <f t="shared" si="30"/>
        <v>N/A</v>
      </c>
      <c r="I210" s="12">
        <v>14.34</v>
      </c>
      <c r="J210" s="12">
        <v>-33.299999999999997</v>
      </c>
      <c r="K210" s="14" t="s">
        <v>213</v>
      </c>
      <c r="L210" s="9" t="str">
        <f t="shared" si="31"/>
        <v>N/A</v>
      </c>
    </row>
    <row r="211" spans="1:12" x14ac:dyDescent="0.25">
      <c r="A211" s="42" t="s">
        <v>1600</v>
      </c>
      <c r="B211" s="33" t="s">
        <v>213</v>
      </c>
      <c r="C211" s="43">
        <v>1007825</v>
      </c>
      <c r="D211" s="11" t="str">
        <f t="shared" si="28"/>
        <v>N/A</v>
      </c>
      <c r="E211" s="43">
        <v>638792</v>
      </c>
      <c r="F211" s="11" t="str">
        <f t="shared" si="29"/>
        <v>N/A</v>
      </c>
      <c r="G211" s="43">
        <v>296760</v>
      </c>
      <c r="H211" s="11" t="str">
        <f t="shared" si="30"/>
        <v>N/A</v>
      </c>
      <c r="I211" s="12">
        <v>-36.6</v>
      </c>
      <c r="J211" s="12">
        <v>-53.5</v>
      </c>
      <c r="K211" s="14" t="s">
        <v>213</v>
      </c>
      <c r="L211" s="9" t="str">
        <f t="shared" si="31"/>
        <v>N/A</v>
      </c>
    </row>
    <row r="212" spans="1:12" x14ac:dyDescent="0.25">
      <c r="A212" s="42" t="s">
        <v>1551</v>
      </c>
      <c r="B212" s="33" t="s">
        <v>213</v>
      </c>
      <c r="C212" s="43">
        <v>249642</v>
      </c>
      <c r="D212" s="11" t="str">
        <f t="shared" si="28"/>
        <v>N/A</v>
      </c>
      <c r="E212" s="43">
        <v>213814</v>
      </c>
      <c r="F212" s="11" t="str">
        <f t="shared" si="29"/>
        <v>N/A</v>
      </c>
      <c r="G212" s="43">
        <v>266540</v>
      </c>
      <c r="H212" s="11" t="str">
        <f t="shared" si="30"/>
        <v>N/A</v>
      </c>
      <c r="I212" s="12">
        <v>-14.4</v>
      </c>
      <c r="J212" s="12">
        <v>24.66</v>
      </c>
      <c r="K212" s="14" t="s">
        <v>213</v>
      </c>
      <c r="L212" s="9" t="str">
        <f t="shared" si="31"/>
        <v>N/A</v>
      </c>
    </row>
    <row r="213" spans="1:12" x14ac:dyDescent="0.25">
      <c r="A213" s="42" t="s">
        <v>1601</v>
      </c>
      <c r="B213" s="33" t="s">
        <v>213</v>
      </c>
      <c r="C213" s="43">
        <v>103341</v>
      </c>
      <c r="D213" s="11" t="str">
        <f t="shared" si="28"/>
        <v>N/A</v>
      </c>
      <c r="E213" s="43">
        <v>264997</v>
      </c>
      <c r="F213" s="11" t="str">
        <f t="shared" si="29"/>
        <v>N/A</v>
      </c>
      <c r="G213" s="43">
        <v>125484</v>
      </c>
      <c r="H213" s="11" t="str">
        <f t="shared" si="30"/>
        <v>N/A</v>
      </c>
      <c r="I213" s="12">
        <v>156.4</v>
      </c>
      <c r="J213" s="12">
        <v>-52.6</v>
      </c>
      <c r="K213" s="14" t="s">
        <v>213</v>
      </c>
      <c r="L213" s="9" t="str">
        <f t="shared" si="31"/>
        <v>N/A</v>
      </c>
    </row>
    <row r="214" spans="1:12" x14ac:dyDescent="0.25">
      <c r="A214" s="45" t="s">
        <v>1602</v>
      </c>
      <c r="B214" s="33" t="s">
        <v>213</v>
      </c>
      <c r="C214" s="43">
        <v>920166</v>
      </c>
      <c r="D214" s="11" t="str">
        <f t="shared" si="28"/>
        <v>N/A</v>
      </c>
      <c r="E214" s="43">
        <v>959464</v>
      </c>
      <c r="F214" s="11" t="str">
        <f t="shared" si="29"/>
        <v>N/A</v>
      </c>
      <c r="G214" s="43">
        <v>773647</v>
      </c>
      <c r="H214" s="11" t="str">
        <f t="shared" si="30"/>
        <v>N/A</v>
      </c>
      <c r="I214" s="12">
        <v>4.2709999999999999</v>
      </c>
      <c r="J214" s="12">
        <v>-19.399999999999999</v>
      </c>
      <c r="K214" s="14" t="s">
        <v>213</v>
      </c>
      <c r="L214" s="9" t="str">
        <f t="shared" si="31"/>
        <v>N/A</v>
      </c>
    </row>
    <row r="215" spans="1:12" ht="25" x14ac:dyDescent="0.25">
      <c r="A215" s="42" t="s">
        <v>1365</v>
      </c>
      <c r="B215" s="33" t="s">
        <v>213</v>
      </c>
      <c r="C215" s="43">
        <v>880969</v>
      </c>
      <c r="D215" s="11" t="str">
        <f t="shared" ref="D215:D229" si="32">IF($B215="N/A","N/A",IF(C215&gt;10,"No",IF(C215&lt;-10,"No","Yes")))</f>
        <v>N/A</v>
      </c>
      <c r="E215" s="43">
        <v>626581</v>
      </c>
      <c r="F215" s="11" t="str">
        <f t="shared" ref="F215:F229" si="33">IF($B215="N/A","N/A",IF(E215&gt;10,"No",IF(E215&lt;-10,"No","Yes")))</f>
        <v>N/A</v>
      </c>
      <c r="G215" s="43">
        <v>616903</v>
      </c>
      <c r="H215" s="11" t="str">
        <f t="shared" ref="H215:H229" si="34">IF($B215="N/A","N/A",IF(G215&gt;10,"No",IF(G215&lt;-10,"No","Yes")))</f>
        <v>N/A</v>
      </c>
      <c r="I215" s="12">
        <v>-28.9</v>
      </c>
      <c r="J215" s="12">
        <v>-1.54</v>
      </c>
      <c r="K215" s="41" t="s">
        <v>736</v>
      </c>
      <c r="L215" s="9" t="str">
        <f t="shared" ref="L215:L229" si="35">IF(J215="Div by 0", "N/A", IF(K215="N/A","N/A", IF(J215&gt;VALUE(MID(K215,1,2)), "No", IF(J215&lt;-1*VALUE(MID(K215,1,2)), "No", "Yes"))))</f>
        <v>Yes</v>
      </c>
    </row>
    <row r="216" spans="1:12" x14ac:dyDescent="0.25">
      <c r="A216" s="42" t="s">
        <v>647</v>
      </c>
      <c r="B216" s="33" t="s">
        <v>213</v>
      </c>
      <c r="C216" s="34">
        <v>3716</v>
      </c>
      <c r="D216" s="11" t="str">
        <f t="shared" si="32"/>
        <v>N/A</v>
      </c>
      <c r="E216" s="34">
        <v>2736</v>
      </c>
      <c r="F216" s="11" t="str">
        <f t="shared" si="33"/>
        <v>N/A</v>
      </c>
      <c r="G216" s="34">
        <v>2367</v>
      </c>
      <c r="H216" s="11" t="str">
        <f t="shared" si="34"/>
        <v>N/A</v>
      </c>
      <c r="I216" s="12">
        <v>-26.4</v>
      </c>
      <c r="J216" s="12">
        <v>-13.5</v>
      </c>
      <c r="K216" s="41" t="s">
        <v>736</v>
      </c>
      <c r="L216" s="9" t="str">
        <f t="shared" si="35"/>
        <v>Yes</v>
      </c>
    </row>
    <row r="217" spans="1:12" x14ac:dyDescent="0.25">
      <c r="A217" s="42" t="s">
        <v>1366</v>
      </c>
      <c r="B217" s="33" t="s">
        <v>213</v>
      </c>
      <c r="C217" s="43">
        <v>237.07454251999999</v>
      </c>
      <c r="D217" s="11" t="str">
        <f t="shared" si="32"/>
        <v>N/A</v>
      </c>
      <c r="E217" s="43">
        <v>229.01352338999999</v>
      </c>
      <c r="F217" s="11" t="str">
        <f t="shared" si="33"/>
        <v>N/A</v>
      </c>
      <c r="G217" s="43">
        <v>260.62653146999997</v>
      </c>
      <c r="H217" s="11" t="str">
        <f t="shared" si="34"/>
        <v>N/A</v>
      </c>
      <c r="I217" s="12">
        <v>-3.4</v>
      </c>
      <c r="J217" s="12">
        <v>13.8</v>
      </c>
      <c r="K217" s="41" t="s">
        <v>736</v>
      </c>
      <c r="L217" s="9" t="str">
        <f t="shared" si="35"/>
        <v>Yes</v>
      </c>
    </row>
    <row r="218" spans="1:12" ht="25" x14ac:dyDescent="0.25">
      <c r="A218" s="42" t="s">
        <v>1367</v>
      </c>
      <c r="B218" s="33" t="s">
        <v>213</v>
      </c>
      <c r="C218" s="43">
        <v>1548144</v>
      </c>
      <c r="D218" s="11" t="str">
        <f t="shared" si="32"/>
        <v>N/A</v>
      </c>
      <c r="E218" s="43">
        <v>1092466</v>
      </c>
      <c r="F218" s="11" t="str">
        <f t="shared" si="33"/>
        <v>N/A</v>
      </c>
      <c r="G218" s="43">
        <v>869883</v>
      </c>
      <c r="H218" s="11" t="str">
        <f t="shared" si="34"/>
        <v>N/A</v>
      </c>
      <c r="I218" s="12">
        <v>-29.4</v>
      </c>
      <c r="J218" s="12">
        <v>-20.399999999999999</v>
      </c>
      <c r="K218" s="41" t="s">
        <v>736</v>
      </c>
      <c r="L218" s="9" t="str">
        <f t="shared" si="35"/>
        <v>Yes</v>
      </c>
    </row>
    <row r="219" spans="1:12" x14ac:dyDescent="0.25">
      <c r="A219" s="42" t="s">
        <v>514</v>
      </c>
      <c r="B219" s="33" t="s">
        <v>213</v>
      </c>
      <c r="C219" s="34">
        <v>3127</v>
      </c>
      <c r="D219" s="11" t="str">
        <f t="shared" si="32"/>
        <v>N/A</v>
      </c>
      <c r="E219" s="34">
        <v>2455</v>
      </c>
      <c r="F219" s="11" t="str">
        <f t="shared" si="33"/>
        <v>N/A</v>
      </c>
      <c r="G219" s="34">
        <v>2236</v>
      </c>
      <c r="H219" s="11" t="str">
        <f t="shared" si="34"/>
        <v>N/A</v>
      </c>
      <c r="I219" s="12">
        <v>-21.5</v>
      </c>
      <c r="J219" s="12">
        <v>-8.92</v>
      </c>
      <c r="K219" s="41" t="s">
        <v>736</v>
      </c>
      <c r="L219" s="9" t="str">
        <f t="shared" si="35"/>
        <v>Yes</v>
      </c>
    </row>
    <row r="220" spans="1:12" x14ac:dyDescent="0.25">
      <c r="A220" s="42" t="s">
        <v>1368</v>
      </c>
      <c r="B220" s="33" t="s">
        <v>213</v>
      </c>
      <c r="C220" s="43">
        <v>495.08922289999998</v>
      </c>
      <c r="D220" s="11" t="str">
        <f t="shared" si="32"/>
        <v>N/A</v>
      </c>
      <c r="E220" s="43">
        <v>444.99633401</v>
      </c>
      <c r="F220" s="11" t="str">
        <f t="shared" si="33"/>
        <v>N/A</v>
      </c>
      <c r="G220" s="43">
        <v>389.03533095</v>
      </c>
      <c r="H220" s="11" t="str">
        <f t="shared" si="34"/>
        <v>N/A</v>
      </c>
      <c r="I220" s="12">
        <v>-10.1</v>
      </c>
      <c r="J220" s="12">
        <v>-12.6</v>
      </c>
      <c r="K220" s="41" t="s">
        <v>736</v>
      </c>
      <c r="L220" s="9" t="str">
        <f t="shared" si="35"/>
        <v>Yes</v>
      </c>
    </row>
    <row r="221" spans="1:12" ht="25" x14ac:dyDescent="0.25">
      <c r="A221" s="42" t="s">
        <v>1369</v>
      </c>
      <c r="B221" s="33" t="s">
        <v>213</v>
      </c>
      <c r="C221" s="43">
        <v>4064474</v>
      </c>
      <c r="D221" s="11" t="str">
        <f t="shared" si="32"/>
        <v>N/A</v>
      </c>
      <c r="E221" s="43">
        <v>3810420</v>
      </c>
      <c r="F221" s="11" t="str">
        <f t="shared" si="33"/>
        <v>N/A</v>
      </c>
      <c r="G221" s="43">
        <v>3524946</v>
      </c>
      <c r="H221" s="11" t="str">
        <f t="shared" si="34"/>
        <v>N/A</v>
      </c>
      <c r="I221" s="12">
        <v>-6.25</v>
      </c>
      <c r="J221" s="12">
        <v>-7.49</v>
      </c>
      <c r="K221" s="41" t="s">
        <v>736</v>
      </c>
      <c r="L221" s="9" t="str">
        <f t="shared" si="35"/>
        <v>Yes</v>
      </c>
    </row>
    <row r="222" spans="1:12" x14ac:dyDescent="0.25">
      <c r="A222" s="42" t="s">
        <v>515</v>
      </c>
      <c r="B222" s="33" t="s">
        <v>213</v>
      </c>
      <c r="C222" s="34">
        <v>4797</v>
      </c>
      <c r="D222" s="11" t="str">
        <f t="shared" si="32"/>
        <v>N/A</v>
      </c>
      <c r="E222" s="34">
        <v>4244</v>
      </c>
      <c r="F222" s="11" t="str">
        <f t="shared" si="33"/>
        <v>N/A</v>
      </c>
      <c r="G222" s="34">
        <v>4014</v>
      </c>
      <c r="H222" s="11" t="str">
        <f t="shared" si="34"/>
        <v>N/A</v>
      </c>
      <c r="I222" s="12">
        <v>-11.5</v>
      </c>
      <c r="J222" s="12">
        <v>-5.42</v>
      </c>
      <c r="K222" s="41" t="s">
        <v>736</v>
      </c>
      <c r="L222" s="9" t="str">
        <f t="shared" si="35"/>
        <v>Yes</v>
      </c>
    </row>
    <row r="223" spans="1:12" ht="25" x14ac:dyDescent="0.25">
      <c r="A223" s="42" t="s">
        <v>1370</v>
      </c>
      <c r="B223" s="33" t="s">
        <v>213</v>
      </c>
      <c r="C223" s="43">
        <v>847.29497603000004</v>
      </c>
      <c r="D223" s="11" t="str">
        <f t="shared" si="32"/>
        <v>N/A</v>
      </c>
      <c r="E223" s="43">
        <v>897.83694628000001</v>
      </c>
      <c r="F223" s="11" t="str">
        <f t="shared" si="33"/>
        <v>N/A</v>
      </c>
      <c r="G223" s="43">
        <v>878.16292974999999</v>
      </c>
      <c r="H223" s="11" t="str">
        <f t="shared" si="34"/>
        <v>N/A</v>
      </c>
      <c r="I223" s="12">
        <v>5.9649999999999999</v>
      </c>
      <c r="J223" s="12">
        <v>-2.19</v>
      </c>
      <c r="K223" s="41" t="s">
        <v>736</v>
      </c>
      <c r="L223" s="9" t="str">
        <f t="shared" si="35"/>
        <v>Yes</v>
      </c>
    </row>
    <row r="224" spans="1:12" ht="25" x14ac:dyDescent="0.25">
      <c r="A224" s="42" t="s">
        <v>1371</v>
      </c>
      <c r="B224" s="33" t="s">
        <v>213</v>
      </c>
      <c r="C224" s="43">
        <v>3350289</v>
      </c>
      <c r="D224" s="11" t="str">
        <f t="shared" si="32"/>
        <v>N/A</v>
      </c>
      <c r="E224" s="43">
        <v>3621879</v>
      </c>
      <c r="F224" s="11" t="str">
        <f t="shared" si="33"/>
        <v>N/A</v>
      </c>
      <c r="G224" s="43">
        <v>4647032</v>
      </c>
      <c r="H224" s="11" t="str">
        <f t="shared" si="34"/>
        <v>N/A</v>
      </c>
      <c r="I224" s="12">
        <v>8.1059999999999999</v>
      </c>
      <c r="J224" s="12">
        <v>28.3</v>
      </c>
      <c r="K224" s="41" t="s">
        <v>736</v>
      </c>
      <c r="L224" s="9" t="str">
        <f t="shared" si="35"/>
        <v>Yes</v>
      </c>
    </row>
    <row r="225" spans="1:12" x14ac:dyDescent="0.25">
      <c r="A225" s="42" t="s">
        <v>516</v>
      </c>
      <c r="B225" s="33" t="s">
        <v>213</v>
      </c>
      <c r="C225" s="34">
        <v>2015</v>
      </c>
      <c r="D225" s="11" t="str">
        <f t="shared" si="32"/>
        <v>N/A</v>
      </c>
      <c r="E225" s="34">
        <v>2093</v>
      </c>
      <c r="F225" s="11" t="str">
        <f t="shared" si="33"/>
        <v>N/A</v>
      </c>
      <c r="G225" s="34">
        <v>2532</v>
      </c>
      <c r="H225" s="11" t="str">
        <f t="shared" si="34"/>
        <v>N/A</v>
      </c>
      <c r="I225" s="12">
        <v>3.871</v>
      </c>
      <c r="J225" s="12">
        <v>20.97</v>
      </c>
      <c r="K225" s="41" t="s">
        <v>736</v>
      </c>
      <c r="L225" s="9" t="str">
        <f t="shared" si="35"/>
        <v>Yes</v>
      </c>
    </row>
    <row r="226" spans="1:12" x14ac:dyDescent="0.25">
      <c r="A226" s="42" t="s">
        <v>1372</v>
      </c>
      <c r="B226" s="33" t="s">
        <v>213</v>
      </c>
      <c r="C226" s="43">
        <v>1662.6744417</v>
      </c>
      <c r="D226" s="11" t="str">
        <f t="shared" si="32"/>
        <v>N/A</v>
      </c>
      <c r="E226" s="43">
        <v>1730.4725275000001</v>
      </c>
      <c r="F226" s="11" t="str">
        <f t="shared" si="33"/>
        <v>N/A</v>
      </c>
      <c r="G226" s="43">
        <v>1835.3206951</v>
      </c>
      <c r="H226" s="11" t="str">
        <f t="shared" si="34"/>
        <v>N/A</v>
      </c>
      <c r="I226" s="12">
        <v>4.0780000000000003</v>
      </c>
      <c r="J226" s="12">
        <v>6.0590000000000002</v>
      </c>
      <c r="K226" s="41" t="s">
        <v>736</v>
      </c>
      <c r="L226" s="9" t="str">
        <f t="shared" si="35"/>
        <v>Yes</v>
      </c>
    </row>
    <row r="227" spans="1:12" ht="25" x14ac:dyDescent="0.25">
      <c r="A227" s="42" t="s">
        <v>1373</v>
      </c>
      <c r="B227" s="33" t="s">
        <v>213</v>
      </c>
      <c r="C227" s="43">
        <v>203337325</v>
      </c>
      <c r="D227" s="11" t="str">
        <f t="shared" si="32"/>
        <v>N/A</v>
      </c>
      <c r="E227" s="43">
        <v>208615260</v>
      </c>
      <c r="F227" s="11" t="str">
        <f t="shared" si="33"/>
        <v>N/A</v>
      </c>
      <c r="G227" s="43">
        <v>175574834</v>
      </c>
      <c r="H227" s="11" t="str">
        <f t="shared" si="34"/>
        <v>N/A</v>
      </c>
      <c r="I227" s="12">
        <v>2.5960000000000001</v>
      </c>
      <c r="J227" s="12">
        <v>-15.8</v>
      </c>
      <c r="K227" s="41" t="s">
        <v>736</v>
      </c>
      <c r="L227" s="9" t="str">
        <f t="shared" si="35"/>
        <v>Yes</v>
      </c>
    </row>
    <row r="228" spans="1:12" ht="25" x14ac:dyDescent="0.25">
      <c r="A228" s="42" t="s">
        <v>517</v>
      </c>
      <c r="B228" s="33" t="s">
        <v>213</v>
      </c>
      <c r="C228" s="34">
        <v>14193</v>
      </c>
      <c r="D228" s="11" t="str">
        <f t="shared" si="32"/>
        <v>N/A</v>
      </c>
      <c r="E228" s="34">
        <v>14555</v>
      </c>
      <c r="F228" s="11" t="str">
        <f t="shared" si="33"/>
        <v>N/A</v>
      </c>
      <c r="G228" s="34">
        <v>12589</v>
      </c>
      <c r="H228" s="11" t="str">
        <f t="shared" si="34"/>
        <v>N/A</v>
      </c>
      <c r="I228" s="12">
        <v>2.5510000000000002</v>
      </c>
      <c r="J228" s="12">
        <v>-13.5</v>
      </c>
      <c r="K228" s="41" t="s">
        <v>736</v>
      </c>
      <c r="L228" s="9" t="str">
        <f t="shared" si="35"/>
        <v>Yes</v>
      </c>
    </row>
    <row r="229" spans="1:12" ht="25" x14ac:dyDescent="0.25">
      <c r="A229" s="42" t="s">
        <v>1374</v>
      </c>
      <c r="B229" s="33" t="s">
        <v>213</v>
      </c>
      <c r="C229" s="43">
        <v>14326.592334000001</v>
      </c>
      <c r="D229" s="11" t="str">
        <f t="shared" si="32"/>
        <v>N/A</v>
      </c>
      <c r="E229" s="43">
        <v>14332.893163999999</v>
      </c>
      <c r="F229" s="11" t="str">
        <f t="shared" si="33"/>
        <v>N/A</v>
      </c>
      <c r="G229" s="43">
        <v>13946.686313</v>
      </c>
      <c r="H229" s="11" t="str">
        <f t="shared" si="34"/>
        <v>N/A</v>
      </c>
      <c r="I229" s="12">
        <v>4.3999999999999997E-2</v>
      </c>
      <c r="J229" s="12">
        <v>-2.69</v>
      </c>
      <c r="K229" s="41" t="s">
        <v>736</v>
      </c>
      <c r="L229" s="9" t="str">
        <f t="shared" si="35"/>
        <v>Yes</v>
      </c>
    </row>
    <row r="230" spans="1:12" x14ac:dyDescent="0.25">
      <c r="A230" s="4" t="s">
        <v>1375</v>
      </c>
      <c r="B230" s="33" t="s">
        <v>213</v>
      </c>
      <c r="C230" s="14">
        <v>213542490</v>
      </c>
      <c r="D230" s="11" t="str">
        <f t="shared" ref="D230:D253" si="36">IF($B230="N/A","N/A",IF(C230&gt;10,"No",IF(C230&lt;-10,"No","Yes")))</f>
        <v>N/A</v>
      </c>
      <c r="E230" s="14">
        <v>231350893</v>
      </c>
      <c r="F230" s="11" t="str">
        <f t="shared" ref="F230:F253" si="37">IF($B230="N/A","N/A",IF(E230&gt;10,"No",IF(E230&lt;-10,"No","Yes")))</f>
        <v>N/A</v>
      </c>
      <c r="G230" s="14">
        <v>193128741</v>
      </c>
      <c r="H230" s="11" t="str">
        <f t="shared" ref="H230:H253" si="38">IF($B230="N/A","N/A",IF(G230&gt;10,"No",IF(G230&lt;-10,"No","Yes")))</f>
        <v>N/A</v>
      </c>
      <c r="I230" s="12">
        <v>8.34</v>
      </c>
      <c r="J230" s="12">
        <v>-16.5</v>
      </c>
      <c r="K230" s="41" t="s">
        <v>736</v>
      </c>
      <c r="L230" s="9" t="str">
        <f t="shared" ref="L230:L253" si="39">IF(J230="Div by 0", "N/A", IF(K230="N/A","N/A", IF(J230&gt;VALUE(MID(K230,1,2)), "No", IF(J230&lt;-1*VALUE(MID(K230,1,2)), "No", "Yes"))))</f>
        <v>Yes</v>
      </c>
    </row>
    <row r="231" spans="1:12" x14ac:dyDescent="0.25">
      <c r="A231" s="4" t="s">
        <v>1552</v>
      </c>
      <c r="B231" s="33" t="s">
        <v>213</v>
      </c>
      <c r="C231" s="1">
        <v>14834</v>
      </c>
      <c r="D231" s="1" t="str">
        <f t="shared" si="36"/>
        <v>N/A</v>
      </c>
      <c r="E231" s="1">
        <v>15496</v>
      </c>
      <c r="F231" s="1" t="str">
        <f t="shared" si="37"/>
        <v>N/A</v>
      </c>
      <c r="G231" s="1">
        <v>13211</v>
      </c>
      <c r="H231" s="11" t="str">
        <f t="shared" si="38"/>
        <v>N/A</v>
      </c>
      <c r="I231" s="12">
        <v>4.4630000000000001</v>
      </c>
      <c r="J231" s="12">
        <v>-14.7</v>
      </c>
      <c r="K231" s="41" t="s">
        <v>736</v>
      </c>
      <c r="L231" s="9" t="str">
        <f t="shared" si="39"/>
        <v>Yes</v>
      </c>
    </row>
    <row r="232" spans="1:12" x14ac:dyDescent="0.25">
      <c r="A232" s="4" t="s">
        <v>1553</v>
      </c>
      <c r="B232" s="33" t="s">
        <v>213</v>
      </c>
      <c r="C232" s="14">
        <v>14395.475934</v>
      </c>
      <c r="D232" s="11" t="str">
        <f t="shared" si="36"/>
        <v>N/A</v>
      </c>
      <c r="E232" s="14">
        <v>14929.716895</v>
      </c>
      <c r="F232" s="11" t="str">
        <f t="shared" si="37"/>
        <v>N/A</v>
      </c>
      <c r="G232" s="14">
        <v>14618.782907999999</v>
      </c>
      <c r="H232" s="11" t="str">
        <f t="shared" si="38"/>
        <v>N/A</v>
      </c>
      <c r="I232" s="12">
        <v>3.7109999999999999</v>
      </c>
      <c r="J232" s="12">
        <v>-2.08</v>
      </c>
      <c r="K232" s="41" t="s">
        <v>736</v>
      </c>
      <c r="L232" s="9" t="str">
        <f t="shared" si="39"/>
        <v>Yes</v>
      </c>
    </row>
    <row r="233" spans="1:12" x14ac:dyDescent="0.25">
      <c r="A233" s="46" t="s">
        <v>1554</v>
      </c>
      <c r="B233" s="33" t="s">
        <v>213</v>
      </c>
      <c r="C233" s="14">
        <v>13016.436288999999</v>
      </c>
      <c r="D233" s="11" t="str">
        <f t="shared" si="36"/>
        <v>N/A</v>
      </c>
      <c r="E233" s="14">
        <v>13255.006170000001</v>
      </c>
      <c r="F233" s="11" t="str">
        <f t="shared" si="37"/>
        <v>N/A</v>
      </c>
      <c r="G233" s="14">
        <v>14006.266680999999</v>
      </c>
      <c r="H233" s="11" t="str">
        <f t="shared" si="38"/>
        <v>N/A</v>
      </c>
      <c r="I233" s="12">
        <v>1.833</v>
      </c>
      <c r="J233" s="12">
        <v>5.6680000000000001</v>
      </c>
      <c r="K233" s="41" t="s">
        <v>736</v>
      </c>
      <c r="L233" s="9" t="str">
        <f t="shared" si="39"/>
        <v>Yes</v>
      </c>
    </row>
    <row r="234" spans="1:12" x14ac:dyDescent="0.25">
      <c r="A234" s="46" t="s">
        <v>1555</v>
      </c>
      <c r="B234" s="33" t="s">
        <v>213</v>
      </c>
      <c r="C234" s="14">
        <v>17670.175345</v>
      </c>
      <c r="D234" s="11" t="str">
        <f t="shared" si="36"/>
        <v>N/A</v>
      </c>
      <c r="E234" s="14">
        <v>18601.478713</v>
      </c>
      <c r="F234" s="11" t="str">
        <f t="shared" si="37"/>
        <v>N/A</v>
      </c>
      <c r="G234" s="14">
        <v>16228.454401000001</v>
      </c>
      <c r="H234" s="11" t="str">
        <f t="shared" si="38"/>
        <v>N/A</v>
      </c>
      <c r="I234" s="12">
        <v>5.27</v>
      </c>
      <c r="J234" s="12">
        <v>-12.8</v>
      </c>
      <c r="K234" s="41" t="s">
        <v>736</v>
      </c>
      <c r="L234" s="9" t="str">
        <f t="shared" si="39"/>
        <v>Yes</v>
      </c>
    </row>
    <row r="235" spans="1:12" x14ac:dyDescent="0.25">
      <c r="A235" s="46" t="s">
        <v>1556</v>
      </c>
      <c r="B235" s="33" t="s">
        <v>213</v>
      </c>
      <c r="C235" s="14">
        <v>7303.3921569000004</v>
      </c>
      <c r="D235" s="11" t="str">
        <f t="shared" si="36"/>
        <v>N/A</v>
      </c>
      <c r="E235" s="14">
        <v>8712.3409090999994</v>
      </c>
      <c r="F235" s="11" t="str">
        <f t="shared" si="37"/>
        <v>N/A</v>
      </c>
      <c r="G235" s="14">
        <v>11178.255814</v>
      </c>
      <c r="H235" s="11" t="str">
        <f t="shared" si="38"/>
        <v>N/A</v>
      </c>
      <c r="I235" s="12">
        <v>19.29</v>
      </c>
      <c r="J235" s="12">
        <v>28.3</v>
      </c>
      <c r="K235" s="41" t="s">
        <v>736</v>
      </c>
      <c r="L235" s="9" t="str">
        <f t="shared" si="39"/>
        <v>Yes</v>
      </c>
    </row>
    <row r="236" spans="1:12" x14ac:dyDescent="0.25">
      <c r="A236" s="46" t="s">
        <v>1557</v>
      </c>
      <c r="B236" s="33" t="s">
        <v>213</v>
      </c>
      <c r="C236" s="14">
        <v>2649.9375</v>
      </c>
      <c r="D236" s="11" t="str">
        <f t="shared" si="36"/>
        <v>N/A</v>
      </c>
      <c r="E236" s="14">
        <v>2739.5555555999999</v>
      </c>
      <c r="F236" s="11" t="str">
        <f t="shared" si="37"/>
        <v>N/A</v>
      </c>
      <c r="G236" s="14">
        <v>1968</v>
      </c>
      <c r="H236" s="11" t="str">
        <f t="shared" si="38"/>
        <v>N/A</v>
      </c>
      <c r="I236" s="12">
        <v>3.3820000000000001</v>
      </c>
      <c r="J236" s="12">
        <v>-28.2</v>
      </c>
      <c r="K236" s="41" t="s">
        <v>736</v>
      </c>
      <c r="L236" s="9" t="str">
        <f t="shared" si="39"/>
        <v>Yes</v>
      </c>
    </row>
    <row r="237" spans="1:12" x14ac:dyDescent="0.25">
      <c r="A237" s="42" t="s">
        <v>1558</v>
      </c>
      <c r="B237" s="33" t="s">
        <v>213</v>
      </c>
      <c r="C237" s="11">
        <v>16.7398296</v>
      </c>
      <c r="D237" s="11" t="str">
        <f t="shared" si="36"/>
        <v>N/A</v>
      </c>
      <c r="E237" s="11">
        <v>20.761820544999999</v>
      </c>
      <c r="F237" s="11" t="str">
        <f t="shared" si="37"/>
        <v>N/A</v>
      </c>
      <c r="G237" s="11">
        <v>17.512394283999999</v>
      </c>
      <c r="H237" s="11" t="str">
        <f t="shared" si="38"/>
        <v>N/A</v>
      </c>
      <c r="I237" s="12">
        <v>24.03</v>
      </c>
      <c r="J237" s="12">
        <v>-15.7</v>
      </c>
      <c r="K237" s="41" t="s">
        <v>736</v>
      </c>
      <c r="L237" s="9" t="str">
        <f t="shared" si="39"/>
        <v>Yes</v>
      </c>
    </row>
    <row r="238" spans="1:12" x14ac:dyDescent="0.25">
      <c r="A238" s="45" t="s">
        <v>1559</v>
      </c>
      <c r="B238" s="33" t="s">
        <v>213</v>
      </c>
      <c r="C238" s="11">
        <v>55.992805363000002</v>
      </c>
      <c r="D238" s="11" t="str">
        <f t="shared" si="36"/>
        <v>N/A</v>
      </c>
      <c r="E238" s="11">
        <v>55.541495306999998</v>
      </c>
      <c r="F238" s="11" t="str">
        <f t="shared" si="37"/>
        <v>N/A</v>
      </c>
      <c r="G238" s="11">
        <v>53.657420645999998</v>
      </c>
      <c r="H238" s="11" t="str">
        <f t="shared" si="38"/>
        <v>N/A</v>
      </c>
      <c r="I238" s="12">
        <v>-0.80600000000000005</v>
      </c>
      <c r="J238" s="12">
        <v>-3.39</v>
      </c>
      <c r="K238" s="41" t="s">
        <v>736</v>
      </c>
      <c r="L238" s="9" t="str">
        <f t="shared" si="39"/>
        <v>Yes</v>
      </c>
    </row>
    <row r="239" spans="1:12" x14ac:dyDescent="0.25">
      <c r="A239" s="45" t="s">
        <v>1560</v>
      </c>
      <c r="B239" s="33" t="s">
        <v>213</v>
      </c>
      <c r="C239" s="11">
        <v>22.836526245999998</v>
      </c>
      <c r="D239" s="11" t="str">
        <f t="shared" si="36"/>
        <v>N/A</v>
      </c>
      <c r="E239" s="11">
        <v>24.699371069000001</v>
      </c>
      <c r="F239" s="11" t="str">
        <f t="shared" si="37"/>
        <v>N/A</v>
      </c>
      <c r="G239" s="11">
        <v>19.776647616999998</v>
      </c>
      <c r="H239" s="11" t="str">
        <f t="shared" si="38"/>
        <v>N/A</v>
      </c>
      <c r="I239" s="12">
        <v>8.157</v>
      </c>
      <c r="J239" s="12">
        <v>-19.899999999999999</v>
      </c>
      <c r="K239" s="41" t="s">
        <v>736</v>
      </c>
      <c r="L239" s="9" t="str">
        <f t="shared" si="39"/>
        <v>Yes</v>
      </c>
    </row>
    <row r="240" spans="1:12" x14ac:dyDescent="0.25">
      <c r="A240" s="45" t="s">
        <v>1561</v>
      </c>
      <c r="B240" s="33" t="s">
        <v>213</v>
      </c>
      <c r="C240" s="11">
        <v>0.14642549530000001</v>
      </c>
      <c r="D240" s="11" t="str">
        <f t="shared" si="36"/>
        <v>N/A</v>
      </c>
      <c r="E240" s="11">
        <v>0.1769982702</v>
      </c>
      <c r="F240" s="11" t="str">
        <f t="shared" si="37"/>
        <v>N/A</v>
      </c>
      <c r="G240" s="11">
        <v>0.16583108369999999</v>
      </c>
      <c r="H240" s="11" t="str">
        <f t="shared" si="38"/>
        <v>N/A</v>
      </c>
      <c r="I240" s="12">
        <v>20.88</v>
      </c>
      <c r="J240" s="12">
        <v>-6.31</v>
      </c>
      <c r="K240" s="41" t="s">
        <v>736</v>
      </c>
      <c r="L240" s="9" t="str">
        <f t="shared" si="39"/>
        <v>Yes</v>
      </c>
    </row>
    <row r="241" spans="1:12" x14ac:dyDescent="0.25">
      <c r="A241" s="45" t="s">
        <v>1562</v>
      </c>
      <c r="B241" s="33" t="s">
        <v>213</v>
      </c>
      <c r="C241" s="11">
        <v>0.1015292849</v>
      </c>
      <c r="D241" s="11" t="str">
        <f t="shared" si="36"/>
        <v>N/A</v>
      </c>
      <c r="E241" s="11">
        <v>8.2289476099999995E-2</v>
      </c>
      <c r="F241" s="11" t="str">
        <f t="shared" si="37"/>
        <v>N/A</v>
      </c>
      <c r="G241" s="11">
        <v>0.1081081081</v>
      </c>
      <c r="H241" s="11" t="str">
        <f t="shared" si="38"/>
        <v>N/A</v>
      </c>
      <c r="I241" s="12">
        <v>-19</v>
      </c>
      <c r="J241" s="12">
        <v>31.38</v>
      </c>
      <c r="K241" s="41" t="s">
        <v>736</v>
      </c>
      <c r="L241" s="9" t="str">
        <f t="shared" si="39"/>
        <v>No</v>
      </c>
    </row>
    <row r="242" spans="1:12" x14ac:dyDescent="0.25">
      <c r="A242" s="4" t="s">
        <v>1387</v>
      </c>
      <c r="B242" s="33" t="s">
        <v>213</v>
      </c>
      <c r="C242" s="14">
        <v>203337325</v>
      </c>
      <c r="D242" s="11" t="str">
        <f t="shared" si="36"/>
        <v>N/A</v>
      </c>
      <c r="E242" s="14">
        <v>208615260</v>
      </c>
      <c r="F242" s="11" t="str">
        <f t="shared" si="37"/>
        <v>N/A</v>
      </c>
      <c r="G242" s="14">
        <v>175574834</v>
      </c>
      <c r="H242" s="11" t="str">
        <f t="shared" si="38"/>
        <v>N/A</v>
      </c>
      <c r="I242" s="12">
        <v>2.5960000000000001</v>
      </c>
      <c r="J242" s="12">
        <v>-15.8</v>
      </c>
      <c r="K242" s="41" t="s">
        <v>736</v>
      </c>
      <c r="L242" s="9" t="str">
        <f t="shared" si="39"/>
        <v>Yes</v>
      </c>
    </row>
    <row r="243" spans="1:12" x14ac:dyDescent="0.25">
      <c r="A243" s="4" t="s">
        <v>1563</v>
      </c>
      <c r="B243" s="33" t="s">
        <v>213</v>
      </c>
      <c r="C243" s="1">
        <v>14193</v>
      </c>
      <c r="D243" s="1" t="str">
        <f t="shared" si="36"/>
        <v>N/A</v>
      </c>
      <c r="E243" s="1">
        <v>14555</v>
      </c>
      <c r="F243" s="1" t="str">
        <f t="shared" si="37"/>
        <v>N/A</v>
      </c>
      <c r="G243" s="1">
        <v>12589</v>
      </c>
      <c r="H243" s="11" t="str">
        <f t="shared" si="38"/>
        <v>N/A</v>
      </c>
      <c r="I243" s="12">
        <v>2.5510000000000002</v>
      </c>
      <c r="J243" s="12">
        <v>-13.5</v>
      </c>
      <c r="K243" s="41" t="s">
        <v>736</v>
      </c>
      <c r="L243" s="9" t="str">
        <f t="shared" si="39"/>
        <v>Yes</v>
      </c>
    </row>
    <row r="244" spans="1:12" ht="25" x14ac:dyDescent="0.25">
      <c r="A244" s="4" t="s">
        <v>1564</v>
      </c>
      <c r="B244" s="33" t="s">
        <v>213</v>
      </c>
      <c r="C244" s="14">
        <v>14326.592334000001</v>
      </c>
      <c r="D244" s="11" t="str">
        <f t="shared" si="36"/>
        <v>N/A</v>
      </c>
      <c r="E244" s="14">
        <v>14332.893163999999</v>
      </c>
      <c r="F244" s="11" t="str">
        <f t="shared" si="37"/>
        <v>N/A</v>
      </c>
      <c r="G244" s="14">
        <v>13946.686313</v>
      </c>
      <c r="H244" s="11" t="str">
        <f t="shared" si="38"/>
        <v>N/A</v>
      </c>
      <c r="I244" s="12">
        <v>4.3999999999999997E-2</v>
      </c>
      <c r="J244" s="12">
        <v>-2.69</v>
      </c>
      <c r="K244" s="41" t="s">
        <v>736</v>
      </c>
      <c r="L244" s="9" t="str">
        <f t="shared" si="39"/>
        <v>Yes</v>
      </c>
    </row>
    <row r="245" spans="1:12" ht="25" x14ac:dyDescent="0.25">
      <c r="A245" s="46" t="s">
        <v>1565</v>
      </c>
      <c r="B245" s="33" t="s">
        <v>213</v>
      </c>
      <c r="C245" s="14">
        <v>13129.803680000001</v>
      </c>
      <c r="D245" s="11" t="str">
        <f t="shared" si="36"/>
        <v>N/A</v>
      </c>
      <c r="E245" s="14">
        <v>13169.823845000001</v>
      </c>
      <c r="F245" s="11" t="str">
        <f t="shared" si="37"/>
        <v>N/A</v>
      </c>
      <c r="G245" s="14">
        <v>13932.827082</v>
      </c>
      <c r="H245" s="11" t="str">
        <f t="shared" si="38"/>
        <v>N/A</v>
      </c>
      <c r="I245" s="12">
        <v>0.30480000000000002</v>
      </c>
      <c r="J245" s="12">
        <v>5.7939999999999996</v>
      </c>
      <c r="K245" s="41" t="s">
        <v>736</v>
      </c>
      <c r="L245" s="9" t="str">
        <f t="shared" si="39"/>
        <v>Yes</v>
      </c>
    </row>
    <row r="246" spans="1:12" ht="25" x14ac:dyDescent="0.25">
      <c r="A246" s="46" t="s">
        <v>1566</v>
      </c>
      <c r="B246" s="33" t="s">
        <v>213</v>
      </c>
      <c r="C246" s="14">
        <v>17359.964677</v>
      </c>
      <c r="D246" s="11" t="str">
        <f t="shared" si="36"/>
        <v>N/A</v>
      </c>
      <c r="E246" s="14">
        <v>17310.424663999998</v>
      </c>
      <c r="F246" s="11" t="str">
        <f t="shared" si="37"/>
        <v>N/A</v>
      </c>
      <c r="G246" s="14">
        <v>14002.527634</v>
      </c>
      <c r="H246" s="11" t="str">
        <f t="shared" si="38"/>
        <v>N/A</v>
      </c>
      <c r="I246" s="12">
        <v>-0.28499999999999998</v>
      </c>
      <c r="J246" s="12">
        <v>-19.100000000000001</v>
      </c>
      <c r="K246" s="41" t="s">
        <v>736</v>
      </c>
      <c r="L246" s="9" t="str">
        <f t="shared" si="39"/>
        <v>Yes</v>
      </c>
    </row>
    <row r="247" spans="1:12" ht="25" x14ac:dyDescent="0.25">
      <c r="A247" s="46" t="s">
        <v>1567</v>
      </c>
      <c r="B247" s="33" t="s">
        <v>213</v>
      </c>
      <c r="C247" s="14">
        <v>33129.333333000002</v>
      </c>
      <c r="D247" s="11" t="str">
        <f t="shared" si="36"/>
        <v>N/A</v>
      </c>
      <c r="E247" s="14">
        <v>14394</v>
      </c>
      <c r="F247" s="11" t="str">
        <f t="shared" si="37"/>
        <v>N/A</v>
      </c>
      <c r="G247" s="14">
        <v>19739</v>
      </c>
      <c r="H247" s="11" t="str">
        <f t="shared" si="38"/>
        <v>N/A</v>
      </c>
      <c r="I247" s="12">
        <v>-56.6</v>
      </c>
      <c r="J247" s="12">
        <v>37.130000000000003</v>
      </c>
      <c r="K247" s="41" t="s">
        <v>736</v>
      </c>
      <c r="L247" s="9" t="str">
        <f t="shared" si="39"/>
        <v>No</v>
      </c>
    </row>
    <row r="248" spans="1:12" ht="25" x14ac:dyDescent="0.25">
      <c r="A248" s="46" t="s">
        <v>1568</v>
      </c>
      <c r="B248" s="33" t="s">
        <v>213</v>
      </c>
      <c r="C248" s="14">
        <v>3226.75</v>
      </c>
      <c r="D248" s="11" t="str">
        <f t="shared" si="36"/>
        <v>N/A</v>
      </c>
      <c r="E248" s="14">
        <v>1626</v>
      </c>
      <c r="F248" s="11" t="str">
        <f t="shared" si="37"/>
        <v>N/A</v>
      </c>
      <c r="G248" s="14">
        <v>2063.8333333</v>
      </c>
      <c r="H248" s="11" t="str">
        <f t="shared" si="38"/>
        <v>N/A</v>
      </c>
      <c r="I248" s="12">
        <v>-49.6</v>
      </c>
      <c r="J248" s="12">
        <v>26.93</v>
      </c>
      <c r="K248" s="41" t="s">
        <v>736</v>
      </c>
      <c r="L248" s="9" t="str">
        <f t="shared" si="39"/>
        <v>Yes</v>
      </c>
    </row>
    <row r="249" spans="1:12" ht="25" x14ac:dyDescent="0.25">
      <c r="A249" s="42" t="s">
        <v>1569</v>
      </c>
      <c r="B249" s="33" t="s">
        <v>213</v>
      </c>
      <c r="C249" s="11">
        <v>16.016475765999999</v>
      </c>
      <c r="D249" s="11" t="str">
        <f t="shared" si="36"/>
        <v>N/A</v>
      </c>
      <c r="E249" s="11">
        <v>19.501051756999999</v>
      </c>
      <c r="F249" s="11" t="str">
        <f t="shared" si="37"/>
        <v>N/A</v>
      </c>
      <c r="G249" s="11">
        <v>16.687876137</v>
      </c>
      <c r="H249" s="11" t="str">
        <f t="shared" si="38"/>
        <v>N/A</v>
      </c>
      <c r="I249" s="12">
        <v>21.76</v>
      </c>
      <c r="J249" s="12">
        <v>-14.4</v>
      </c>
      <c r="K249" s="41" t="s">
        <v>736</v>
      </c>
      <c r="L249" s="9" t="str">
        <f t="shared" si="39"/>
        <v>Yes</v>
      </c>
    </row>
    <row r="250" spans="1:12" ht="25" x14ac:dyDescent="0.25">
      <c r="A250" s="45" t="s">
        <v>1570</v>
      </c>
      <c r="B250" s="33" t="s">
        <v>213</v>
      </c>
      <c r="C250" s="11">
        <v>55.38780182</v>
      </c>
      <c r="D250" s="11" t="str">
        <f t="shared" si="36"/>
        <v>N/A</v>
      </c>
      <c r="E250" s="11">
        <v>55.103870082999997</v>
      </c>
      <c r="F250" s="11" t="str">
        <f t="shared" si="37"/>
        <v>N/A</v>
      </c>
      <c r="G250" s="11">
        <v>53.217043179999997</v>
      </c>
      <c r="H250" s="11" t="str">
        <f t="shared" si="38"/>
        <v>N/A</v>
      </c>
      <c r="I250" s="12">
        <v>-0.51300000000000001</v>
      </c>
      <c r="J250" s="12">
        <v>-3.42</v>
      </c>
      <c r="K250" s="41" t="s">
        <v>736</v>
      </c>
      <c r="L250" s="9" t="str">
        <f t="shared" si="39"/>
        <v>Yes</v>
      </c>
    </row>
    <row r="251" spans="1:12" ht="25" x14ac:dyDescent="0.25">
      <c r="A251" s="45" t="s">
        <v>1571</v>
      </c>
      <c r="B251" s="33" t="s">
        <v>213</v>
      </c>
      <c r="C251" s="11">
        <v>20.42786727</v>
      </c>
      <c r="D251" s="11" t="str">
        <f t="shared" si="36"/>
        <v>N/A</v>
      </c>
      <c r="E251" s="11">
        <v>20.603773584999999</v>
      </c>
      <c r="F251" s="11" t="str">
        <f t="shared" si="37"/>
        <v>N/A</v>
      </c>
      <c r="G251" s="11">
        <v>17.170869816</v>
      </c>
      <c r="H251" s="11" t="str">
        <f t="shared" si="38"/>
        <v>N/A</v>
      </c>
      <c r="I251" s="12">
        <v>0.86109999999999998</v>
      </c>
      <c r="J251" s="12">
        <v>-16.7</v>
      </c>
      <c r="K251" s="41" t="s">
        <v>736</v>
      </c>
      <c r="L251" s="9" t="str">
        <f t="shared" si="39"/>
        <v>Yes</v>
      </c>
    </row>
    <row r="252" spans="1:12" ht="25" x14ac:dyDescent="0.25">
      <c r="A252" s="45" t="s">
        <v>1572</v>
      </c>
      <c r="B252" s="33" t="s">
        <v>213</v>
      </c>
      <c r="C252" s="11">
        <v>8.6132644000000008E-3</v>
      </c>
      <c r="D252" s="11" t="str">
        <f t="shared" si="36"/>
        <v>N/A</v>
      </c>
      <c r="E252" s="11">
        <v>2.4136127800000001E-2</v>
      </c>
      <c r="F252" s="11" t="str">
        <f t="shared" si="37"/>
        <v>N/A</v>
      </c>
      <c r="G252" s="11">
        <v>1.1569610500000001E-2</v>
      </c>
      <c r="H252" s="11" t="str">
        <f t="shared" si="38"/>
        <v>N/A</v>
      </c>
      <c r="I252" s="12">
        <v>180.2</v>
      </c>
      <c r="J252" s="12">
        <v>-52.1</v>
      </c>
      <c r="K252" s="41" t="s">
        <v>736</v>
      </c>
      <c r="L252" s="9" t="str">
        <f t="shared" si="39"/>
        <v>No</v>
      </c>
    </row>
    <row r="253" spans="1:12" ht="25" x14ac:dyDescent="0.25">
      <c r="A253" s="45" t="s">
        <v>1573</v>
      </c>
      <c r="B253" s="33" t="s">
        <v>213</v>
      </c>
      <c r="C253" s="11">
        <v>5.0764642399999997E-2</v>
      </c>
      <c r="D253" s="11" t="str">
        <f t="shared" si="36"/>
        <v>N/A</v>
      </c>
      <c r="E253" s="11">
        <v>2.74298254E-2</v>
      </c>
      <c r="F253" s="11" t="str">
        <f t="shared" si="37"/>
        <v>N/A</v>
      </c>
      <c r="G253" s="11">
        <v>4.6332046299999999E-2</v>
      </c>
      <c r="H253" s="11" t="str">
        <f t="shared" si="38"/>
        <v>N/A</v>
      </c>
      <c r="I253" s="12">
        <v>-46</v>
      </c>
      <c r="J253" s="12">
        <v>68.91</v>
      </c>
      <c r="K253" s="41" t="s">
        <v>736</v>
      </c>
      <c r="L253" s="9" t="str">
        <f t="shared" si="39"/>
        <v>No</v>
      </c>
    </row>
    <row r="254" spans="1:12" x14ac:dyDescent="0.25">
      <c r="A254" s="136" t="s">
        <v>1632</v>
      </c>
      <c r="B254" s="137"/>
      <c r="C254" s="137"/>
      <c r="D254" s="137"/>
      <c r="E254" s="137"/>
      <c r="F254" s="137"/>
      <c r="G254" s="137"/>
      <c r="H254" s="137"/>
      <c r="I254" s="137"/>
      <c r="J254" s="137"/>
      <c r="K254" s="137"/>
      <c r="L254" s="138"/>
    </row>
    <row r="255" spans="1:12" x14ac:dyDescent="0.25">
      <c r="A255" s="128" t="s">
        <v>1630</v>
      </c>
      <c r="B255" s="129"/>
      <c r="C255" s="129"/>
      <c r="D255" s="129"/>
      <c r="E255" s="129"/>
      <c r="F255" s="129"/>
      <c r="G255" s="129"/>
      <c r="H255" s="129"/>
      <c r="I255" s="129"/>
      <c r="J255" s="129"/>
      <c r="K255" s="129"/>
      <c r="L255" s="130"/>
    </row>
    <row r="256" spans="1:12" s="20" customFormat="1" x14ac:dyDescent="0.25">
      <c r="A256" s="131" t="s">
        <v>1731</v>
      </c>
      <c r="B256" s="131"/>
      <c r="C256" s="131"/>
      <c r="D256" s="131"/>
      <c r="E256" s="131"/>
      <c r="F256" s="131"/>
      <c r="G256" s="131"/>
      <c r="H256" s="131"/>
      <c r="I256" s="131"/>
      <c r="J256" s="131"/>
      <c r="K256" s="131"/>
      <c r="L256" s="132"/>
    </row>
    <row r="258" spans="1:1" x14ac:dyDescent="0.25">
      <c r="A258" s="2"/>
    </row>
    <row r="259" spans="1:1" x14ac:dyDescent="0.25">
      <c r="A259" s="2"/>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6" activePane="bottomRight" state="frozen"/>
      <selection activeCell="A3" sqref="A3:K3"/>
      <selection pane="topRight" activeCell="A3" sqref="A3:K3"/>
      <selection pane="bottomLeft" activeCell="A3" sqref="A3:K3"/>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19" t="s">
        <v>1728</v>
      </c>
      <c r="B1" s="120"/>
      <c r="C1" s="120"/>
      <c r="D1" s="120"/>
      <c r="E1" s="120"/>
      <c r="F1" s="120"/>
      <c r="G1" s="120"/>
      <c r="H1" s="120"/>
      <c r="I1" s="120"/>
      <c r="J1" s="120"/>
      <c r="K1" s="121"/>
    </row>
    <row r="2" spans="1:11" ht="13" x14ac:dyDescent="0.3">
      <c r="A2" s="125" t="s">
        <v>1575</v>
      </c>
      <c r="B2" s="126"/>
      <c r="C2" s="126"/>
      <c r="D2" s="126"/>
      <c r="E2" s="126"/>
      <c r="F2" s="126"/>
      <c r="G2" s="126"/>
      <c r="H2" s="126"/>
      <c r="I2" s="126"/>
      <c r="J2" s="126"/>
      <c r="K2" s="127"/>
    </row>
    <row r="3" spans="1:11" ht="13" x14ac:dyDescent="0.3">
      <c r="A3" s="125" t="s">
        <v>1744</v>
      </c>
      <c r="B3" s="126"/>
      <c r="C3" s="126"/>
      <c r="D3" s="126"/>
      <c r="E3" s="126"/>
      <c r="F3" s="126"/>
      <c r="G3" s="126"/>
      <c r="H3" s="126"/>
      <c r="I3" s="126"/>
      <c r="J3" s="126"/>
      <c r="K3" s="127"/>
    </row>
    <row r="4" spans="1:11" ht="13" x14ac:dyDescent="0.3">
      <c r="A4" s="122" t="s">
        <v>648</v>
      </c>
      <c r="B4" s="123"/>
      <c r="C4" s="123"/>
      <c r="D4" s="123"/>
      <c r="E4" s="123"/>
      <c r="F4" s="123"/>
      <c r="G4" s="123"/>
      <c r="H4" s="123"/>
      <c r="I4" s="123"/>
      <c r="J4" s="123"/>
      <c r="K4" s="124"/>
    </row>
    <row r="5" spans="1:11" ht="52" x14ac:dyDescent="0.3">
      <c r="A5" s="21" t="s">
        <v>11</v>
      </c>
      <c r="B5" s="22" t="s">
        <v>212</v>
      </c>
      <c r="C5" s="22" t="s">
        <v>649</v>
      </c>
      <c r="D5" s="22" t="s">
        <v>1723</v>
      </c>
      <c r="E5" s="22" t="s">
        <v>1693</v>
      </c>
      <c r="F5" s="22" t="s">
        <v>1720</v>
      </c>
      <c r="G5" s="22" t="s">
        <v>1717</v>
      </c>
      <c r="H5" s="22" t="s">
        <v>1718</v>
      </c>
      <c r="I5" s="23" t="s">
        <v>1724</v>
      </c>
      <c r="J5" s="23" t="s">
        <v>1721</v>
      </c>
      <c r="K5" s="22" t="s">
        <v>650</v>
      </c>
    </row>
    <row r="6" spans="1:11" s="26" customFormat="1" x14ac:dyDescent="0.25">
      <c r="A6" s="24" t="s">
        <v>341</v>
      </c>
      <c r="B6" s="9" t="s">
        <v>213</v>
      </c>
      <c r="C6" s="25">
        <v>7</v>
      </c>
      <c r="D6" s="9" t="s">
        <v>213</v>
      </c>
      <c r="E6" s="25">
        <v>7</v>
      </c>
      <c r="F6" s="9" t="s">
        <v>213</v>
      </c>
      <c r="G6" s="25">
        <v>7</v>
      </c>
      <c r="H6" s="9" t="s">
        <v>213</v>
      </c>
      <c r="I6" s="10" t="s">
        <v>213</v>
      </c>
      <c r="J6" s="10" t="s">
        <v>213</v>
      </c>
      <c r="K6" s="9" t="s">
        <v>213</v>
      </c>
    </row>
    <row r="7" spans="1:11" s="26" customFormat="1" x14ac:dyDescent="0.25">
      <c r="A7" s="27" t="s">
        <v>301</v>
      </c>
      <c r="B7" s="28" t="s">
        <v>213</v>
      </c>
      <c r="C7" s="29">
        <v>89069</v>
      </c>
      <c r="D7" s="30" t="str">
        <f>IF($B7="N/A","N/A",IF(C7&gt;15,"No",IF(C7&lt;-15,"No","Yes")))</f>
        <v>N/A</v>
      </c>
      <c r="E7" s="29">
        <v>86556</v>
      </c>
      <c r="F7" s="30" t="str">
        <f>IF($B7="N/A","N/A",IF(E7&gt;15,"No",IF(E7&lt;-15,"No","Yes")))</f>
        <v>N/A</v>
      </c>
      <c r="G7" s="29">
        <v>86220</v>
      </c>
      <c r="H7" s="30" t="str">
        <f>IF($B7="N/A","N/A",IF(G7&gt;15,"No",IF(G7&lt;-15,"No","Yes")))</f>
        <v>N/A</v>
      </c>
      <c r="I7" s="31">
        <v>-2.82</v>
      </c>
      <c r="J7" s="31">
        <v>-0.38800000000000001</v>
      </c>
      <c r="K7" s="30" t="str">
        <f t="shared" ref="K7:K24" si="0">IF(J7="Div by 0", "N/A", IF(J7="N/A","N/A", IF(J7&gt;30, "No", IF(J7&lt;-30, "No", "Yes"))))</f>
        <v>Yes</v>
      </c>
    </row>
    <row r="8" spans="1:11" x14ac:dyDescent="0.25">
      <c r="A8" s="24" t="s">
        <v>361</v>
      </c>
      <c r="B8" s="28" t="s">
        <v>213</v>
      </c>
      <c r="C8" s="32">
        <v>30.810944324000001</v>
      </c>
      <c r="D8" s="30" t="str">
        <f>IF($B8="N/A","N/A",IF(C8&gt;15,"No",IF(C8&lt;-15,"No","Yes")))</f>
        <v>N/A</v>
      </c>
      <c r="E8" s="32">
        <v>30.890983872</v>
      </c>
      <c r="F8" s="30" t="str">
        <f>IF($B8="N/A","N/A",IF(E8&gt;15,"No",IF(E8&lt;-15,"No","Yes")))</f>
        <v>N/A</v>
      </c>
      <c r="G8" s="32">
        <v>27.559730921</v>
      </c>
      <c r="H8" s="30" t="str">
        <f>IF($B8="N/A","N/A",IF(G8&gt;15,"No",IF(G8&lt;-15,"No","Yes")))</f>
        <v>N/A</v>
      </c>
      <c r="I8" s="31">
        <v>0.25979999999999998</v>
      </c>
      <c r="J8" s="31">
        <v>-10.8</v>
      </c>
      <c r="K8" s="30" t="str">
        <f t="shared" si="0"/>
        <v>Yes</v>
      </c>
    </row>
    <row r="9" spans="1:11" x14ac:dyDescent="0.25">
      <c r="A9" s="24" t="s">
        <v>302</v>
      </c>
      <c r="B9" s="33" t="s">
        <v>213</v>
      </c>
      <c r="C9" s="9">
        <v>69.189055675999995</v>
      </c>
      <c r="D9" s="9" t="str">
        <f>IF($B9="N/A","N/A",IF(C9&gt;15,"No",IF(C9&lt;-15,"No","Yes")))</f>
        <v>N/A</v>
      </c>
      <c r="E9" s="9">
        <v>69.109016127999993</v>
      </c>
      <c r="F9" s="9" t="str">
        <f>IF($B9="N/A","N/A",IF(E9&gt;15,"No",IF(E9&lt;-15,"No","Yes")))</f>
        <v>N/A</v>
      </c>
      <c r="G9" s="9">
        <v>72.440269079000004</v>
      </c>
      <c r="H9" s="9" t="str">
        <f>IF($B9="N/A","N/A",IF(G9&gt;15,"No",IF(G9&lt;-15,"No","Yes")))</f>
        <v>N/A</v>
      </c>
      <c r="I9" s="10">
        <v>-0.11600000000000001</v>
      </c>
      <c r="J9" s="10">
        <v>4.82</v>
      </c>
      <c r="K9" s="9" t="str">
        <f t="shared" si="0"/>
        <v>Yes</v>
      </c>
    </row>
    <row r="10" spans="1:11" x14ac:dyDescent="0.25">
      <c r="A10" s="24" t="s">
        <v>303</v>
      </c>
      <c r="B10" s="33" t="s">
        <v>213</v>
      </c>
      <c r="C10" s="9">
        <v>0</v>
      </c>
      <c r="D10" s="9" t="str">
        <f>IF($B10="N/A","N/A",IF(C10&gt;15,"No",IF(C10&lt;-15,"No","Yes")))</f>
        <v>N/A</v>
      </c>
      <c r="E10" s="9">
        <v>0</v>
      </c>
      <c r="F10" s="9" t="str">
        <f>IF($B10="N/A","N/A",IF(E10&gt;15,"No",IF(E10&lt;-15,"No","Yes")))</f>
        <v>N/A</v>
      </c>
      <c r="G10" s="9">
        <v>0</v>
      </c>
      <c r="H10" s="9" t="str">
        <f>IF($B10="N/A","N/A",IF(G10&gt;15,"No",IF(G10&lt;-15,"No","Yes")))</f>
        <v>N/A</v>
      </c>
      <c r="I10" s="10" t="s">
        <v>1745</v>
      </c>
      <c r="J10" s="10" t="s">
        <v>1745</v>
      </c>
      <c r="K10" s="9" t="str">
        <f t="shared" si="0"/>
        <v>N/A</v>
      </c>
    </row>
    <row r="11" spans="1:11" x14ac:dyDescent="0.25">
      <c r="A11" s="24" t="s">
        <v>814</v>
      </c>
      <c r="B11" s="33" t="s">
        <v>214</v>
      </c>
      <c r="C11" s="9">
        <v>30.809821598999999</v>
      </c>
      <c r="D11" s="9" t="str">
        <f>IF(OR($B11="N/A",$C11="N/A"),"N/A",IF(C11&gt;100,"No",IF(C11&lt;95,"No","Yes")))</f>
        <v>No</v>
      </c>
      <c r="E11" s="9">
        <v>30.889828550000001</v>
      </c>
      <c r="F11" s="9" t="str">
        <f>IF(OR($B11="N/A",$E11="N/A"),"N/A",IF(E11&gt;100,"No",IF(E11&lt;95,"No","Yes")))</f>
        <v>No</v>
      </c>
      <c r="G11" s="9">
        <v>27.559730921</v>
      </c>
      <c r="H11" s="9" t="str">
        <f>IF($B11="N/A","N/A",IF(G11&gt;100,"No",IF(G11&lt;95,"No","Yes")))</f>
        <v>No</v>
      </c>
      <c r="I11" s="10">
        <v>0.25969999999999999</v>
      </c>
      <c r="J11" s="10">
        <v>-10.8</v>
      </c>
      <c r="K11" s="9" t="str">
        <f t="shared" si="0"/>
        <v>Yes</v>
      </c>
    </row>
    <row r="12" spans="1:11" x14ac:dyDescent="0.25">
      <c r="A12" s="24" t="s">
        <v>304</v>
      </c>
      <c r="B12" s="33"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1745</v>
      </c>
      <c r="J12" s="10" t="s">
        <v>1745</v>
      </c>
      <c r="K12" s="9" t="str">
        <f t="shared" si="0"/>
        <v>N/A</v>
      </c>
    </row>
    <row r="13" spans="1:11" x14ac:dyDescent="0.25">
      <c r="A13" s="24" t="s">
        <v>815</v>
      </c>
      <c r="B13" s="33" t="s">
        <v>214</v>
      </c>
      <c r="C13" s="9">
        <v>32.389495783999998</v>
      </c>
      <c r="D13" s="9" t="str">
        <f t="shared" si="1"/>
        <v>No</v>
      </c>
      <c r="E13" s="9">
        <v>31.919219927</v>
      </c>
      <c r="F13" s="9" t="str">
        <f t="shared" si="2"/>
        <v>No</v>
      </c>
      <c r="G13" s="9">
        <v>27.560890744999998</v>
      </c>
      <c r="H13" s="9" t="str">
        <f t="shared" si="3"/>
        <v>No</v>
      </c>
      <c r="I13" s="10">
        <v>-1.45</v>
      </c>
      <c r="J13" s="10">
        <v>-13.7</v>
      </c>
      <c r="K13" s="9" t="str">
        <f t="shared" si="0"/>
        <v>Yes</v>
      </c>
    </row>
    <row r="14" spans="1:11" x14ac:dyDescent="0.25">
      <c r="A14" s="27" t="s">
        <v>305</v>
      </c>
      <c r="B14" s="33" t="s">
        <v>213</v>
      </c>
      <c r="C14" s="34">
        <v>27443</v>
      </c>
      <c r="D14" s="9" t="str">
        <f>IF($B14="N/A","N/A",IF(C14&gt;15,"No",IF(C14&lt;-15,"No","Yes")))</f>
        <v>N/A</v>
      </c>
      <c r="E14" s="34">
        <v>26738</v>
      </c>
      <c r="F14" s="9" t="str">
        <f>IF($B14="N/A","N/A",IF(E14&gt;15,"No",IF(E14&lt;-15,"No","Yes")))</f>
        <v>N/A</v>
      </c>
      <c r="G14" s="34">
        <v>23762</v>
      </c>
      <c r="H14" s="9" t="str">
        <f>IF($B14="N/A","N/A",IF(G14&gt;15,"No",IF(G14&lt;-15,"No","Yes")))</f>
        <v>N/A</v>
      </c>
      <c r="I14" s="10">
        <v>-2.57</v>
      </c>
      <c r="J14" s="10">
        <v>-11.1</v>
      </c>
      <c r="K14" s="9" t="str">
        <f t="shared" si="0"/>
        <v>Yes</v>
      </c>
    </row>
    <row r="15" spans="1:11" x14ac:dyDescent="0.25">
      <c r="A15" s="24" t="s">
        <v>433</v>
      </c>
      <c r="B15" s="33" t="s">
        <v>215</v>
      </c>
      <c r="C15" s="9">
        <v>18.183143242</v>
      </c>
      <c r="D15" s="9" t="str">
        <f>IF($B15="N/A","N/A",IF(C15&gt;20,"No",IF(C15&lt;5,"No","Yes")))</f>
        <v>Yes</v>
      </c>
      <c r="E15" s="9">
        <v>16.070760714999999</v>
      </c>
      <c r="F15" s="9" t="str">
        <f>IF($B15="N/A","N/A",IF(E15&gt;20,"No",IF(E15&lt;5,"No","Yes")))</f>
        <v>Yes</v>
      </c>
      <c r="G15" s="9">
        <v>20.987290632000001</v>
      </c>
      <c r="H15" s="9" t="str">
        <f>IF($B15="N/A","N/A",IF(G15&gt;20,"No",IF(G15&lt;5,"No","Yes")))</f>
        <v>No</v>
      </c>
      <c r="I15" s="10">
        <v>-11.6</v>
      </c>
      <c r="J15" s="10">
        <v>30.59</v>
      </c>
      <c r="K15" s="9" t="str">
        <f t="shared" si="0"/>
        <v>No</v>
      </c>
    </row>
    <row r="16" spans="1:11" x14ac:dyDescent="0.25">
      <c r="A16" s="24" t="s">
        <v>434</v>
      </c>
      <c r="B16" s="33" t="s">
        <v>213</v>
      </c>
      <c r="C16" s="9">
        <v>81.816856758</v>
      </c>
      <c r="D16" s="9" t="str">
        <f>IF($B16="N/A","N/A",IF(C16&gt;15,"No",IF(C16&lt;-15,"No","Yes")))</f>
        <v>N/A</v>
      </c>
      <c r="E16" s="9">
        <v>83.929239284999994</v>
      </c>
      <c r="F16" s="9" t="str">
        <f>IF($B16="N/A","N/A",IF(E16&gt;15,"No",IF(E16&lt;-15,"No","Yes")))</f>
        <v>N/A</v>
      </c>
      <c r="G16" s="9">
        <v>79.012709368000003</v>
      </c>
      <c r="H16" s="9" t="str">
        <f>IF($B16="N/A","N/A",IF(G16&gt;15,"No",IF(G16&lt;-15,"No","Yes")))</f>
        <v>N/A</v>
      </c>
      <c r="I16" s="10">
        <v>2.5819999999999999</v>
      </c>
      <c r="J16" s="10">
        <v>-5.86</v>
      </c>
      <c r="K16" s="9" t="str">
        <f t="shared" si="0"/>
        <v>Yes</v>
      </c>
    </row>
    <row r="17" spans="1:11" x14ac:dyDescent="0.25">
      <c r="A17" s="24" t="s">
        <v>435</v>
      </c>
      <c r="B17" s="33" t="s">
        <v>213</v>
      </c>
      <c r="C17" s="9">
        <v>20.715665197</v>
      </c>
      <c r="D17" s="9" t="str">
        <f>IF($B17="N/A","N/A",IF(C17&gt;15,"No",IF(C17&lt;-15,"No","Yes")))</f>
        <v>N/A</v>
      </c>
      <c r="E17" s="9">
        <v>24.160371007999998</v>
      </c>
      <c r="F17" s="9" t="str">
        <f>IF($B17="N/A","N/A",IF(E17&gt;15,"No",IF(E17&lt;-15,"No","Yes")))</f>
        <v>N/A</v>
      </c>
      <c r="G17" s="9">
        <v>12.330611900999999</v>
      </c>
      <c r="H17" s="9" t="str">
        <f>IF($B17="N/A","N/A",IF(G17&gt;15,"No",IF(G17&lt;-15,"No","Yes")))</f>
        <v>N/A</v>
      </c>
      <c r="I17" s="10">
        <v>16.63</v>
      </c>
      <c r="J17" s="10">
        <v>-49</v>
      </c>
      <c r="K17" s="9" t="str">
        <f t="shared" si="0"/>
        <v>No</v>
      </c>
    </row>
    <row r="18" spans="1:11" x14ac:dyDescent="0.25">
      <c r="A18" s="24" t="s">
        <v>816</v>
      </c>
      <c r="B18" s="33" t="s">
        <v>213</v>
      </c>
      <c r="C18" s="80">
        <v>6535.6642039999997</v>
      </c>
      <c r="D18" s="9" t="str">
        <f>IF($B18="N/A","N/A",IF(C18&gt;15,"No",IF(C18&lt;-15,"No","Yes")))</f>
        <v>N/A</v>
      </c>
      <c r="E18" s="80">
        <v>6667.3950464</v>
      </c>
      <c r="F18" s="9" t="str">
        <f>IF($B18="N/A","N/A",IF(E18&gt;15,"No",IF(E18&lt;-15,"No","Yes")))</f>
        <v>N/A</v>
      </c>
      <c r="G18" s="80">
        <v>8241.1982934999996</v>
      </c>
      <c r="H18" s="9" t="str">
        <f>IF($B18="N/A","N/A",IF(G18&gt;15,"No",IF(G18&lt;-15,"No","Yes")))</f>
        <v>N/A</v>
      </c>
      <c r="I18" s="10">
        <v>2.016</v>
      </c>
      <c r="J18" s="10">
        <v>23.6</v>
      </c>
      <c r="K18" s="9" t="str">
        <f t="shared" si="0"/>
        <v>Yes</v>
      </c>
    </row>
    <row r="19" spans="1:11" x14ac:dyDescent="0.25">
      <c r="A19" s="3" t="s">
        <v>306</v>
      </c>
      <c r="B19" s="33" t="s">
        <v>213</v>
      </c>
      <c r="C19" s="34">
        <v>209</v>
      </c>
      <c r="D19" s="33" t="s">
        <v>213</v>
      </c>
      <c r="E19" s="34">
        <v>285</v>
      </c>
      <c r="F19" s="33" t="s">
        <v>213</v>
      </c>
      <c r="G19" s="34">
        <v>18</v>
      </c>
      <c r="H19" s="9" t="str">
        <f>IF($B19="N/A","N/A",IF(G19&gt;15,"No",IF(G19&lt;-15,"No","Yes")))</f>
        <v>N/A</v>
      </c>
      <c r="I19" s="10">
        <v>36.36</v>
      </c>
      <c r="J19" s="10">
        <v>-93.7</v>
      </c>
      <c r="K19" s="9" t="str">
        <f t="shared" si="0"/>
        <v>No</v>
      </c>
    </row>
    <row r="20" spans="1:11" x14ac:dyDescent="0.25">
      <c r="A20" s="3" t="s">
        <v>346</v>
      </c>
      <c r="B20" s="33" t="s">
        <v>213</v>
      </c>
      <c r="C20" s="8">
        <v>0.23464954139999999</v>
      </c>
      <c r="D20" s="33" t="s">
        <v>213</v>
      </c>
      <c r="E20" s="8">
        <v>0.32926660200000002</v>
      </c>
      <c r="F20" s="33" t="s">
        <v>213</v>
      </c>
      <c r="G20" s="8">
        <v>2.08768267E-2</v>
      </c>
      <c r="H20" s="9" t="str">
        <f>IF($B20="N/A","N/A",IF(G20&gt;15,"No",IF(G20&lt;-15,"No","Yes")))</f>
        <v>N/A</v>
      </c>
      <c r="I20" s="10">
        <v>40.32</v>
      </c>
      <c r="J20" s="10">
        <v>-93.7</v>
      </c>
      <c r="K20" s="9" t="str">
        <f t="shared" si="0"/>
        <v>No</v>
      </c>
    </row>
    <row r="21" spans="1:11" ht="25" x14ac:dyDescent="0.25">
      <c r="A21" s="3" t="s">
        <v>817</v>
      </c>
      <c r="B21" s="33" t="s">
        <v>213</v>
      </c>
      <c r="C21" s="35">
        <v>14082.688995</v>
      </c>
      <c r="D21" s="9" t="str">
        <f>IF($B21="N/A","N/A",IF(C21&gt;60,"No",IF(C21&lt;15,"No","Yes")))</f>
        <v>N/A</v>
      </c>
      <c r="E21" s="35">
        <v>11074.547368</v>
      </c>
      <c r="F21" s="9" t="str">
        <f>IF($B21="N/A","N/A",IF(E21&gt;60,"No",IF(E21&lt;15,"No","Yes")))</f>
        <v>N/A</v>
      </c>
      <c r="G21" s="35">
        <v>17350.055555999999</v>
      </c>
      <c r="H21" s="9" t="str">
        <f>IF($B21="N/A","N/A",IF(G21&gt;60,"No",IF(G21&lt;15,"No","Yes")))</f>
        <v>N/A</v>
      </c>
      <c r="I21" s="10">
        <v>-21.4</v>
      </c>
      <c r="J21" s="10">
        <v>56.67</v>
      </c>
      <c r="K21" s="9" t="str">
        <f t="shared" si="0"/>
        <v>No</v>
      </c>
    </row>
    <row r="22" spans="1:11" x14ac:dyDescent="0.25">
      <c r="A22" s="3" t="s">
        <v>818</v>
      </c>
      <c r="B22" s="33" t="s">
        <v>217</v>
      </c>
      <c r="C22" s="34">
        <v>0</v>
      </c>
      <c r="D22" s="9" t="str">
        <f>IF($B22="N/A","N/A",IF(C22="N/A","N/A",IF(C22=0,"Yes","No")))</f>
        <v>Yes</v>
      </c>
      <c r="E22" s="34">
        <v>0</v>
      </c>
      <c r="F22" s="9" t="str">
        <f>IF($B22="N/A","N/A",IF(E22="N/A","N/A",IF(E22=0,"Yes","No")))</f>
        <v>Yes</v>
      </c>
      <c r="G22" s="34">
        <v>0</v>
      </c>
      <c r="H22" s="9" t="str">
        <f>IF($B22="N/A","N/A",IF(G22=0,"Yes","No"))</f>
        <v>Yes</v>
      </c>
      <c r="I22" s="10" t="s">
        <v>1745</v>
      </c>
      <c r="J22" s="10" t="s">
        <v>1745</v>
      </c>
      <c r="K22" s="9" t="str">
        <f t="shared" si="0"/>
        <v>N/A</v>
      </c>
    </row>
    <row r="23" spans="1:11" x14ac:dyDescent="0.25">
      <c r="A23" s="3" t="s">
        <v>819</v>
      </c>
      <c r="B23" s="33" t="s">
        <v>217</v>
      </c>
      <c r="C23" s="9">
        <v>0</v>
      </c>
      <c r="D23" s="9" t="str">
        <f>IF($B23="N/A","N/A",IF(C23="N/A","N/A",IF(C23=0,"Yes","No")))</f>
        <v>Yes</v>
      </c>
      <c r="E23" s="9">
        <v>0</v>
      </c>
      <c r="F23" s="9" t="str">
        <f t="shared" ref="F23:F24" si="4">IF($B23="N/A","N/A",IF(E23="N/A","N/A",IF(E23=0,"Yes","No")))</f>
        <v>Yes</v>
      </c>
      <c r="G23" s="9">
        <v>0</v>
      </c>
      <c r="H23" s="9" t="str">
        <f t="shared" ref="H23:H24" si="5">IF($B23="N/A","N/A",IF(G23=0,"Yes","No"))</f>
        <v>Yes</v>
      </c>
      <c r="I23" s="10" t="s">
        <v>1745</v>
      </c>
      <c r="J23" s="10" t="s">
        <v>1745</v>
      </c>
      <c r="K23" s="9" t="str">
        <f t="shared" si="0"/>
        <v>N/A</v>
      </c>
    </row>
    <row r="24" spans="1:11" x14ac:dyDescent="0.25">
      <c r="A24" s="3" t="s">
        <v>820</v>
      </c>
      <c r="B24" s="33" t="s">
        <v>217</v>
      </c>
      <c r="C24" s="80">
        <v>0</v>
      </c>
      <c r="D24" s="9" t="str">
        <f>IF($B24="N/A","N/A",IF(C24="N/A","N/A",IF(C24=0,"Yes","No")))</f>
        <v>Yes</v>
      </c>
      <c r="E24" s="80">
        <v>0</v>
      </c>
      <c r="F24" s="9" t="str">
        <f t="shared" si="4"/>
        <v>Yes</v>
      </c>
      <c r="G24" s="80">
        <v>0</v>
      </c>
      <c r="H24" s="9" t="str">
        <f t="shared" si="5"/>
        <v>Yes</v>
      </c>
      <c r="I24" s="10" t="s">
        <v>1745</v>
      </c>
      <c r="J24" s="10" t="s">
        <v>1745</v>
      </c>
      <c r="K24" s="9" t="str">
        <f t="shared" si="0"/>
        <v>N/A</v>
      </c>
    </row>
    <row r="25" spans="1:11" s="99" customFormat="1" x14ac:dyDescent="0.25">
      <c r="A25" s="133" t="s">
        <v>1632</v>
      </c>
      <c r="B25" s="134"/>
      <c r="C25" s="134"/>
      <c r="D25" s="134"/>
      <c r="E25" s="134"/>
      <c r="F25" s="134"/>
      <c r="G25" s="134"/>
      <c r="H25" s="134"/>
      <c r="I25" s="134"/>
      <c r="J25" s="134"/>
      <c r="K25" s="135"/>
    </row>
    <row r="26" spans="1:11" ht="16.5" customHeight="1" x14ac:dyDescent="0.25">
      <c r="A26" s="128" t="s">
        <v>1630</v>
      </c>
      <c r="B26" s="129"/>
      <c r="C26" s="129"/>
      <c r="D26" s="129"/>
      <c r="E26" s="129"/>
      <c r="F26" s="129"/>
      <c r="G26" s="129"/>
      <c r="H26" s="129"/>
      <c r="I26" s="129"/>
      <c r="J26" s="129"/>
      <c r="K26" s="130"/>
    </row>
    <row r="27" spans="1:11" x14ac:dyDescent="0.25">
      <c r="A27" s="131" t="s">
        <v>1731</v>
      </c>
      <c r="B27" s="131"/>
      <c r="C27" s="131"/>
      <c r="D27" s="131"/>
      <c r="E27" s="131"/>
      <c r="F27" s="131"/>
      <c r="G27" s="131"/>
      <c r="H27" s="131"/>
      <c r="I27" s="131"/>
      <c r="J27" s="131"/>
      <c r="K27" s="132"/>
    </row>
    <row r="28" spans="1:11" x14ac:dyDescent="0.25">
      <c r="B28" s="33"/>
      <c r="C28" s="8"/>
      <c r="D28" s="9"/>
      <c r="E28" s="8"/>
      <c r="F28" s="9"/>
      <c r="G28" s="8"/>
      <c r="H28" s="9"/>
      <c r="I28" s="10"/>
      <c r="J28" s="10"/>
      <c r="K28" s="9"/>
    </row>
    <row r="29" spans="1:11" x14ac:dyDescent="0.25">
      <c r="B29" s="33"/>
      <c r="C29" s="8"/>
      <c r="D29" s="9"/>
      <c r="E29" s="8"/>
      <c r="F29" s="9"/>
      <c r="G29" s="8"/>
      <c r="H29" s="9"/>
      <c r="I29" s="10"/>
      <c r="J29" s="10"/>
      <c r="K29" s="9"/>
    </row>
    <row r="30" spans="1:11" x14ac:dyDescent="0.25">
      <c r="B30" s="33"/>
      <c r="C30" s="8"/>
      <c r="D30" s="9"/>
      <c r="E30" s="8"/>
      <c r="F30" s="9"/>
      <c r="G30" s="8"/>
      <c r="H30" s="9"/>
      <c r="I30" s="10"/>
      <c r="J30" s="10"/>
      <c r="K30" s="9"/>
    </row>
    <row r="31" spans="1:11" x14ac:dyDescent="0.25">
      <c r="B31" s="33"/>
      <c r="C31" s="8"/>
      <c r="D31" s="9"/>
      <c r="E31" s="8"/>
      <c r="F31" s="9"/>
      <c r="G31" s="8"/>
      <c r="H31" s="9"/>
      <c r="I31" s="10"/>
      <c r="J31" s="10"/>
      <c r="K31" s="9"/>
    </row>
    <row r="32" spans="1:11" x14ac:dyDescent="0.25">
      <c r="B32" s="33"/>
      <c r="C32" s="8"/>
      <c r="D32" s="9"/>
      <c r="E32" s="8"/>
      <c r="F32" s="9"/>
      <c r="G32" s="8"/>
      <c r="H32" s="9"/>
      <c r="I32" s="10"/>
      <c r="J32" s="10"/>
      <c r="K32" s="9"/>
    </row>
    <row r="33" spans="2:11" x14ac:dyDescent="0.25">
      <c r="B33" s="33"/>
      <c r="C33" s="8"/>
      <c r="D33" s="9"/>
      <c r="E33" s="8"/>
      <c r="F33" s="9"/>
      <c r="G33" s="8"/>
      <c r="H33" s="9"/>
      <c r="I33" s="10"/>
      <c r="J33" s="10"/>
      <c r="K33" s="9"/>
    </row>
    <row r="34" spans="2:11" x14ac:dyDescent="0.25">
      <c r="B34" s="33"/>
      <c r="C34" s="8"/>
      <c r="D34" s="9"/>
      <c r="E34" s="8"/>
      <c r="F34" s="9"/>
      <c r="G34" s="8"/>
      <c r="H34" s="9"/>
      <c r="I34" s="10"/>
      <c r="J34" s="10"/>
      <c r="K34" s="9"/>
    </row>
    <row r="35" spans="2:11" x14ac:dyDescent="0.25">
      <c r="B35" s="33"/>
      <c r="C35" s="8"/>
      <c r="D35" s="9"/>
      <c r="E35" s="8"/>
      <c r="F35" s="9"/>
      <c r="G35" s="8"/>
      <c r="H35" s="9"/>
      <c r="I35" s="10"/>
      <c r="J35" s="10"/>
      <c r="K35" s="9"/>
    </row>
    <row r="36" spans="2:11" x14ac:dyDescent="0.25">
      <c r="B36" s="33"/>
      <c r="C36" s="8"/>
      <c r="D36" s="9"/>
      <c r="E36" s="8"/>
      <c r="F36" s="9"/>
      <c r="G36" s="8"/>
      <c r="H36" s="9"/>
      <c r="I36" s="10"/>
      <c r="J36" s="10"/>
      <c r="K36" s="9"/>
    </row>
    <row r="37" spans="2:11" x14ac:dyDescent="0.25">
      <c r="B37" s="33"/>
      <c r="C37" s="8"/>
      <c r="D37" s="9"/>
      <c r="E37" s="8"/>
      <c r="F37" s="9"/>
      <c r="G37" s="8"/>
      <c r="H37" s="9"/>
      <c r="I37" s="10"/>
      <c r="J37" s="10"/>
      <c r="K37" s="9"/>
    </row>
    <row r="38" spans="2:11" x14ac:dyDescent="0.25">
      <c r="B38" s="33"/>
      <c r="C38" s="8"/>
      <c r="D38" s="9"/>
      <c r="E38" s="8"/>
      <c r="F38" s="9"/>
      <c r="G38" s="8"/>
      <c r="H38" s="9"/>
      <c r="I38" s="10"/>
      <c r="J38" s="10"/>
      <c r="K38" s="9"/>
    </row>
    <row r="39" spans="2:11" x14ac:dyDescent="0.25">
      <c r="B39" s="33"/>
      <c r="C39" s="8"/>
      <c r="D39" s="9"/>
      <c r="E39" s="8"/>
      <c r="F39" s="9"/>
      <c r="G39" s="8"/>
      <c r="H39" s="9"/>
      <c r="I39" s="10"/>
      <c r="J39" s="10"/>
      <c r="K39" s="9"/>
    </row>
    <row r="40" spans="2:11" x14ac:dyDescent="0.25">
      <c r="B40" s="33"/>
      <c r="C40" s="8"/>
      <c r="D40" s="9"/>
      <c r="E40" s="8"/>
      <c r="F40" s="9"/>
      <c r="G40" s="8"/>
      <c r="H40" s="9"/>
      <c r="I40" s="10"/>
      <c r="J40" s="10"/>
      <c r="K40" s="9"/>
    </row>
  </sheetData>
  <mergeCells count="7">
    <mergeCell ref="A1:K1"/>
    <mergeCell ref="A4:K4"/>
    <mergeCell ref="A2:K2"/>
    <mergeCell ref="A26:K26"/>
    <mergeCell ref="A27:K27"/>
    <mergeCell ref="A25:K25"/>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zoomScaleNormal="100" zoomScaleSheetLayoutView="70" workbookViewId="0">
      <pane xSplit="2" ySplit="5" topLeftCell="C24" activePane="bottomRight" state="frozen"/>
      <selection activeCell="A3" sqref="A3:K3"/>
      <selection pane="topRight" activeCell="A3" sqref="A3:K3"/>
      <selection pane="bottomLeft" activeCell="A3" sqref="A3:K3"/>
      <selection pane="bottomRight" activeCell="A3" sqref="A3:K3"/>
    </sheetView>
  </sheetViews>
  <sheetFormatPr defaultColWidth="9.1796875" defaultRowHeight="12.5" x14ac:dyDescent="0.25"/>
  <cols>
    <col min="1" max="1" width="77.26953125" style="36" customWidth="1"/>
    <col min="2" max="2" width="11.5429687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19" t="s">
        <v>1728</v>
      </c>
      <c r="B1" s="120"/>
      <c r="C1" s="120"/>
      <c r="D1" s="120"/>
      <c r="E1" s="120"/>
      <c r="F1" s="120"/>
      <c r="G1" s="120"/>
      <c r="H1" s="120"/>
      <c r="I1" s="120"/>
      <c r="J1" s="120"/>
      <c r="K1" s="121"/>
    </row>
    <row r="2" spans="1:11" ht="13" x14ac:dyDescent="0.3">
      <c r="A2" s="125" t="s">
        <v>1576</v>
      </c>
      <c r="B2" s="126"/>
      <c r="C2" s="126"/>
      <c r="D2" s="126"/>
      <c r="E2" s="126"/>
      <c r="F2" s="126"/>
      <c r="G2" s="126"/>
      <c r="H2" s="126"/>
      <c r="I2" s="126"/>
      <c r="J2" s="126"/>
      <c r="K2" s="127"/>
    </row>
    <row r="3" spans="1:11" ht="13" x14ac:dyDescent="0.3">
      <c r="A3" s="125" t="s">
        <v>1744</v>
      </c>
      <c r="B3" s="126"/>
      <c r="C3" s="126"/>
      <c r="D3" s="126"/>
      <c r="E3" s="126"/>
      <c r="F3" s="126"/>
      <c r="G3" s="126"/>
      <c r="H3" s="126"/>
      <c r="I3" s="126"/>
      <c r="J3" s="126"/>
      <c r="K3" s="127"/>
    </row>
    <row r="4" spans="1:11" ht="13" x14ac:dyDescent="0.3">
      <c r="A4" s="122" t="s">
        <v>648</v>
      </c>
      <c r="B4" s="123"/>
      <c r="C4" s="123"/>
      <c r="D4" s="123"/>
      <c r="E4" s="123"/>
      <c r="F4" s="123"/>
      <c r="G4" s="123"/>
      <c r="H4" s="123"/>
      <c r="I4" s="123"/>
      <c r="J4" s="123"/>
      <c r="K4" s="124"/>
    </row>
    <row r="5" spans="1:11" ht="52" x14ac:dyDescent="0.3">
      <c r="A5" s="21" t="s">
        <v>11</v>
      </c>
      <c r="B5" s="22" t="s">
        <v>212</v>
      </c>
      <c r="C5" s="22" t="s">
        <v>649</v>
      </c>
      <c r="D5" s="22" t="s">
        <v>1723</v>
      </c>
      <c r="E5" s="22" t="s">
        <v>1693</v>
      </c>
      <c r="F5" s="22" t="s">
        <v>1720</v>
      </c>
      <c r="G5" s="22" t="s">
        <v>1717</v>
      </c>
      <c r="H5" s="22" t="s">
        <v>1718</v>
      </c>
      <c r="I5" s="23" t="s">
        <v>1724</v>
      </c>
      <c r="J5" s="23" t="s">
        <v>1721</v>
      </c>
      <c r="K5" s="22" t="s">
        <v>650</v>
      </c>
    </row>
    <row r="6" spans="1:11" x14ac:dyDescent="0.25">
      <c r="A6" s="94" t="s">
        <v>301</v>
      </c>
      <c r="B6" s="33" t="s">
        <v>213</v>
      </c>
      <c r="C6" s="34">
        <v>22453</v>
      </c>
      <c r="D6" s="9" t="str">
        <f>IF($B6="N/A","N/A",IF(C6&gt;15,"No",IF(C6&lt;-15,"No","Yes")))</f>
        <v>N/A</v>
      </c>
      <c r="E6" s="34">
        <v>22441</v>
      </c>
      <c r="F6" s="9" t="str">
        <f>IF($B6="N/A","N/A",IF(E6&gt;15,"No",IF(E6&lt;-15,"No","Yes")))</f>
        <v>N/A</v>
      </c>
      <c r="G6" s="34">
        <v>18775</v>
      </c>
      <c r="H6" s="9" t="str">
        <f>IF($B6="N/A","N/A",IF(G6&gt;15,"No",IF(G6&lt;-15,"No","Yes")))</f>
        <v>N/A</v>
      </c>
      <c r="I6" s="10">
        <v>-5.2999999999999999E-2</v>
      </c>
      <c r="J6" s="10">
        <v>-16.3</v>
      </c>
      <c r="K6" s="9" t="str">
        <f t="shared" ref="K6:K36" si="0">IF(J6="Div by 0", "N/A", IF(J6="N/A","N/A", IF(J6&gt;30, "No", IF(J6&lt;-30, "No", "Yes"))))</f>
        <v>Yes</v>
      </c>
    </row>
    <row r="7" spans="1:11" x14ac:dyDescent="0.25">
      <c r="A7" s="94" t="s">
        <v>307</v>
      </c>
      <c r="B7" s="33" t="s">
        <v>214</v>
      </c>
      <c r="C7" s="95">
        <v>100</v>
      </c>
      <c r="D7" s="9" t="str">
        <f>IF($B7="N/A","N/A",IF(C7&gt;100,"No",IF(C7&lt;95,"No","Yes")))</f>
        <v>Yes</v>
      </c>
      <c r="E7" s="95">
        <v>100</v>
      </c>
      <c r="F7" s="9" t="str">
        <f>IF($B7="N/A","N/A",IF(E7&gt;100,"No",IF(E7&lt;95,"No","Yes")))</f>
        <v>Yes</v>
      </c>
      <c r="G7" s="9">
        <v>100</v>
      </c>
      <c r="H7" s="9" t="str">
        <f>IF($B7="N/A","N/A",IF(G7&gt;100,"No",IF(G7&lt;95,"No","Yes")))</f>
        <v>Yes</v>
      </c>
      <c r="I7" s="10">
        <v>0</v>
      </c>
      <c r="J7" s="10">
        <v>0</v>
      </c>
      <c r="K7" s="9" t="str">
        <f t="shared" si="0"/>
        <v>Yes</v>
      </c>
    </row>
    <row r="8" spans="1:11" x14ac:dyDescent="0.25">
      <c r="A8" s="94" t="s">
        <v>308</v>
      </c>
      <c r="B8" s="33" t="s">
        <v>217</v>
      </c>
      <c r="C8" s="95">
        <v>0</v>
      </c>
      <c r="D8" s="9" t="str">
        <f>IF($B8="N/A","N/A",IF(C8=0,"Yes","No"))</f>
        <v>Yes</v>
      </c>
      <c r="E8" s="95">
        <v>0</v>
      </c>
      <c r="F8" s="9" t="str">
        <f>IF($B8="N/A","N/A",IF(E8=0,"Yes","No"))</f>
        <v>Yes</v>
      </c>
      <c r="G8" s="95">
        <v>0</v>
      </c>
      <c r="H8" s="9" t="str">
        <f>IF($B8="N/A","N/A",IF(G8=0,"Yes","No"))</f>
        <v>Yes</v>
      </c>
      <c r="I8" s="10" t="s">
        <v>1745</v>
      </c>
      <c r="J8" s="10" t="s">
        <v>1745</v>
      </c>
      <c r="K8" s="9" t="str">
        <f t="shared" si="0"/>
        <v>N/A</v>
      </c>
    </row>
    <row r="9" spans="1:11" x14ac:dyDescent="0.25">
      <c r="A9" s="94" t="s">
        <v>821</v>
      </c>
      <c r="B9" s="33" t="s">
        <v>218</v>
      </c>
      <c r="C9" s="80">
        <v>7446.0695674999997</v>
      </c>
      <c r="D9" s="9" t="str">
        <f>IF($B9="N/A","N/A",IF(C9&gt;7000,"No",IF(C9&lt;2000,"No","Yes")))</f>
        <v>No</v>
      </c>
      <c r="E9" s="80">
        <v>7656.8017467999998</v>
      </c>
      <c r="F9" s="9" t="str">
        <f>IF($B9="N/A","N/A",IF(E9&gt;7000,"No",IF(E9&lt;2000,"No","Yes")))</f>
        <v>No</v>
      </c>
      <c r="G9" s="80">
        <v>7908.7507323999998</v>
      </c>
      <c r="H9" s="9" t="str">
        <f>IF($B9="N/A","N/A",IF(G9&gt;7000,"No",IF(G9&lt;2000,"No","Yes")))</f>
        <v>No</v>
      </c>
      <c r="I9" s="10">
        <v>2.83</v>
      </c>
      <c r="J9" s="10">
        <v>3.2909999999999999</v>
      </c>
      <c r="K9" s="9" t="str">
        <f t="shared" si="0"/>
        <v>Yes</v>
      </c>
    </row>
    <row r="10" spans="1:11" x14ac:dyDescent="0.25">
      <c r="A10" s="94" t="s">
        <v>822</v>
      </c>
      <c r="B10" s="33" t="s">
        <v>213</v>
      </c>
      <c r="C10" s="80">
        <v>1765.2289596999999</v>
      </c>
      <c r="D10" s="9" t="str">
        <f>IF($B10="N/A","N/A",IF(C10&gt;15,"No",IF(C10&lt;-15,"No","Yes")))</f>
        <v>N/A</v>
      </c>
      <c r="E10" s="80">
        <v>1832.6573519000001</v>
      </c>
      <c r="F10" s="9" t="str">
        <f>IF($B10="N/A","N/A",IF(E10&gt;15,"No",IF(E10&lt;-15,"No","Yes")))</f>
        <v>N/A</v>
      </c>
      <c r="G10" s="80">
        <v>1793.6437156</v>
      </c>
      <c r="H10" s="9" t="str">
        <f>IF($B10="N/A","N/A",IF(G10&gt;15,"No",IF(G10&lt;-15,"No","Yes")))</f>
        <v>N/A</v>
      </c>
      <c r="I10" s="10">
        <v>3.82</v>
      </c>
      <c r="J10" s="10">
        <v>-2.13</v>
      </c>
      <c r="K10" s="9" t="str">
        <f t="shared" si="0"/>
        <v>Yes</v>
      </c>
    </row>
    <row r="11" spans="1:11" x14ac:dyDescent="0.25">
      <c r="A11" s="94" t="s">
        <v>309</v>
      </c>
      <c r="B11" s="33" t="s">
        <v>219</v>
      </c>
      <c r="C11" s="9">
        <v>3.0819934975000001</v>
      </c>
      <c r="D11" s="9" t="str">
        <f>IF($B11="N/A","N/A",IF(C11&gt;10,"No",IF(C11&lt;=0,"No","Yes")))</f>
        <v>Yes</v>
      </c>
      <c r="E11" s="9">
        <v>3.4000267368000001</v>
      </c>
      <c r="F11" s="9" t="str">
        <f>IF($B11="N/A","N/A",IF(E11&gt;10,"No",IF(E11&lt;=0,"No","Yes")))</f>
        <v>Yes</v>
      </c>
      <c r="G11" s="9">
        <v>4.2769640479</v>
      </c>
      <c r="H11" s="9" t="str">
        <f>IF($B11="N/A","N/A",IF(G11&gt;10,"No",IF(G11&lt;=0,"No","Yes")))</f>
        <v>Yes</v>
      </c>
      <c r="I11" s="10">
        <v>10.32</v>
      </c>
      <c r="J11" s="10">
        <v>25.79</v>
      </c>
      <c r="K11" s="9" t="str">
        <f t="shared" si="0"/>
        <v>Yes</v>
      </c>
    </row>
    <row r="12" spans="1:11" x14ac:dyDescent="0.25">
      <c r="A12" s="94" t="s">
        <v>823</v>
      </c>
      <c r="B12" s="33" t="s">
        <v>213</v>
      </c>
      <c r="C12" s="80">
        <v>3925.0794798000002</v>
      </c>
      <c r="D12" s="9" t="str">
        <f>IF($B12="N/A","N/A",IF(C12&gt;15,"No",IF(C12&lt;-15,"No","Yes")))</f>
        <v>N/A</v>
      </c>
      <c r="E12" s="80">
        <v>4332.7457404999996</v>
      </c>
      <c r="F12" s="9" t="str">
        <f>IF($B12="N/A","N/A",IF(E12&gt;15,"No",IF(E12&lt;-15,"No","Yes")))</f>
        <v>N/A</v>
      </c>
      <c r="G12" s="80">
        <v>4219.3449564000002</v>
      </c>
      <c r="H12" s="9" t="str">
        <f>IF($B12="N/A","N/A",IF(G12&gt;15,"No",IF(G12&lt;-15,"No","Yes")))</f>
        <v>N/A</v>
      </c>
      <c r="I12" s="10">
        <v>10.39</v>
      </c>
      <c r="J12" s="10">
        <v>-2.62</v>
      </c>
      <c r="K12" s="9" t="str">
        <f t="shared" si="0"/>
        <v>Yes</v>
      </c>
    </row>
    <row r="13" spans="1:11" x14ac:dyDescent="0.25">
      <c r="A13" s="94" t="s">
        <v>310</v>
      </c>
      <c r="B13" s="33" t="s">
        <v>214</v>
      </c>
      <c r="C13" s="8">
        <v>99.986638756999994</v>
      </c>
      <c r="D13" s="9" t="str">
        <f>IF($B13="N/A","N/A",IF(C13&gt;100,"No",IF(C13&lt;95,"No","Yes")))</f>
        <v>Yes</v>
      </c>
      <c r="E13" s="8">
        <v>100</v>
      </c>
      <c r="F13" s="9" t="str">
        <f>IF($B13="N/A","N/A",IF(E13&gt;100,"No",IF(E13&lt;95,"No","Yes")))</f>
        <v>Yes</v>
      </c>
      <c r="G13" s="8">
        <v>99.989347537</v>
      </c>
      <c r="H13" s="9" t="str">
        <f>IF($B13="N/A","N/A",IF(G13&gt;100,"No",IF(G13&lt;95,"No","Yes")))</f>
        <v>Yes</v>
      </c>
      <c r="I13" s="10">
        <v>1.34E-2</v>
      </c>
      <c r="J13" s="10">
        <v>-1.0999999999999999E-2</v>
      </c>
      <c r="K13" s="9" t="str">
        <f t="shared" si="0"/>
        <v>Yes</v>
      </c>
    </row>
    <row r="14" spans="1:11" x14ac:dyDescent="0.25">
      <c r="A14" s="94" t="s">
        <v>824</v>
      </c>
      <c r="B14" s="33" t="s">
        <v>220</v>
      </c>
      <c r="C14" s="8">
        <v>1.1342538976000001</v>
      </c>
      <c r="D14" s="9" t="str">
        <f>IF($B14="N/A","N/A",IF(C14&gt;1,"Yes","No"))</f>
        <v>Yes</v>
      </c>
      <c r="E14" s="8">
        <v>1.1384073794</v>
      </c>
      <c r="F14" s="9" t="str">
        <f>IF($B14="N/A","N/A",IF(E14&gt;1,"Yes","No"))</f>
        <v>Yes</v>
      </c>
      <c r="G14" s="8">
        <v>1.1420657326999999</v>
      </c>
      <c r="H14" s="9" t="str">
        <f>IF($B14="N/A","N/A",IF(G14&gt;1,"Yes","No"))</f>
        <v>Yes</v>
      </c>
      <c r="I14" s="10">
        <v>0.36620000000000003</v>
      </c>
      <c r="J14" s="10">
        <v>0.32140000000000002</v>
      </c>
      <c r="K14" s="9" t="str">
        <f t="shared" si="0"/>
        <v>Yes</v>
      </c>
    </row>
    <row r="15" spans="1:11" x14ac:dyDescent="0.25">
      <c r="A15" s="94" t="s">
        <v>311</v>
      </c>
      <c r="B15" s="33" t="s">
        <v>214</v>
      </c>
      <c r="C15" s="8">
        <v>99.946555025999999</v>
      </c>
      <c r="D15" s="9" t="str">
        <f>IF($B15="N/A","N/A",IF(C15&gt;100,"No",IF(C15&lt;95,"No","Yes")))</f>
        <v>Yes</v>
      </c>
      <c r="E15" s="8">
        <v>99.950982577000005</v>
      </c>
      <c r="F15" s="9" t="str">
        <f>IF($B15="N/A","N/A",IF(E15&gt;100,"No",IF(E15&lt;95,"No","Yes")))</f>
        <v>Yes</v>
      </c>
      <c r="G15" s="8">
        <v>99.920106524999994</v>
      </c>
      <c r="H15" s="9" t="str">
        <f>IF($B15="N/A","N/A",IF(G15&gt;100,"No",IF(G15&lt;95,"No","Yes")))</f>
        <v>Yes</v>
      </c>
      <c r="I15" s="10">
        <v>4.4000000000000003E-3</v>
      </c>
      <c r="J15" s="10">
        <v>-3.1E-2</v>
      </c>
      <c r="K15" s="9" t="str">
        <f t="shared" si="0"/>
        <v>Yes</v>
      </c>
    </row>
    <row r="16" spans="1:11" x14ac:dyDescent="0.25">
      <c r="A16" s="94" t="s">
        <v>825</v>
      </c>
      <c r="B16" s="33" t="s">
        <v>221</v>
      </c>
      <c r="C16" s="8">
        <v>8.7112428145000003</v>
      </c>
      <c r="D16" s="9" t="str">
        <f>IF($B16="N/A","N/A",IF(C16&gt;3,"Yes","No"))</f>
        <v>Yes</v>
      </c>
      <c r="E16" s="8">
        <v>8.5314311190000005</v>
      </c>
      <c r="F16" s="9" t="str">
        <f>IF($B16="N/A","N/A",IF(E16&gt;3,"Yes","No"))</f>
        <v>Yes</v>
      </c>
      <c r="G16" s="8">
        <v>8.2834221748000001</v>
      </c>
      <c r="H16" s="9" t="str">
        <f>IF($B16="N/A","N/A",IF(G16&gt;3,"Yes","No"))</f>
        <v>Yes</v>
      </c>
      <c r="I16" s="10">
        <v>-2.06</v>
      </c>
      <c r="J16" s="10">
        <v>-2.91</v>
      </c>
      <c r="K16" s="9" t="str">
        <f t="shared" si="0"/>
        <v>Yes</v>
      </c>
    </row>
    <row r="17" spans="1:11" x14ac:dyDescent="0.25">
      <c r="A17" s="94" t="s">
        <v>826</v>
      </c>
      <c r="B17" s="33" t="s">
        <v>222</v>
      </c>
      <c r="C17" s="8">
        <v>4.2118742206000004</v>
      </c>
      <c r="D17" s="9" t="str">
        <f>IF($B17="N/A","N/A",IF(C17&gt;=8,"No",IF(C17&lt;2,"No","Yes")))</f>
        <v>Yes</v>
      </c>
      <c r="E17" s="8">
        <v>4.1772202665</v>
      </c>
      <c r="F17" s="9" t="str">
        <f>IF($B17="N/A","N/A",IF(E17&gt;=8,"No",IF(E17&lt;2,"No","Yes")))</f>
        <v>Yes</v>
      </c>
      <c r="G17" s="8">
        <v>4.4152330225999998</v>
      </c>
      <c r="H17" s="9" t="str">
        <f>IF($B17="N/A","N/A",IF(G17&gt;=8,"No",IF(G17&lt;2,"No","Yes")))</f>
        <v>Yes</v>
      </c>
      <c r="I17" s="10">
        <v>-0.82299999999999995</v>
      </c>
      <c r="J17" s="10">
        <v>5.6980000000000004</v>
      </c>
      <c r="K17" s="9" t="str">
        <f t="shared" si="0"/>
        <v>Yes</v>
      </c>
    </row>
    <row r="18" spans="1:11" x14ac:dyDescent="0.25">
      <c r="A18" s="94" t="s">
        <v>827</v>
      </c>
      <c r="B18" s="33" t="s">
        <v>222</v>
      </c>
      <c r="C18" s="8">
        <v>4.2181891060999996</v>
      </c>
      <c r="D18" s="9" t="str">
        <f>IF($B18="N/A","N/A",IF(C18&gt;=8,"No",IF(C18&lt;2,"No","Yes")))</f>
        <v>Yes</v>
      </c>
      <c r="E18" s="8">
        <v>4.1779778084999997</v>
      </c>
      <c r="F18" s="9" t="str">
        <f>IF($B18="N/A","N/A",IF(E18&gt;=8,"No",IF(E18&lt;2,"No","Yes")))</f>
        <v>Yes</v>
      </c>
      <c r="G18" s="8">
        <v>4.4093209055000004</v>
      </c>
      <c r="H18" s="9" t="str">
        <f>IF($B18="N/A","N/A",IF(G18&gt;=8,"No",IF(G18&lt;2,"No","Yes")))</f>
        <v>Yes</v>
      </c>
      <c r="I18" s="10">
        <v>-0.95299999999999996</v>
      </c>
      <c r="J18" s="10">
        <v>5.5369999999999999</v>
      </c>
      <c r="K18" s="9" t="str">
        <f t="shared" si="0"/>
        <v>Yes</v>
      </c>
    </row>
    <row r="19" spans="1:11" x14ac:dyDescent="0.25">
      <c r="A19" s="94" t="s">
        <v>312</v>
      </c>
      <c r="B19" s="33" t="s">
        <v>223</v>
      </c>
      <c r="C19" s="8">
        <v>100</v>
      </c>
      <c r="D19" s="9" t="str">
        <f>IF(OR($B19="N/A",$C19="N/A"),"N/A",IF(C19&gt;100,"No",IF(C19&lt;98,"No","Yes")))</f>
        <v>Yes</v>
      </c>
      <c r="E19" s="8">
        <v>99.959894835</v>
      </c>
      <c r="F19" s="9" t="str">
        <f>IF(OR($B19="N/A",$E19="N/A"),"N/A",IF(E19&gt;100,"No",IF(E19&lt;98,"No","Yes")))</f>
        <v>Yes</v>
      </c>
      <c r="G19" s="8">
        <v>99.376830892000001</v>
      </c>
      <c r="H19" s="9" t="str">
        <f>IF($B19="N/A","N/A",IF(G19&gt;100,"No",IF(G19&lt;98,"No","Yes")))</f>
        <v>Yes</v>
      </c>
      <c r="I19" s="10">
        <v>-0.04</v>
      </c>
      <c r="J19" s="10">
        <v>-0.58299999999999996</v>
      </c>
      <c r="K19" s="9" t="str">
        <f t="shared" si="0"/>
        <v>Yes</v>
      </c>
    </row>
    <row r="20" spans="1:11" x14ac:dyDescent="0.25">
      <c r="A20" s="94" t="s">
        <v>31</v>
      </c>
      <c r="B20" s="49" t="s">
        <v>214</v>
      </c>
      <c r="C20" s="8">
        <v>99.995546251999997</v>
      </c>
      <c r="D20" s="9" t="str">
        <f>IF($B20="N/A","N/A",IF(C20&gt;100,"No",IF(C20&lt;95,"No","Yes")))</f>
        <v>Yes</v>
      </c>
      <c r="E20" s="8">
        <v>99.955438705999995</v>
      </c>
      <c r="F20" s="9" t="str">
        <f>IF($B20="N/A","N/A",IF(E20&gt;100,"No",IF(E20&lt;95,"No","Yes")))</f>
        <v>Yes</v>
      </c>
      <c r="G20" s="8">
        <v>99.371504659999999</v>
      </c>
      <c r="H20" s="9" t="str">
        <f>IF($B20="N/A","N/A",IF(G20&gt;100,"No",IF(G20&lt;95,"No","Yes")))</f>
        <v>Yes</v>
      </c>
      <c r="I20" s="10">
        <v>-0.04</v>
      </c>
      <c r="J20" s="10">
        <v>-0.58399999999999996</v>
      </c>
      <c r="K20" s="9" t="str">
        <f t="shared" si="0"/>
        <v>Yes</v>
      </c>
    </row>
    <row r="21" spans="1:11" x14ac:dyDescent="0.25">
      <c r="A21" s="94" t="s">
        <v>313</v>
      </c>
      <c r="B21" s="33" t="s">
        <v>214</v>
      </c>
      <c r="C21" s="8">
        <v>100</v>
      </c>
      <c r="D21" s="9" t="str">
        <f>IF($B21="N/A","N/A",IF(C21&gt;100,"No",IF(C21&lt;95,"No","Yes")))</f>
        <v>Yes</v>
      </c>
      <c r="E21" s="8">
        <v>100</v>
      </c>
      <c r="F21" s="9" t="str">
        <f>IF($B21="N/A","N/A",IF(E21&gt;100,"No",IF(E21&lt;95,"No","Yes")))</f>
        <v>Yes</v>
      </c>
      <c r="G21" s="8">
        <v>100</v>
      </c>
      <c r="H21" s="9" t="str">
        <f>IF($B21="N/A","N/A",IF(G21&gt;100,"No",IF(G21&lt;95,"No","Yes")))</f>
        <v>Yes</v>
      </c>
      <c r="I21" s="10">
        <v>0</v>
      </c>
      <c r="J21" s="10">
        <v>0</v>
      </c>
      <c r="K21" s="9" t="str">
        <f t="shared" si="0"/>
        <v>Yes</v>
      </c>
    </row>
    <row r="22" spans="1:11" x14ac:dyDescent="0.25">
      <c r="A22" s="94" t="s">
        <v>1695</v>
      </c>
      <c r="B22" s="33" t="s">
        <v>224</v>
      </c>
      <c r="C22" s="8">
        <v>0</v>
      </c>
      <c r="D22" s="9" t="str">
        <f>IF($B22="N/A","N/A",IF(C22&gt;5,"No",IF(C22&lt;=0,"No","Yes")))</f>
        <v>No</v>
      </c>
      <c r="E22" s="8">
        <v>0</v>
      </c>
      <c r="F22" s="9" t="str">
        <f>IF($B22="N/A","N/A",IF(E22&gt;5,"No",IF(E22&lt;=0,"No","Yes")))</f>
        <v>No</v>
      </c>
      <c r="G22" s="8">
        <v>0</v>
      </c>
      <c r="H22" s="9" t="str">
        <f>IF($B22="N/A","N/A",IF(G22&gt;5,"No",IF(G22&lt;=0,"No","Yes")))</f>
        <v>No</v>
      </c>
      <c r="I22" s="10" t="s">
        <v>1745</v>
      </c>
      <c r="J22" s="10" t="s">
        <v>1745</v>
      </c>
      <c r="K22" s="9" t="str">
        <f t="shared" si="0"/>
        <v>N/A</v>
      </c>
    </row>
    <row r="23" spans="1:11" x14ac:dyDescent="0.25">
      <c r="A23" s="94" t="s">
        <v>314</v>
      </c>
      <c r="B23" s="33"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5">
      <c r="A24" s="94" t="s">
        <v>828</v>
      </c>
      <c r="B24" s="33" t="s">
        <v>225</v>
      </c>
      <c r="C24" s="8">
        <v>4.7724580233999996</v>
      </c>
      <c r="D24" s="9" t="str">
        <f>IF($B24="N/A","N/A",IF(C24&gt;=2,"Yes","No"))</f>
        <v>Yes</v>
      </c>
      <c r="E24" s="8">
        <v>4.8186355332000002</v>
      </c>
      <c r="F24" s="9" t="str">
        <f>IF($B24="N/A","N/A",IF(E24&gt;=2,"Yes","No"))</f>
        <v>Yes</v>
      </c>
      <c r="G24" s="8">
        <v>4.815286285</v>
      </c>
      <c r="H24" s="9" t="str">
        <f>IF($B24="N/A","N/A",IF(G24&gt;=2,"Yes","No"))</f>
        <v>Yes</v>
      </c>
      <c r="I24" s="10">
        <v>0.96760000000000002</v>
      </c>
      <c r="J24" s="10">
        <v>-7.0000000000000007E-2</v>
      </c>
      <c r="K24" s="9" t="str">
        <f t="shared" si="0"/>
        <v>Yes</v>
      </c>
    </row>
    <row r="25" spans="1:11" x14ac:dyDescent="0.25">
      <c r="A25" s="94" t="s">
        <v>829</v>
      </c>
      <c r="B25" s="33" t="s">
        <v>226</v>
      </c>
      <c r="C25" s="8">
        <v>3.1087159844999999</v>
      </c>
      <c r="D25" s="9" t="str">
        <f>IF($B25="N/A","N/A",IF(C25&gt;30,"No",IF(C25&lt;5,"No","Yes")))</f>
        <v>No</v>
      </c>
      <c r="E25" s="8">
        <v>1.8270130565</v>
      </c>
      <c r="F25" s="9" t="str">
        <f>IF($B25="N/A","N/A",IF(E25&gt;30,"No",IF(E25&lt;5,"No","Yes")))</f>
        <v>No</v>
      </c>
      <c r="G25" s="8">
        <v>2.7430093209000002</v>
      </c>
      <c r="H25" s="9" t="str">
        <f>IF($B25="N/A","N/A",IF(G25&gt;30,"No",IF(G25&lt;5,"No","Yes")))</f>
        <v>No</v>
      </c>
      <c r="I25" s="10">
        <v>-41.2</v>
      </c>
      <c r="J25" s="10">
        <v>50.14</v>
      </c>
      <c r="K25" s="9" t="str">
        <f t="shared" si="0"/>
        <v>No</v>
      </c>
    </row>
    <row r="26" spans="1:11" x14ac:dyDescent="0.25">
      <c r="A26" s="94" t="s">
        <v>830</v>
      </c>
      <c r="B26" s="33" t="s">
        <v>227</v>
      </c>
      <c r="C26" s="8">
        <v>14.015944417</v>
      </c>
      <c r="D26" s="9" t="str">
        <f>IF($B26="N/A","N/A",IF(C26&gt;75,"No",IF(C26&lt;15,"No","Yes")))</f>
        <v>No</v>
      </c>
      <c r="E26" s="8">
        <v>7.6333496724999996</v>
      </c>
      <c r="F26" s="9" t="str">
        <f>IF($B26="N/A","N/A",IF(E26&gt;75,"No",IF(E26&lt;15,"No","Yes")))</f>
        <v>No</v>
      </c>
      <c r="G26" s="8">
        <v>12.197070573</v>
      </c>
      <c r="H26" s="9" t="str">
        <f>IF($B26="N/A","N/A",IF(G26&gt;75,"No",IF(G26&lt;15,"No","Yes")))</f>
        <v>No</v>
      </c>
      <c r="I26" s="10">
        <v>-45.5</v>
      </c>
      <c r="J26" s="10">
        <v>59.79</v>
      </c>
      <c r="K26" s="9" t="str">
        <f t="shared" si="0"/>
        <v>No</v>
      </c>
    </row>
    <row r="27" spans="1:11" x14ac:dyDescent="0.25">
      <c r="A27" s="94" t="s">
        <v>831</v>
      </c>
      <c r="B27" s="33" t="s">
        <v>228</v>
      </c>
      <c r="C27" s="8">
        <v>82.875339597999996</v>
      </c>
      <c r="D27" s="9" t="str">
        <f>IF($B27="N/A","N/A",IF(C27&gt;70,"No",IF(C27&lt;25,"No","Yes")))</f>
        <v>No</v>
      </c>
      <c r="E27" s="8">
        <v>52.689274097000002</v>
      </c>
      <c r="F27" s="9" t="str">
        <f>IF($B27="N/A","N/A",IF(E27&gt;70,"No",IF(E27&lt;25,"No","Yes")))</f>
        <v>Yes</v>
      </c>
      <c r="G27" s="8">
        <v>85.059920106999996</v>
      </c>
      <c r="H27" s="9" t="str">
        <f>IF($B27="N/A","N/A",IF(G27&gt;70,"No",IF(G27&lt;25,"No","Yes")))</f>
        <v>No</v>
      </c>
      <c r="I27" s="10">
        <v>-36.4</v>
      </c>
      <c r="J27" s="10">
        <v>61.44</v>
      </c>
      <c r="K27" s="9" t="str">
        <f t="shared" si="0"/>
        <v>No</v>
      </c>
    </row>
    <row r="28" spans="1:11" x14ac:dyDescent="0.25">
      <c r="A28" s="94" t="s">
        <v>318</v>
      </c>
      <c r="B28" s="33" t="s">
        <v>229</v>
      </c>
      <c r="C28" s="8">
        <v>61.163318932999999</v>
      </c>
      <c r="D28" s="9" t="str">
        <f>IF($B28="N/A","N/A",IF(C28&gt;70,"No",IF(C28&lt;35,"No","Yes")))</f>
        <v>Yes</v>
      </c>
      <c r="E28" s="8">
        <v>60.278062474999999</v>
      </c>
      <c r="F28" s="9" t="str">
        <f>IF($B28="N/A","N/A",IF(E28&gt;70,"No",IF(E28&lt;35,"No","Yes")))</f>
        <v>Yes</v>
      </c>
      <c r="G28" s="8">
        <v>58.295605858999998</v>
      </c>
      <c r="H28" s="9" t="str">
        <f>IF($B28="N/A","N/A",IF(G28&gt;70,"No",IF(G28&lt;35,"No","Yes")))</f>
        <v>Yes</v>
      </c>
      <c r="I28" s="10">
        <v>-1.45</v>
      </c>
      <c r="J28" s="10">
        <v>-3.29</v>
      </c>
      <c r="K28" s="9" t="str">
        <f t="shared" si="0"/>
        <v>Yes</v>
      </c>
    </row>
    <row r="29" spans="1:11" x14ac:dyDescent="0.25">
      <c r="A29" s="94" t="s">
        <v>832</v>
      </c>
      <c r="B29" s="33" t="s">
        <v>220</v>
      </c>
      <c r="C29" s="8">
        <v>2.0715065899999998</v>
      </c>
      <c r="D29" s="9" t="str">
        <f>IF($B29="N/A","N/A",IF(C29&gt;1,"Yes","No"))</f>
        <v>Yes</v>
      </c>
      <c r="E29" s="8">
        <v>2.0677164189999999</v>
      </c>
      <c r="F29" s="9" t="str">
        <f>IF($B29="N/A","N/A",IF(E29&gt;1,"Yes","No"))</f>
        <v>Yes</v>
      </c>
      <c r="G29" s="8">
        <v>2.0417542257000001</v>
      </c>
      <c r="H29" s="9" t="str">
        <f>IF($B29="N/A","N/A",IF(G29&gt;1,"Yes","No"))</f>
        <v>Yes</v>
      </c>
      <c r="I29" s="10">
        <v>-0.183</v>
      </c>
      <c r="J29" s="10">
        <v>-1.26</v>
      </c>
      <c r="K29" s="9" t="str">
        <f t="shared" si="0"/>
        <v>Yes</v>
      </c>
    </row>
    <row r="30" spans="1:11" x14ac:dyDescent="0.25">
      <c r="A30" s="94" t="s">
        <v>319</v>
      </c>
      <c r="B30" s="33" t="s">
        <v>213</v>
      </c>
      <c r="C30" s="8">
        <v>0</v>
      </c>
      <c r="D30" s="9" t="str">
        <f>IF($B30="N/A","N/A",IF(C30&gt;15,"No",IF(C30&lt;-15,"No","Yes")))</f>
        <v>N/A</v>
      </c>
      <c r="E30" s="8">
        <v>0</v>
      </c>
      <c r="F30" s="9" t="str">
        <f>IF($B30="N/A","N/A",IF(E30&gt;15,"No",IF(E30&lt;-15,"No","Yes")))</f>
        <v>N/A</v>
      </c>
      <c r="G30" s="8">
        <v>0</v>
      </c>
      <c r="H30" s="9" t="str">
        <f>IF($B30="N/A","N/A",IF(G30&gt;15,"No",IF(G30&lt;-15,"No","Yes")))</f>
        <v>N/A</v>
      </c>
      <c r="I30" s="10" t="s">
        <v>1745</v>
      </c>
      <c r="J30" s="10" t="s">
        <v>1745</v>
      </c>
      <c r="K30" s="9" t="str">
        <f t="shared" si="0"/>
        <v>N/A</v>
      </c>
    </row>
    <row r="31" spans="1:11" x14ac:dyDescent="0.25">
      <c r="A31" s="94" t="s">
        <v>833</v>
      </c>
      <c r="B31" s="33" t="s">
        <v>213</v>
      </c>
      <c r="C31" s="8">
        <v>100</v>
      </c>
      <c r="D31" s="9" t="str">
        <f>IF($B31="N/A","N/A",IF(C31&gt;15,"No",IF(C31&lt;-15,"No","Yes")))</f>
        <v>N/A</v>
      </c>
      <c r="E31" s="8">
        <v>100</v>
      </c>
      <c r="F31" s="9" t="str">
        <f>IF($B31="N/A","N/A",IF(E31&gt;15,"No",IF(E31&lt;-15,"No","Yes")))</f>
        <v>N/A</v>
      </c>
      <c r="G31" s="8">
        <v>100</v>
      </c>
      <c r="H31" s="9" t="str">
        <f>IF($B31="N/A","N/A",IF(G31&gt;15,"No",IF(G31&lt;-15,"No","Yes")))</f>
        <v>N/A</v>
      </c>
      <c r="I31" s="10">
        <v>0</v>
      </c>
      <c r="J31" s="10">
        <v>0</v>
      </c>
      <c r="K31" s="9" t="str">
        <f t="shared" si="0"/>
        <v>Yes</v>
      </c>
    </row>
    <row r="32" spans="1:11" x14ac:dyDescent="0.25">
      <c r="A32" s="94" t="s">
        <v>320</v>
      </c>
      <c r="B32" s="33" t="s">
        <v>213</v>
      </c>
      <c r="C32" s="8" t="s">
        <v>1745</v>
      </c>
      <c r="D32" s="9" t="str">
        <f>IF($B32="N/A","N/A",IF(C32&gt;15,"No",IF(C32&lt;-15,"No","Yes")))</f>
        <v>N/A</v>
      </c>
      <c r="E32" s="8" t="s">
        <v>1745</v>
      </c>
      <c r="F32" s="9" t="str">
        <f>IF($B32="N/A","N/A",IF(E32&gt;15,"No",IF(E32&lt;-15,"No","Yes")))</f>
        <v>N/A</v>
      </c>
      <c r="G32" s="8" t="s">
        <v>1745</v>
      </c>
      <c r="H32" s="9" t="str">
        <f>IF($B32="N/A","N/A",IF(G32&gt;15,"No",IF(G32&lt;-15,"No","Yes")))</f>
        <v>N/A</v>
      </c>
      <c r="I32" s="10" t="s">
        <v>1745</v>
      </c>
      <c r="J32" s="10" t="s">
        <v>1745</v>
      </c>
      <c r="K32" s="9" t="str">
        <f t="shared" si="0"/>
        <v>N/A</v>
      </c>
    </row>
    <row r="33" spans="1:11" x14ac:dyDescent="0.25">
      <c r="A33" s="94" t="s">
        <v>321</v>
      </c>
      <c r="B33" s="33" t="s">
        <v>213</v>
      </c>
      <c r="C33" s="8">
        <v>100</v>
      </c>
      <c r="D33" s="9" t="str">
        <f>IF($B33="N/A","N/A",IF(C33&gt;15,"No",IF(C33&lt;-15,"No","Yes")))</f>
        <v>N/A</v>
      </c>
      <c r="E33" s="8">
        <v>99.992607378000002</v>
      </c>
      <c r="F33" s="9" t="str">
        <f>IF($B33="N/A","N/A",IF(E33&gt;15,"No",IF(E33&lt;-15,"No","Yes")))</f>
        <v>N/A</v>
      </c>
      <c r="G33" s="8">
        <v>100</v>
      </c>
      <c r="H33" s="9" t="str">
        <f>IF($B33="N/A","N/A",IF(G33&gt;15,"No",IF(G33&lt;-15,"No","Yes")))</f>
        <v>N/A</v>
      </c>
      <c r="I33" s="10">
        <v>-7.0000000000000001E-3</v>
      </c>
      <c r="J33" s="10">
        <v>7.4000000000000003E-3</v>
      </c>
      <c r="K33" s="9" t="str">
        <f t="shared" si="0"/>
        <v>Yes</v>
      </c>
    </row>
    <row r="34" spans="1:11" x14ac:dyDescent="0.25">
      <c r="A34" s="94" t="s">
        <v>322</v>
      </c>
      <c r="B34" s="33" t="s">
        <v>230</v>
      </c>
      <c r="C34" s="8">
        <v>72.631719591999996</v>
      </c>
      <c r="D34" s="9" t="str">
        <f>IF($B34="N/A","N/A",IF(C34&gt;=90,"Yes","No"))</f>
        <v>No</v>
      </c>
      <c r="E34" s="8">
        <v>71.106456932</v>
      </c>
      <c r="F34" s="9" t="str">
        <f>IF($B34="N/A","N/A",IF(E34&gt;=90,"Yes","No"))</f>
        <v>No</v>
      </c>
      <c r="G34" s="8">
        <v>73.560585884999995</v>
      </c>
      <c r="H34" s="9" t="str">
        <f>IF($B34="N/A","N/A",IF(G34&gt;=90,"Yes","No"))</f>
        <v>No</v>
      </c>
      <c r="I34" s="10">
        <v>-2.1</v>
      </c>
      <c r="J34" s="10">
        <v>3.4510000000000001</v>
      </c>
      <c r="K34" s="9" t="str">
        <f t="shared" si="0"/>
        <v>Yes</v>
      </c>
    </row>
    <row r="35" spans="1:11" x14ac:dyDescent="0.25">
      <c r="A35" s="94" t="s">
        <v>323</v>
      </c>
      <c r="B35" s="33" t="s">
        <v>213</v>
      </c>
      <c r="C35" s="8">
        <v>26.775931947</v>
      </c>
      <c r="D35" s="9" t="str">
        <f>IF($B35="N/A","N/A",IF(C35&gt;15,"No",IF(C35&lt;-15,"No","Yes")))</f>
        <v>N/A</v>
      </c>
      <c r="E35" s="8">
        <v>27.111091305999999</v>
      </c>
      <c r="F35" s="9" t="str">
        <f>IF($B35="N/A","N/A",IF(E35&gt;15,"No",IF(E35&lt;-15,"No","Yes")))</f>
        <v>N/A</v>
      </c>
      <c r="G35" s="8">
        <v>25.970705725999998</v>
      </c>
      <c r="H35" s="9" t="str">
        <f>IF($B35="N/A","N/A",IF(G35&gt;15,"No",IF(G35&lt;-15,"No","Yes")))</f>
        <v>N/A</v>
      </c>
      <c r="I35" s="10">
        <v>1.252</v>
      </c>
      <c r="J35" s="10">
        <v>-4.21</v>
      </c>
      <c r="K35" s="9" t="str">
        <f t="shared" si="0"/>
        <v>Yes</v>
      </c>
    </row>
    <row r="36" spans="1:11" x14ac:dyDescent="0.25">
      <c r="A36" s="94" t="s">
        <v>1730</v>
      </c>
      <c r="B36" s="33" t="s">
        <v>213</v>
      </c>
      <c r="C36" s="8">
        <v>36.173339865000003</v>
      </c>
      <c r="D36" s="9" t="str">
        <f>IF($B36="N/A","N/A",IF(C36&gt;15,"No",IF(C36&lt;-15,"No","Yes")))</f>
        <v>N/A</v>
      </c>
      <c r="E36" s="8">
        <v>38.104362551000001</v>
      </c>
      <c r="F36" s="9" t="str">
        <f>IF($B36="N/A","N/A",IF(E36&gt;15,"No",IF(E36&lt;-15,"No","Yes")))</f>
        <v>N/A</v>
      </c>
      <c r="G36" s="8">
        <v>42.061251663999997</v>
      </c>
      <c r="H36" s="9" t="str">
        <f>IF($B36="N/A","N/A",IF(G36&gt;15,"No",IF(G36&lt;-15,"No","Yes")))</f>
        <v>N/A</v>
      </c>
      <c r="I36" s="10">
        <v>5.3380000000000001</v>
      </c>
      <c r="J36" s="10">
        <v>10.38</v>
      </c>
      <c r="K36" s="9" t="str">
        <f t="shared" si="0"/>
        <v>Yes</v>
      </c>
    </row>
    <row r="37" spans="1:11" x14ac:dyDescent="0.25">
      <c r="A37" s="94" t="s">
        <v>372</v>
      </c>
      <c r="B37" s="33" t="s">
        <v>231</v>
      </c>
      <c r="C37" s="8">
        <v>90.914354428999999</v>
      </c>
      <c r="D37" s="9" t="str">
        <f>IF($B37="N/A","N/A",IF(C37&gt;90,"No",IF(C37&lt;75,"No","Yes")))</f>
        <v>No</v>
      </c>
      <c r="E37" s="8">
        <v>91.470968317000001</v>
      </c>
      <c r="F37" s="9" t="str">
        <f>IF($B37="N/A","N/A",IF(E37&gt;90,"No",IF(E37&lt;75,"No","Yes")))</f>
        <v>No</v>
      </c>
      <c r="G37" s="8">
        <v>91.552596538000003</v>
      </c>
      <c r="H37" s="9" t="str">
        <f>IF($B37="N/A","N/A",IF(G37&gt;90,"No",IF(G37&lt;75,"No","Yes")))</f>
        <v>No</v>
      </c>
      <c r="I37" s="10">
        <v>0.61219999999999997</v>
      </c>
      <c r="J37" s="10">
        <v>8.9200000000000002E-2</v>
      </c>
      <c r="K37" s="9" t="str">
        <f>IF(J37="Div by 0", "N/A", IF(J37="N/A","N/A", IF(J37&gt;30, "No", IF(J37&lt;-30, "No", "Yes"))))</f>
        <v>Yes</v>
      </c>
    </row>
    <row r="38" spans="1:11" x14ac:dyDescent="0.25">
      <c r="A38" s="94" t="s">
        <v>373</v>
      </c>
      <c r="B38" s="33" t="s">
        <v>232</v>
      </c>
      <c r="C38" s="8">
        <v>6.7207054736999998</v>
      </c>
      <c r="D38" s="9" t="str">
        <f>IF($B38="N/A","N/A",IF(C38&gt;10,"No",IF(C38&lt;1,"No","Yes")))</f>
        <v>Yes</v>
      </c>
      <c r="E38" s="8">
        <v>6.1984760036999997</v>
      </c>
      <c r="F38" s="9" t="str">
        <f>IF($B38="N/A","N/A",IF(E38&gt;10,"No",IF(E38&lt;1,"No","Yes")))</f>
        <v>Yes</v>
      </c>
      <c r="G38" s="8">
        <v>5.7363515313000004</v>
      </c>
      <c r="H38" s="9" t="str">
        <f>IF($B38="N/A","N/A",IF(G38&gt;10,"No",IF(G38&lt;1,"No","Yes")))</f>
        <v>Yes</v>
      </c>
      <c r="I38" s="10">
        <v>-7.77</v>
      </c>
      <c r="J38" s="10">
        <v>-7.46</v>
      </c>
      <c r="K38" s="9" t="str">
        <f>IF(J38="Div by 0", "N/A", IF(J38="N/A","N/A", IF(J38&gt;30, "No", IF(J38&lt;-30, "No", "Yes"))))</f>
        <v>Yes</v>
      </c>
    </row>
    <row r="39" spans="1:11" x14ac:dyDescent="0.25">
      <c r="A39" s="94" t="s">
        <v>374</v>
      </c>
      <c r="B39" s="33" t="s">
        <v>233</v>
      </c>
      <c r="C39" s="8">
        <v>1.7814991299999999E-2</v>
      </c>
      <c r="D39" s="9" t="str">
        <f>IF($B39="N/A","N/A",IF(C39&gt;2,"No",IF(C39&lt;=0,"No","Yes")))</f>
        <v>Yes</v>
      </c>
      <c r="E39" s="8">
        <v>8.9122587999999996E-3</v>
      </c>
      <c r="F39" s="9" t="str">
        <f>IF($B39="N/A","N/A",IF(E39&gt;2,"No",IF(E39&lt;=0,"No","Yes")))</f>
        <v>Yes</v>
      </c>
      <c r="G39" s="8">
        <v>1.5978695099999999E-2</v>
      </c>
      <c r="H39" s="9" t="str">
        <f>IF($B39="N/A","N/A",IF(G39&gt;2,"No",IF(G39&lt;=0,"No","Yes")))</f>
        <v>Yes</v>
      </c>
      <c r="I39" s="10">
        <v>-50</v>
      </c>
      <c r="J39" s="10">
        <v>79.290000000000006</v>
      </c>
      <c r="K39" s="9" t="str">
        <f>IF(J39="Div by 0", "N/A", IF(J39="N/A","N/A", IF(J39&gt;30, "No", IF(J39&lt;-30, "No", "Yes"))))</f>
        <v>No</v>
      </c>
    </row>
    <row r="40" spans="1:11" x14ac:dyDescent="0.25">
      <c r="A40" s="94" t="s">
        <v>375</v>
      </c>
      <c r="B40" s="33" t="s">
        <v>234</v>
      </c>
      <c r="C40" s="8">
        <v>1.1089832094000001</v>
      </c>
      <c r="D40" s="9" t="str">
        <f>IF($B40="N/A","N/A",IF(C40&gt;3,"No",IF(C40&lt;=0,"No","Yes")))</f>
        <v>Yes</v>
      </c>
      <c r="E40" s="8">
        <v>0.99371685750000005</v>
      </c>
      <c r="F40" s="9" t="str">
        <f>IF($B40="N/A","N/A",IF(E40&gt;3,"No",IF(E40&lt;=0,"No","Yes")))</f>
        <v>Yes</v>
      </c>
      <c r="G40" s="8">
        <v>1.0599201064999999</v>
      </c>
      <c r="H40" s="9" t="str">
        <f>IF($B40="N/A","N/A",IF(G40&gt;3,"No",IF(G40&lt;=0,"No","Yes")))</f>
        <v>Yes</v>
      </c>
      <c r="I40" s="10">
        <v>-10.4</v>
      </c>
      <c r="J40" s="10">
        <v>6.6619999999999999</v>
      </c>
      <c r="K40" s="9" t="str">
        <f>IF(J40="Div by 0", "N/A", IF(J40="N/A","N/A", IF(J40&gt;30, "No", IF(J40&lt;-30, "No", "Yes"))))</f>
        <v>Yes</v>
      </c>
    </row>
    <row r="41" spans="1:11" s="99" customFormat="1" x14ac:dyDescent="0.25">
      <c r="A41" s="133" t="s">
        <v>1632</v>
      </c>
      <c r="B41" s="134"/>
      <c r="C41" s="134"/>
      <c r="D41" s="134"/>
      <c r="E41" s="134"/>
      <c r="F41" s="134"/>
      <c r="G41" s="134"/>
      <c r="H41" s="134"/>
      <c r="I41" s="134"/>
      <c r="J41" s="134"/>
      <c r="K41" s="135"/>
    </row>
    <row r="42" spans="1:11" ht="16.5" customHeight="1" x14ac:dyDescent="0.25">
      <c r="A42" s="128" t="s">
        <v>1630</v>
      </c>
      <c r="B42" s="129"/>
      <c r="C42" s="129"/>
      <c r="D42" s="129"/>
      <c r="E42" s="129"/>
      <c r="F42" s="129"/>
      <c r="G42" s="129"/>
      <c r="H42" s="129"/>
      <c r="I42" s="129"/>
      <c r="J42" s="129"/>
      <c r="K42" s="130"/>
    </row>
    <row r="43" spans="1:11" x14ac:dyDescent="0.25">
      <c r="A43" s="131" t="s">
        <v>1731</v>
      </c>
      <c r="B43" s="131"/>
      <c r="C43" s="131"/>
      <c r="D43" s="131"/>
      <c r="E43" s="131"/>
      <c r="F43" s="131"/>
      <c r="G43" s="131"/>
      <c r="H43" s="131"/>
      <c r="I43" s="131"/>
      <c r="J43" s="131"/>
      <c r="K43" s="132"/>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42"/>
  <sheetViews>
    <sheetView showGridLines="0" zoomScaleNormal="100" workbookViewId="0">
      <pane xSplit="2" ySplit="5" topLeftCell="C15" activePane="bottomRight" state="frozen"/>
      <selection activeCell="A3" sqref="A3:K3"/>
      <selection pane="topRight" activeCell="A3" sqref="A3:K3"/>
      <selection pane="bottomLeft" activeCell="A3" sqref="A3:K3"/>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19" t="s">
        <v>1728</v>
      </c>
      <c r="B1" s="120"/>
      <c r="C1" s="120"/>
      <c r="D1" s="120"/>
      <c r="E1" s="120"/>
      <c r="F1" s="120"/>
      <c r="G1" s="120"/>
      <c r="H1" s="120"/>
      <c r="I1" s="120"/>
      <c r="J1" s="120"/>
      <c r="K1" s="121"/>
    </row>
    <row r="2" spans="1:11" ht="13" x14ac:dyDescent="0.3">
      <c r="A2" s="125" t="s">
        <v>1574</v>
      </c>
      <c r="B2" s="126"/>
      <c r="C2" s="126"/>
      <c r="D2" s="126"/>
      <c r="E2" s="126"/>
      <c r="F2" s="126"/>
      <c r="G2" s="126"/>
      <c r="H2" s="126"/>
      <c r="I2" s="126"/>
      <c r="J2" s="126"/>
      <c r="K2" s="127"/>
    </row>
    <row r="3" spans="1:11" ht="13" x14ac:dyDescent="0.3">
      <c r="A3" s="125" t="s">
        <v>1744</v>
      </c>
      <c r="B3" s="126"/>
      <c r="C3" s="126"/>
      <c r="D3" s="126"/>
      <c r="E3" s="126"/>
      <c r="F3" s="126"/>
      <c r="G3" s="126"/>
      <c r="H3" s="126"/>
      <c r="I3" s="126"/>
      <c r="J3" s="126"/>
      <c r="K3" s="127"/>
    </row>
    <row r="4" spans="1:11" ht="13" x14ac:dyDescent="0.3">
      <c r="A4" s="122" t="s">
        <v>648</v>
      </c>
      <c r="B4" s="123"/>
      <c r="C4" s="123"/>
      <c r="D4" s="123"/>
      <c r="E4" s="123"/>
      <c r="F4" s="123"/>
      <c r="G4" s="123"/>
      <c r="H4" s="123"/>
      <c r="I4" s="123"/>
      <c r="J4" s="123"/>
      <c r="K4" s="124"/>
    </row>
    <row r="5" spans="1:11" ht="52" x14ac:dyDescent="0.3">
      <c r="A5" s="21" t="s">
        <v>11</v>
      </c>
      <c r="B5" s="22" t="s">
        <v>212</v>
      </c>
      <c r="C5" s="22" t="s">
        <v>649</v>
      </c>
      <c r="D5" s="22" t="s">
        <v>1723</v>
      </c>
      <c r="E5" s="22" t="s">
        <v>1693</v>
      </c>
      <c r="F5" s="22" t="s">
        <v>1720</v>
      </c>
      <c r="G5" s="22" t="s">
        <v>1717</v>
      </c>
      <c r="H5" s="22" t="s">
        <v>1718</v>
      </c>
      <c r="I5" s="23" t="s">
        <v>1724</v>
      </c>
      <c r="J5" s="23" t="s">
        <v>1721</v>
      </c>
      <c r="K5" s="22" t="s">
        <v>650</v>
      </c>
    </row>
    <row r="6" spans="1:11" x14ac:dyDescent="0.25">
      <c r="A6" s="94" t="s">
        <v>301</v>
      </c>
      <c r="B6" s="33" t="s">
        <v>213</v>
      </c>
      <c r="C6" s="34">
        <v>4990</v>
      </c>
      <c r="D6" s="9" t="str">
        <f>IF($B6="N/A","N/A",IF(C6&gt;15,"No",IF(C6&lt;-15,"No","Yes")))</f>
        <v>N/A</v>
      </c>
      <c r="E6" s="34">
        <v>4297</v>
      </c>
      <c r="F6" s="9" t="str">
        <f>IF($B6="N/A","N/A",IF(E6&gt;15,"No",IF(E6&lt;-15,"No","Yes")))</f>
        <v>N/A</v>
      </c>
      <c r="G6" s="34">
        <v>4987</v>
      </c>
      <c r="H6" s="9" t="str">
        <f>IF($B6="N/A","N/A",IF(G6&gt;15,"No",IF(G6&lt;-15,"No","Yes")))</f>
        <v>N/A</v>
      </c>
      <c r="I6" s="10">
        <v>-13.9</v>
      </c>
      <c r="J6" s="10">
        <v>16.059999999999999</v>
      </c>
      <c r="K6" s="9" t="str">
        <f t="shared" ref="K6:K31" si="0">IF(J6="Div by 0", "N/A", IF(J6="N/A","N/A", IF(J6&gt;30, "No", IF(J6&lt;-30, "No", "Yes"))))</f>
        <v>Yes</v>
      </c>
    </row>
    <row r="7" spans="1:11" x14ac:dyDescent="0.25">
      <c r="A7" s="94" t="s">
        <v>307</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4" t="s">
        <v>308</v>
      </c>
      <c r="B8" s="33" t="s">
        <v>217</v>
      </c>
      <c r="C8" s="8">
        <v>0</v>
      </c>
      <c r="D8" s="9" t="str">
        <f>IF($B8="N/A","N/A",IF(C8=0,"Yes","No"))</f>
        <v>Yes</v>
      </c>
      <c r="E8" s="8">
        <v>0</v>
      </c>
      <c r="F8" s="9" t="str">
        <f>IF($B8="N/A","N/A",IF(E8=0,"Yes","No"))</f>
        <v>Yes</v>
      </c>
      <c r="G8" s="8">
        <v>0</v>
      </c>
      <c r="H8" s="9" t="str">
        <f>IF($B8="N/A","N/A",IF(G8=0,"Yes","No"))</f>
        <v>Yes</v>
      </c>
      <c r="I8" s="10" t="s">
        <v>1745</v>
      </c>
      <c r="J8" s="10" t="s">
        <v>1745</v>
      </c>
      <c r="K8" s="9" t="str">
        <f t="shared" si="0"/>
        <v>N/A</v>
      </c>
    </row>
    <row r="9" spans="1:11" x14ac:dyDescent="0.25">
      <c r="A9" s="94" t="s">
        <v>821</v>
      </c>
      <c r="B9" s="33" t="s">
        <v>213</v>
      </c>
      <c r="C9" s="80">
        <v>791.63947896000002</v>
      </c>
      <c r="D9" s="9" t="str">
        <f>IF($B9="N/A","N/A",IF(C9&gt;15,"No",IF(C9&lt;-15,"No","Yes")))</f>
        <v>N/A</v>
      </c>
      <c r="E9" s="80">
        <v>852.17337677</v>
      </c>
      <c r="F9" s="9" t="str">
        <f>IF($B9="N/A","N/A",IF(E9&gt;15,"No",IF(E9&lt;-15,"No","Yes")))</f>
        <v>N/A</v>
      </c>
      <c r="G9" s="80">
        <v>922.27932625000005</v>
      </c>
      <c r="H9" s="9" t="str">
        <f>IF($B9="N/A","N/A",IF(G9&gt;15,"No",IF(G9&lt;-15,"No","Yes")))</f>
        <v>N/A</v>
      </c>
      <c r="I9" s="10">
        <v>7.6470000000000002</v>
      </c>
      <c r="J9" s="10">
        <v>8.2270000000000003</v>
      </c>
      <c r="K9" s="9" t="str">
        <f t="shared" si="0"/>
        <v>Yes</v>
      </c>
    </row>
    <row r="10" spans="1:11" x14ac:dyDescent="0.25">
      <c r="A10" s="94" t="s">
        <v>309</v>
      </c>
      <c r="B10" s="33" t="s">
        <v>213</v>
      </c>
      <c r="C10" s="8">
        <v>0.4609218437</v>
      </c>
      <c r="D10" s="9" t="str">
        <f>IF($B10="N/A","N/A",IF(C10&gt;15,"No",IF(C10&lt;-15,"No","Yes")))</f>
        <v>N/A</v>
      </c>
      <c r="E10" s="8">
        <v>0.4654410054</v>
      </c>
      <c r="F10" s="9" t="str">
        <f>IF($B10="N/A","N/A",IF(E10&gt;15,"No",IF(E10&lt;-15,"No","Yes")))</f>
        <v>N/A</v>
      </c>
      <c r="G10" s="8">
        <v>0.1002606778</v>
      </c>
      <c r="H10" s="9" t="str">
        <f>IF($B10="N/A","N/A",IF(G10&gt;15,"No",IF(G10&lt;-15,"No","Yes")))</f>
        <v>N/A</v>
      </c>
      <c r="I10" s="10">
        <v>0.98050000000000004</v>
      </c>
      <c r="J10" s="10">
        <v>-78.5</v>
      </c>
      <c r="K10" s="9" t="str">
        <f t="shared" si="0"/>
        <v>No</v>
      </c>
    </row>
    <row r="11" spans="1:11" x14ac:dyDescent="0.25">
      <c r="A11" s="94" t="s">
        <v>823</v>
      </c>
      <c r="B11" s="33" t="s">
        <v>213</v>
      </c>
      <c r="C11" s="80">
        <v>725.69565217000002</v>
      </c>
      <c r="D11" s="9" t="str">
        <f>IF($B11="N/A","N/A",IF(C11&gt;15,"No",IF(C11&lt;-15,"No","Yes")))</f>
        <v>N/A</v>
      </c>
      <c r="E11" s="80">
        <v>405.75</v>
      </c>
      <c r="F11" s="9" t="str">
        <f>IF($B11="N/A","N/A",IF(E11&gt;15,"No",IF(E11&lt;-15,"No","Yes")))</f>
        <v>N/A</v>
      </c>
      <c r="G11" s="80">
        <v>840.8</v>
      </c>
      <c r="H11" s="9" t="str">
        <f>IF($B11="N/A","N/A",IF(G11&gt;15,"No",IF(G11&lt;-15,"No","Yes")))</f>
        <v>N/A</v>
      </c>
      <c r="I11" s="10">
        <v>-44.1</v>
      </c>
      <c r="J11" s="10">
        <v>107.2</v>
      </c>
      <c r="K11" s="9" t="str">
        <f t="shared" si="0"/>
        <v>No</v>
      </c>
    </row>
    <row r="12" spans="1:11" x14ac:dyDescent="0.25">
      <c r="A12" s="94" t="s">
        <v>310</v>
      </c>
      <c r="B12" s="33" t="s">
        <v>214</v>
      </c>
      <c r="C12" s="8">
        <v>99.739478958000007</v>
      </c>
      <c r="D12" s="9" t="str">
        <f>IF($B12="N/A","N/A",IF(C12&gt;100,"No",IF(C12&lt;95,"No","Yes")))</f>
        <v>Yes</v>
      </c>
      <c r="E12" s="8">
        <v>99.325110542000004</v>
      </c>
      <c r="F12" s="9" t="str">
        <f>IF($B12="N/A","N/A",IF(E12&gt;100,"No",IF(E12&lt;95,"No","Yes")))</f>
        <v>Yes</v>
      </c>
      <c r="G12" s="8">
        <v>99.598957288999998</v>
      </c>
      <c r="H12" s="9" t="str">
        <f>IF($B12="N/A","N/A",IF(G12&gt;100,"No",IF(G12&lt;95,"No","Yes")))</f>
        <v>Yes</v>
      </c>
      <c r="I12" s="10">
        <v>-0.41499999999999998</v>
      </c>
      <c r="J12" s="10">
        <v>0.2757</v>
      </c>
      <c r="K12" s="9" t="str">
        <f t="shared" si="0"/>
        <v>Yes</v>
      </c>
    </row>
    <row r="13" spans="1:11" x14ac:dyDescent="0.25">
      <c r="A13" s="94" t="s">
        <v>824</v>
      </c>
      <c r="B13" s="33" t="s">
        <v>220</v>
      </c>
      <c r="C13" s="8">
        <v>1.2071529033999999</v>
      </c>
      <c r="D13" s="9" t="str">
        <f>IF($B13="N/A","N/A",IF(C13&gt;1,"Yes","No"))</f>
        <v>Yes</v>
      </c>
      <c r="E13" s="8">
        <v>1.2094657919</v>
      </c>
      <c r="F13" s="9" t="str">
        <f>IF($B13="N/A","N/A",IF(E13&gt;1,"Yes","No"))</f>
        <v>Yes</v>
      </c>
      <c r="G13" s="8">
        <v>1.2206563318000001</v>
      </c>
      <c r="H13" s="9" t="str">
        <f>IF($B13="N/A","N/A",IF(G13&gt;1,"Yes","No"))</f>
        <v>Yes</v>
      </c>
      <c r="I13" s="10">
        <v>0.19159999999999999</v>
      </c>
      <c r="J13" s="10">
        <v>0.92520000000000002</v>
      </c>
      <c r="K13" s="9" t="str">
        <f t="shared" si="0"/>
        <v>Yes</v>
      </c>
    </row>
    <row r="14" spans="1:11" x14ac:dyDescent="0.25">
      <c r="A14" s="94" t="s">
        <v>311</v>
      </c>
      <c r="B14" s="33" t="s">
        <v>214</v>
      </c>
      <c r="C14" s="8">
        <v>99.879759519000004</v>
      </c>
      <c r="D14" s="9" t="str">
        <f>IF($B14="N/A","N/A",IF(C14&gt;100,"No",IF(C14&lt;95,"No","Yes")))</f>
        <v>Yes</v>
      </c>
      <c r="E14" s="8">
        <v>99.441470793999997</v>
      </c>
      <c r="F14" s="9" t="str">
        <f>IF($B14="N/A","N/A",IF(E14&gt;100,"No",IF(E14&lt;95,"No","Yes")))</f>
        <v>Yes</v>
      </c>
      <c r="G14" s="8">
        <v>99.779426509000004</v>
      </c>
      <c r="H14" s="9" t="str">
        <f>IF($B14="N/A","N/A",IF(G14&gt;100,"No",IF(G14&lt;95,"No","Yes")))</f>
        <v>Yes</v>
      </c>
      <c r="I14" s="10">
        <v>-0.439</v>
      </c>
      <c r="J14" s="10">
        <v>0.33989999999999998</v>
      </c>
      <c r="K14" s="9" t="str">
        <f t="shared" si="0"/>
        <v>Yes</v>
      </c>
    </row>
    <row r="15" spans="1:11" x14ac:dyDescent="0.25">
      <c r="A15" s="94" t="s">
        <v>825</v>
      </c>
      <c r="B15" s="33" t="s">
        <v>221</v>
      </c>
      <c r="C15" s="8">
        <v>13.255016051</v>
      </c>
      <c r="D15" s="9" t="str">
        <f>IF($B15="N/A","N/A",IF(C15&gt;3,"Yes","No"))</f>
        <v>Yes</v>
      </c>
      <c r="E15" s="8">
        <v>13.13245963</v>
      </c>
      <c r="F15" s="9" t="str">
        <f>IF($B15="N/A","N/A",IF(E15&gt;3,"Yes","No"))</f>
        <v>Yes</v>
      </c>
      <c r="G15" s="8">
        <v>12.942524116</v>
      </c>
      <c r="H15" s="9" t="str">
        <f>IF($B15="N/A","N/A",IF(G15&gt;3,"Yes","No"))</f>
        <v>Yes</v>
      </c>
      <c r="I15" s="10">
        <v>-0.92500000000000004</v>
      </c>
      <c r="J15" s="10">
        <v>-1.45</v>
      </c>
      <c r="K15" s="9" t="str">
        <f t="shared" si="0"/>
        <v>Yes</v>
      </c>
    </row>
    <row r="16" spans="1:11" x14ac:dyDescent="0.25">
      <c r="A16" s="94" t="s">
        <v>826</v>
      </c>
      <c r="B16" s="33" t="s">
        <v>222</v>
      </c>
      <c r="C16" s="8">
        <v>4.2344689379</v>
      </c>
      <c r="D16" s="9" t="str">
        <f>IF($B16="N/A","N/A",IF(C16&gt;=8,"No",IF(C16&lt;2,"No","Yes")))</f>
        <v>Yes</v>
      </c>
      <c r="E16" s="8">
        <v>4.2441238073000003</v>
      </c>
      <c r="F16" s="9" t="str">
        <f>IF($B16="N/A","N/A",IF(E16&gt;=8,"No",IF(E16&lt;2,"No","Yes")))</f>
        <v>Yes</v>
      </c>
      <c r="G16" s="8">
        <v>4.5678764787999997</v>
      </c>
      <c r="H16" s="9" t="str">
        <f>IF($B16="N/A","N/A",IF(G16&gt;=8,"No",IF(G16&lt;2,"No","Yes")))</f>
        <v>Yes</v>
      </c>
      <c r="I16" s="10">
        <v>0.22800000000000001</v>
      </c>
      <c r="J16" s="10">
        <v>7.6280000000000001</v>
      </c>
      <c r="K16" s="9" t="str">
        <f t="shared" si="0"/>
        <v>Yes</v>
      </c>
    </row>
    <row r="17" spans="1:11" x14ac:dyDescent="0.25">
      <c r="A17" s="94" t="s">
        <v>312</v>
      </c>
      <c r="B17" s="33" t="s">
        <v>223</v>
      </c>
      <c r="C17" s="8">
        <v>100</v>
      </c>
      <c r="D17" s="9" t="str">
        <f>IF(OR($B17="N/A",$C17="N/A"),"N/A",IF(C17&gt;100,"No",IF(C17&lt;98,"No","Yes")))</f>
        <v>Yes</v>
      </c>
      <c r="E17" s="8">
        <v>99.976727949999997</v>
      </c>
      <c r="F17" s="9" t="str">
        <f>IF(OR($B17="N/A",$E17="N/A"),"N/A",IF(E17&gt;100,"No",IF(E17&lt;98,"No","Yes")))</f>
        <v>Yes</v>
      </c>
      <c r="G17" s="8">
        <v>91.638259474999998</v>
      </c>
      <c r="H17" s="9" t="str">
        <f>IF($B17="N/A","N/A",IF(G17&gt;100,"No",IF(G17&lt;98,"No","Yes")))</f>
        <v>No</v>
      </c>
      <c r="I17" s="10">
        <v>-2.3E-2</v>
      </c>
      <c r="J17" s="10">
        <v>-8.34</v>
      </c>
      <c r="K17" s="9" t="str">
        <f t="shared" si="0"/>
        <v>Yes</v>
      </c>
    </row>
    <row r="18" spans="1:11" x14ac:dyDescent="0.25">
      <c r="A18" s="94" t="s">
        <v>31</v>
      </c>
      <c r="B18" s="33" t="s">
        <v>214</v>
      </c>
      <c r="C18" s="8">
        <v>100</v>
      </c>
      <c r="D18" s="9" t="str">
        <f>IF($B18="N/A","N/A",IF(C18&gt;100,"No",IF(C18&lt;95,"No","Yes")))</f>
        <v>Yes</v>
      </c>
      <c r="E18" s="8">
        <v>99.976727949999997</v>
      </c>
      <c r="F18" s="9" t="str">
        <f>IF($B18="N/A","N/A",IF(E18&gt;100,"No",IF(E18&lt;95,"No","Yes")))</f>
        <v>Yes</v>
      </c>
      <c r="G18" s="8">
        <v>91.618207338999994</v>
      </c>
      <c r="H18" s="9" t="str">
        <f>IF($B18="N/A","N/A",IF(G18&gt;100,"No",IF(G18&lt;95,"No","Yes")))</f>
        <v>No</v>
      </c>
      <c r="I18" s="10">
        <v>-2.3E-2</v>
      </c>
      <c r="J18" s="10">
        <v>-8.36</v>
      </c>
      <c r="K18" s="9" t="str">
        <f t="shared" si="0"/>
        <v>Yes</v>
      </c>
    </row>
    <row r="19" spans="1:11" x14ac:dyDescent="0.25">
      <c r="A19" s="94" t="s">
        <v>313</v>
      </c>
      <c r="B19" s="33" t="s">
        <v>214</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5">
      <c r="A20" s="94" t="s">
        <v>314</v>
      </c>
      <c r="B20" s="33"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5">
      <c r="A21" s="94" t="s">
        <v>828</v>
      </c>
      <c r="B21" s="33" t="s">
        <v>225</v>
      </c>
      <c r="C21" s="8">
        <v>8.3022044087999998</v>
      </c>
      <c r="D21" s="9" t="str">
        <f>IF($B21="N/A","N/A",IF(C21&gt;=2,"Yes","No"))</f>
        <v>Yes</v>
      </c>
      <c r="E21" s="8">
        <v>8.3479171515000008</v>
      </c>
      <c r="F21" s="9" t="str">
        <f>IF($B21="N/A","N/A",IF(E21&gt;=2,"Yes","No"))</f>
        <v>Yes</v>
      </c>
      <c r="G21" s="8">
        <v>8.4269099659000002</v>
      </c>
      <c r="H21" s="9" t="str">
        <f>IF($B21="N/A","N/A",IF(G21&gt;=2,"Yes","No"))</f>
        <v>Yes</v>
      </c>
      <c r="I21" s="10">
        <v>0.55059999999999998</v>
      </c>
      <c r="J21" s="10">
        <v>0.94630000000000003</v>
      </c>
      <c r="K21" s="9" t="str">
        <f t="shared" si="0"/>
        <v>Yes</v>
      </c>
    </row>
    <row r="22" spans="1:11" x14ac:dyDescent="0.25">
      <c r="A22" s="94" t="s">
        <v>829</v>
      </c>
      <c r="B22" s="33" t="s">
        <v>226</v>
      </c>
      <c r="C22" s="8">
        <v>6.5330661323000001</v>
      </c>
      <c r="D22" s="9" t="str">
        <f>IF($B22="N/A","N/A",IF(C22&gt;30,"No",IF(C22&lt;5,"No","Yes")))</f>
        <v>Yes</v>
      </c>
      <c r="E22" s="8">
        <v>3.5606236909</v>
      </c>
      <c r="F22" s="9" t="str">
        <f>IF($B22="N/A","N/A",IF(E22&gt;30,"No",IF(E22&lt;5,"No","Yes")))</f>
        <v>No</v>
      </c>
      <c r="G22" s="8">
        <v>6.1159013435</v>
      </c>
      <c r="H22" s="9" t="str">
        <f>IF($B22="N/A","N/A",IF(G22&gt;30,"No",IF(G22&lt;5,"No","Yes")))</f>
        <v>Yes</v>
      </c>
      <c r="I22" s="10">
        <v>-45.5</v>
      </c>
      <c r="J22" s="10">
        <v>71.760000000000005</v>
      </c>
      <c r="K22" s="9" t="str">
        <f t="shared" si="0"/>
        <v>No</v>
      </c>
    </row>
    <row r="23" spans="1:11" x14ac:dyDescent="0.25">
      <c r="A23" s="94" t="s">
        <v>830</v>
      </c>
      <c r="B23" s="33" t="s">
        <v>227</v>
      </c>
      <c r="C23" s="8">
        <v>38.456913827999998</v>
      </c>
      <c r="D23" s="9" t="str">
        <f>IF($B23="N/A","N/A",IF(C23&gt;75,"No",IF(C23&lt;15,"No","Yes")))</f>
        <v>Yes</v>
      </c>
      <c r="E23" s="8">
        <v>20.013963230000002</v>
      </c>
      <c r="F23" s="9" t="str">
        <f>IF($B23="N/A","N/A",IF(E23&gt;75,"No",IF(E23&lt;15,"No","Yes")))</f>
        <v>Yes</v>
      </c>
      <c r="G23" s="8">
        <v>38.379787446999998</v>
      </c>
      <c r="H23" s="9" t="str">
        <f>IF($B23="N/A","N/A",IF(G23&gt;75,"No",IF(G23&lt;15,"No","Yes")))</f>
        <v>Yes</v>
      </c>
      <c r="I23" s="10">
        <v>-48</v>
      </c>
      <c r="J23" s="10">
        <v>91.77</v>
      </c>
      <c r="K23" s="9" t="str">
        <f t="shared" si="0"/>
        <v>No</v>
      </c>
    </row>
    <row r="24" spans="1:11" x14ac:dyDescent="0.25">
      <c r="A24" s="94" t="s">
        <v>831</v>
      </c>
      <c r="B24" s="33" t="s">
        <v>228</v>
      </c>
      <c r="C24" s="8">
        <v>55.010020040000001</v>
      </c>
      <c r="D24" s="9" t="str">
        <f>IF($B24="N/A","N/A",IF(C24&gt;70,"No",IF(C24&lt;25,"No","Yes")))</f>
        <v>Yes</v>
      </c>
      <c r="E24" s="8">
        <v>29.625319991000001</v>
      </c>
      <c r="F24" s="9" t="str">
        <f>IF($B24="N/A","N/A",IF(E24&gt;70,"No",IF(E24&lt;25,"No","Yes")))</f>
        <v>Yes</v>
      </c>
      <c r="G24" s="8">
        <v>55.504311209000001</v>
      </c>
      <c r="H24" s="9" t="str">
        <f>IF($B24="N/A","N/A",IF(G24&gt;70,"No",IF(G24&lt;25,"No","Yes")))</f>
        <v>Yes</v>
      </c>
      <c r="I24" s="10">
        <v>-46.1</v>
      </c>
      <c r="J24" s="10">
        <v>87.35</v>
      </c>
      <c r="K24" s="9" t="str">
        <f t="shared" si="0"/>
        <v>No</v>
      </c>
    </row>
    <row r="25" spans="1:11" x14ac:dyDescent="0.25">
      <c r="A25" s="94" t="s">
        <v>318</v>
      </c>
      <c r="B25" s="33" t="s">
        <v>229</v>
      </c>
      <c r="C25" s="8">
        <v>47.194388777999997</v>
      </c>
      <c r="D25" s="9" t="str">
        <f>IF($B25="N/A","N/A",IF(C25&gt;70,"No",IF(C25&lt;35,"No","Yes")))</f>
        <v>Yes</v>
      </c>
      <c r="E25" s="8">
        <v>47.265534094000003</v>
      </c>
      <c r="F25" s="9" t="str">
        <f>IF($B25="N/A","N/A",IF(E25&gt;70,"No",IF(E25&lt;35,"No","Yes")))</f>
        <v>Yes</v>
      </c>
      <c r="G25" s="8">
        <v>47.022257869999997</v>
      </c>
      <c r="H25" s="9" t="str">
        <f>IF($B25="N/A","N/A",IF(G25&gt;70,"No",IF(G25&lt;35,"No","Yes")))</f>
        <v>Yes</v>
      </c>
      <c r="I25" s="10">
        <v>0.1507</v>
      </c>
      <c r="J25" s="10">
        <v>-0.51500000000000001</v>
      </c>
      <c r="K25" s="9" t="str">
        <f t="shared" si="0"/>
        <v>Yes</v>
      </c>
    </row>
    <row r="26" spans="1:11" x14ac:dyDescent="0.25">
      <c r="A26" s="94" t="s">
        <v>832</v>
      </c>
      <c r="B26" s="33" t="s">
        <v>220</v>
      </c>
      <c r="C26" s="8">
        <v>2.0908704883000002</v>
      </c>
      <c r="D26" s="9" t="str">
        <f>IF($B26="N/A","N/A",IF(C26&gt;1,"Yes","No"))</f>
        <v>Yes</v>
      </c>
      <c r="E26" s="8">
        <v>2.1161989168000002</v>
      </c>
      <c r="F26" s="9" t="str">
        <f>IF($B26="N/A","N/A",IF(E26&gt;1,"Yes","No"))</f>
        <v>Yes</v>
      </c>
      <c r="G26" s="8">
        <v>2.1240938165999999</v>
      </c>
      <c r="H26" s="9" t="str">
        <f>IF($B26="N/A","N/A",IF(G26&gt;1,"Yes","No"))</f>
        <v>Yes</v>
      </c>
      <c r="I26" s="10">
        <v>1.2110000000000001</v>
      </c>
      <c r="J26" s="10">
        <v>0.37309999999999999</v>
      </c>
      <c r="K26" s="9" t="str">
        <f t="shared" si="0"/>
        <v>Yes</v>
      </c>
    </row>
    <row r="27" spans="1:11" x14ac:dyDescent="0.25">
      <c r="A27" s="94" t="s">
        <v>319</v>
      </c>
      <c r="B27" s="33" t="s">
        <v>213</v>
      </c>
      <c r="C27" s="8">
        <v>0</v>
      </c>
      <c r="D27" s="9" t="str">
        <f>IF($B27="N/A","N/A",IF(C27&gt;15,"No",IF(C27&lt;-15,"No","Yes")))</f>
        <v>N/A</v>
      </c>
      <c r="E27" s="8">
        <v>0</v>
      </c>
      <c r="F27" s="9" t="str">
        <f>IF($B27="N/A","N/A",IF(E27&gt;15,"No",IF(E27&lt;-15,"No","Yes")))</f>
        <v>N/A</v>
      </c>
      <c r="G27" s="8">
        <v>0</v>
      </c>
      <c r="H27" s="9" t="str">
        <f>IF($B27="N/A","N/A",IF(G27&gt;15,"No",IF(G27&lt;-15,"No","Yes")))</f>
        <v>N/A</v>
      </c>
      <c r="I27" s="10" t="s">
        <v>1745</v>
      </c>
      <c r="J27" s="10" t="s">
        <v>1745</v>
      </c>
      <c r="K27" s="9" t="str">
        <f t="shared" si="0"/>
        <v>N/A</v>
      </c>
    </row>
    <row r="28" spans="1:11" x14ac:dyDescent="0.25">
      <c r="A28" s="94" t="s">
        <v>833</v>
      </c>
      <c r="B28" s="33" t="s">
        <v>213</v>
      </c>
      <c r="C28" s="8">
        <v>99.57537155</v>
      </c>
      <c r="D28" s="9" t="str">
        <f>IF($B28="N/A","N/A",IF(C28&gt;15,"No",IF(C28&lt;-15,"No","Yes")))</f>
        <v>N/A</v>
      </c>
      <c r="E28" s="8">
        <v>98.867552930000002</v>
      </c>
      <c r="F28" s="9" t="str">
        <f>IF($B28="N/A","N/A",IF(E28&gt;15,"No",IF(E28&lt;-15,"No","Yes")))</f>
        <v>N/A</v>
      </c>
      <c r="G28" s="8">
        <v>99.829424306999996</v>
      </c>
      <c r="H28" s="9" t="str">
        <f>IF($B28="N/A","N/A",IF(G28&gt;15,"No",IF(G28&lt;-15,"No","Yes")))</f>
        <v>N/A</v>
      </c>
      <c r="I28" s="10">
        <v>-0.71099999999999997</v>
      </c>
      <c r="J28" s="10">
        <v>0.97289999999999999</v>
      </c>
      <c r="K28" s="9" t="str">
        <f t="shared" si="0"/>
        <v>Yes</v>
      </c>
    </row>
    <row r="29" spans="1:11" x14ac:dyDescent="0.25">
      <c r="A29" s="94" t="s">
        <v>320</v>
      </c>
      <c r="B29" s="33" t="s">
        <v>213</v>
      </c>
      <c r="C29" s="8" t="s">
        <v>1745</v>
      </c>
      <c r="D29" s="9" t="str">
        <f>IF($B29="N/A","N/A",IF(C29&gt;15,"No",IF(C29&lt;-15,"No","Yes")))</f>
        <v>N/A</v>
      </c>
      <c r="E29" s="8" t="s">
        <v>1745</v>
      </c>
      <c r="F29" s="9" t="str">
        <f>IF($B29="N/A","N/A",IF(E29&gt;15,"No",IF(E29&lt;-15,"No","Yes")))</f>
        <v>N/A</v>
      </c>
      <c r="G29" s="8" t="s">
        <v>1745</v>
      </c>
      <c r="H29" s="9" t="str">
        <f>IF($B29="N/A","N/A",IF(G29&gt;15,"No",IF(G29&lt;-15,"No","Yes")))</f>
        <v>N/A</v>
      </c>
      <c r="I29" s="10" t="s">
        <v>1745</v>
      </c>
      <c r="J29" s="10" t="s">
        <v>1745</v>
      </c>
      <c r="K29" s="9" t="str">
        <f t="shared" si="0"/>
        <v>N/A</v>
      </c>
    </row>
    <row r="30" spans="1:11" x14ac:dyDescent="0.25">
      <c r="A30" s="94" t="s">
        <v>321</v>
      </c>
      <c r="B30" s="33"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5">
      <c r="A31" s="94" t="s">
        <v>322</v>
      </c>
      <c r="B31" s="33" t="s">
        <v>230</v>
      </c>
      <c r="C31" s="8">
        <v>73.607214428999995</v>
      </c>
      <c r="D31" s="9" t="str">
        <f>IF($B31="N/A","N/A",IF(C31&gt;=90,"Yes","No"))</f>
        <v>No</v>
      </c>
      <c r="E31" s="8">
        <v>71.445194322000006</v>
      </c>
      <c r="F31" s="9" t="str">
        <f>IF($B31="N/A","N/A",IF(E31&gt;=90,"Yes","No"))</f>
        <v>No</v>
      </c>
      <c r="G31" s="8">
        <v>70.122318027000006</v>
      </c>
      <c r="H31" s="9" t="str">
        <f>IF($B31="N/A","N/A",IF(G31&gt;=90,"Yes","No"))</f>
        <v>No</v>
      </c>
      <c r="I31" s="10">
        <v>-2.94</v>
      </c>
      <c r="J31" s="10">
        <v>-1.85</v>
      </c>
      <c r="K31" s="9" t="str">
        <f t="shared" si="0"/>
        <v>Yes</v>
      </c>
    </row>
    <row r="32" spans="1:11" x14ac:dyDescent="0.25">
      <c r="A32" s="133" t="s">
        <v>1632</v>
      </c>
      <c r="B32" s="134"/>
      <c r="C32" s="134"/>
      <c r="D32" s="134"/>
      <c r="E32" s="134"/>
      <c r="F32" s="134"/>
      <c r="G32" s="134"/>
      <c r="H32" s="134"/>
      <c r="I32" s="134"/>
      <c r="J32" s="134"/>
      <c r="K32" s="135"/>
    </row>
    <row r="33" spans="1:11" x14ac:dyDescent="0.25">
      <c r="A33" s="128" t="s">
        <v>1630</v>
      </c>
      <c r="B33" s="129"/>
      <c r="C33" s="129"/>
      <c r="D33" s="129"/>
      <c r="E33" s="129"/>
      <c r="F33" s="129"/>
      <c r="G33" s="129"/>
      <c r="H33" s="129"/>
      <c r="I33" s="129"/>
      <c r="J33" s="129"/>
      <c r="K33" s="130"/>
    </row>
    <row r="34" spans="1:11" x14ac:dyDescent="0.25">
      <c r="A34" s="131" t="s">
        <v>1731</v>
      </c>
      <c r="B34" s="131"/>
      <c r="C34" s="131"/>
      <c r="D34" s="131"/>
      <c r="E34" s="131"/>
      <c r="F34" s="131"/>
      <c r="G34" s="131"/>
      <c r="H34" s="131"/>
      <c r="I34" s="131"/>
      <c r="J34" s="131"/>
      <c r="K34" s="132"/>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4"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C21" activePane="bottomRight" state="frozen"/>
      <selection activeCell="A3" sqref="A3:K3"/>
      <selection pane="topRight" activeCell="A3" sqref="A3:K3"/>
      <selection pane="bottomLeft" activeCell="A3" sqref="A3:K3"/>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19" t="s">
        <v>1728</v>
      </c>
      <c r="B1" s="120"/>
      <c r="C1" s="120"/>
      <c r="D1" s="120"/>
      <c r="E1" s="120"/>
      <c r="F1" s="120"/>
      <c r="G1" s="120"/>
      <c r="H1" s="120"/>
      <c r="I1" s="120"/>
      <c r="J1" s="120"/>
      <c r="K1" s="121"/>
    </row>
    <row r="2" spans="1:11" ht="13" x14ac:dyDescent="0.3">
      <c r="A2" s="125" t="s">
        <v>1577</v>
      </c>
      <c r="B2" s="126"/>
      <c r="C2" s="126"/>
      <c r="D2" s="126"/>
      <c r="E2" s="126"/>
      <c r="F2" s="126"/>
      <c r="G2" s="126"/>
      <c r="H2" s="126"/>
      <c r="I2" s="126"/>
      <c r="J2" s="126"/>
      <c r="K2" s="127"/>
    </row>
    <row r="3" spans="1:11" ht="13" x14ac:dyDescent="0.3">
      <c r="A3" s="125" t="s">
        <v>1744</v>
      </c>
      <c r="B3" s="126"/>
      <c r="C3" s="126"/>
      <c r="D3" s="126"/>
      <c r="E3" s="126"/>
      <c r="F3" s="126"/>
      <c r="G3" s="126"/>
      <c r="H3" s="126"/>
      <c r="I3" s="126"/>
      <c r="J3" s="126"/>
      <c r="K3" s="127"/>
    </row>
    <row r="4" spans="1:11" ht="13" x14ac:dyDescent="0.3">
      <c r="A4" s="122" t="s">
        <v>648</v>
      </c>
      <c r="B4" s="123"/>
      <c r="C4" s="123"/>
      <c r="D4" s="123"/>
      <c r="E4" s="123"/>
      <c r="F4" s="123"/>
      <c r="G4" s="123"/>
      <c r="H4" s="123"/>
      <c r="I4" s="123"/>
      <c r="J4" s="123"/>
      <c r="K4" s="124"/>
    </row>
    <row r="5" spans="1:11" ht="52" x14ac:dyDescent="0.3">
      <c r="A5" s="21" t="s">
        <v>11</v>
      </c>
      <c r="B5" s="22" t="s">
        <v>212</v>
      </c>
      <c r="C5" s="22" t="s">
        <v>649</v>
      </c>
      <c r="D5" s="22" t="s">
        <v>1723</v>
      </c>
      <c r="E5" s="22" t="s">
        <v>1693</v>
      </c>
      <c r="F5" s="22" t="s">
        <v>1720</v>
      </c>
      <c r="G5" s="22" t="s">
        <v>1717</v>
      </c>
      <c r="H5" s="22" t="s">
        <v>1718</v>
      </c>
      <c r="I5" s="23" t="s">
        <v>1724</v>
      </c>
      <c r="J5" s="23" t="s">
        <v>1721</v>
      </c>
      <c r="K5" s="22" t="s">
        <v>650</v>
      </c>
    </row>
    <row r="6" spans="1:11" x14ac:dyDescent="0.25">
      <c r="A6" s="93" t="s">
        <v>301</v>
      </c>
      <c r="B6" s="89" t="s">
        <v>213</v>
      </c>
      <c r="C6" s="34">
        <v>61626</v>
      </c>
      <c r="D6" s="9" t="str">
        <f>IF(OR($B6="N/A",$C6="N/A"),"N/A",IF(C6&lt;0,"No","Yes"))</f>
        <v>N/A</v>
      </c>
      <c r="E6" s="34">
        <v>59818</v>
      </c>
      <c r="F6" s="9" t="str">
        <f>IF($B6="N/A","N/A",IF(E6&lt;0,"No","Yes"))</f>
        <v>N/A</v>
      </c>
      <c r="G6" s="34">
        <v>62458</v>
      </c>
      <c r="H6" s="9" t="str">
        <f>IF($B6="N/A","N/A",IF(G6&lt;0,"No","Yes"))</f>
        <v>N/A</v>
      </c>
      <c r="I6" s="10">
        <v>-2.93</v>
      </c>
      <c r="J6" s="10">
        <v>4.4130000000000003</v>
      </c>
      <c r="K6" s="9" t="str">
        <f t="shared" ref="K6:K35" si="0">IF(J6="Div by 0", "N/A", IF(J6="N/A","N/A", IF(J6&gt;30, "No", IF(J6&lt;-30, "No", "Yes"))))</f>
        <v>Yes</v>
      </c>
    </row>
    <row r="7" spans="1:11" x14ac:dyDescent="0.25">
      <c r="A7" s="94" t="s">
        <v>436</v>
      </c>
      <c r="B7" s="89" t="s">
        <v>213</v>
      </c>
      <c r="C7" s="9">
        <v>8.6830233991999997</v>
      </c>
      <c r="D7" s="9" t="str">
        <f t="shared" ref="D7:D17" si="1">IF(OR($B7="N/A",$C7="N/A"),"N/A",IF(C7&lt;0,"No","Yes"))</f>
        <v>N/A</v>
      </c>
      <c r="E7" s="9">
        <v>8.2299642247999998</v>
      </c>
      <c r="F7" s="9" t="str">
        <f t="shared" ref="F7:F17" si="2">IF($B7="N/A","N/A",IF(E7&lt;0,"No","Yes"))</f>
        <v>N/A</v>
      </c>
      <c r="G7" s="9">
        <v>8.2583496108999999</v>
      </c>
      <c r="H7" s="9" t="str">
        <f t="shared" ref="H7:H17" si="3">IF($B7="N/A","N/A",IF(G7&lt;0,"No","Yes"))</f>
        <v>N/A</v>
      </c>
      <c r="I7" s="10">
        <v>-5.22</v>
      </c>
      <c r="J7" s="10">
        <v>0.34489999999999998</v>
      </c>
      <c r="K7" s="9" t="str">
        <f t="shared" si="0"/>
        <v>Yes</v>
      </c>
    </row>
    <row r="8" spans="1:11" x14ac:dyDescent="0.25">
      <c r="A8" s="94" t="s">
        <v>437</v>
      </c>
      <c r="B8" s="89" t="s">
        <v>213</v>
      </c>
      <c r="C8" s="9">
        <v>24.195956251999998</v>
      </c>
      <c r="D8" s="9" t="str">
        <f t="shared" si="1"/>
        <v>N/A</v>
      </c>
      <c r="E8" s="9">
        <v>24.987461968000002</v>
      </c>
      <c r="F8" s="9" t="str">
        <f t="shared" si="2"/>
        <v>N/A</v>
      </c>
      <c r="G8" s="9">
        <v>24.779852061</v>
      </c>
      <c r="H8" s="9" t="str">
        <f t="shared" si="3"/>
        <v>N/A</v>
      </c>
      <c r="I8" s="10">
        <v>3.2709999999999999</v>
      </c>
      <c r="J8" s="10">
        <v>-0.83099999999999996</v>
      </c>
      <c r="K8" s="9" t="str">
        <f t="shared" si="0"/>
        <v>Yes</v>
      </c>
    </row>
    <row r="9" spans="1:11" x14ac:dyDescent="0.25">
      <c r="A9" s="94" t="s">
        <v>438</v>
      </c>
      <c r="B9" s="89" t="s">
        <v>213</v>
      </c>
      <c r="C9" s="9">
        <v>31.079414533000001</v>
      </c>
      <c r="D9" s="9" t="str">
        <f t="shared" si="1"/>
        <v>N/A</v>
      </c>
      <c r="E9" s="9">
        <v>30.138085526000001</v>
      </c>
      <c r="F9" s="9" t="str">
        <f t="shared" si="2"/>
        <v>N/A</v>
      </c>
      <c r="G9" s="9">
        <v>30.297159691000001</v>
      </c>
      <c r="H9" s="9" t="str">
        <f t="shared" si="3"/>
        <v>N/A</v>
      </c>
      <c r="I9" s="10">
        <v>-3.03</v>
      </c>
      <c r="J9" s="10">
        <v>0.52780000000000005</v>
      </c>
      <c r="K9" s="9" t="str">
        <f t="shared" si="0"/>
        <v>Yes</v>
      </c>
    </row>
    <row r="10" spans="1:11" x14ac:dyDescent="0.25">
      <c r="A10" s="94" t="s">
        <v>439</v>
      </c>
      <c r="B10" s="89" t="s">
        <v>213</v>
      </c>
      <c r="C10" s="9">
        <v>36.023756206999998</v>
      </c>
      <c r="D10" s="9" t="str">
        <f t="shared" si="1"/>
        <v>N/A</v>
      </c>
      <c r="E10" s="9">
        <v>36.639473068000001</v>
      </c>
      <c r="F10" s="9" t="str">
        <f t="shared" si="2"/>
        <v>N/A</v>
      </c>
      <c r="G10" s="9">
        <v>36.661436485000003</v>
      </c>
      <c r="H10" s="9" t="str">
        <f t="shared" si="3"/>
        <v>N/A</v>
      </c>
      <c r="I10" s="10">
        <v>1.7090000000000001</v>
      </c>
      <c r="J10" s="10">
        <v>5.9900000000000002E-2</v>
      </c>
      <c r="K10" s="9" t="str">
        <f t="shared" si="0"/>
        <v>Yes</v>
      </c>
    </row>
    <row r="11" spans="1:11" x14ac:dyDescent="0.25">
      <c r="A11" s="24" t="s">
        <v>324</v>
      </c>
      <c r="B11" s="89" t="s">
        <v>213</v>
      </c>
      <c r="C11" s="9">
        <v>0</v>
      </c>
      <c r="D11" s="9" t="str">
        <f t="shared" si="1"/>
        <v>N/A</v>
      </c>
      <c r="E11" s="9">
        <v>84.476244609000005</v>
      </c>
      <c r="F11" s="9" t="str">
        <f t="shared" si="2"/>
        <v>N/A</v>
      </c>
      <c r="G11" s="9">
        <v>85.354958531999998</v>
      </c>
      <c r="H11" s="9" t="str">
        <f t="shared" si="3"/>
        <v>N/A</v>
      </c>
      <c r="I11" s="10" t="s">
        <v>1745</v>
      </c>
      <c r="J11" s="10">
        <v>1.04</v>
      </c>
      <c r="K11" s="9" t="str">
        <f t="shared" si="0"/>
        <v>Yes</v>
      </c>
    </row>
    <row r="12" spans="1:11" x14ac:dyDescent="0.25">
      <c r="A12" s="24" t="s">
        <v>310</v>
      </c>
      <c r="B12" s="89" t="s">
        <v>213</v>
      </c>
      <c r="C12" s="9">
        <v>99.995131924999995</v>
      </c>
      <c r="D12" s="9" t="str">
        <f t="shared" si="1"/>
        <v>N/A</v>
      </c>
      <c r="E12" s="9">
        <v>99.994984787000007</v>
      </c>
      <c r="F12" s="9" t="str">
        <f t="shared" si="2"/>
        <v>N/A</v>
      </c>
      <c r="G12" s="9">
        <v>99.99199462</v>
      </c>
      <c r="H12" s="9" t="str">
        <f t="shared" si="3"/>
        <v>N/A</v>
      </c>
      <c r="I12" s="10">
        <v>0</v>
      </c>
      <c r="J12" s="10">
        <v>-3.0000000000000001E-3</v>
      </c>
      <c r="K12" s="9" t="str">
        <f t="shared" si="0"/>
        <v>Yes</v>
      </c>
    </row>
    <row r="13" spans="1:11" x14ac:dyDescent="0.25">
      <c r="A13" s="24" t="s">
        <v>824</v>
      </c>
      <c r="B13" s="89" t="s">
        <v>213</v>
      </c>
      <c r="C13" s="9">
        <v>1.1329211496</v>
      </c>
      <c r="D13" s="9" t="str">
        <f t="shared" si="1"/>
        <v>N/A</v>
      </c>
      <c r="E13" s="9">
        <v>1.1364540667</v>
      </c>
      <c r="F13" s="9" t="str">
        <f t="shared" si="2"/>
        <v>N/A</v>
      </c>
      <c r="G13" s="9">
        <v>1.1392727331000001</v>
      </c>
      <c r="H13" s="9" t="str">
        <f t="shared" si="3"/>
        <v>N/A</v>
      </c>
      <c r="I13" s="10">
        <v>0.31180000000000002</v>
      </c>
      <c r="J13" s="10">
        <v>0.248</v>
      </c>
      <c r="K13" s="9" t="str">
        <f t="shared" si="0"/>
        <v>Yes</v>
      </c>
    </row>
    <row r="14" spans="1:11" x14ac:dyDescent="0.25">
      <c r="A14" s="24" t="s">
        <v>311</v>
      </c>
      <c r="B14" s="89" t="s">
        <v>213</v>
      </c>
      <c r="C14" s="9">
        <v>99.719274331999998</v>
      </c>
      <c r="D14" s="9" t="str">
        <f t="shared" si="1"/>
        <v>N/A</v>
      </c>
      <c r="E14" s="9">
        <v>99.583737337000002</v>
      </c>
      <c r="F14" s="9" t="str">
        <f t="shared" si="2"/>
        <v>N/A</v>
      </c>
      <c r="G14" s="9">
        <v>98.430945594999997</v>
      </c>
      <c r="H14" s="9" t="str">
        <f t="shared" si="3"/>
        <v>N/A</v>
      </c>
      <c r="I14" s="10">
        <v>-0.13600000000000001</v>
      </c>
      <c r="J14" s="10">
        <v>-1.1599999999999999</v>
      </c>
      <c r="K14" s="9" t="str">
        <f t="shared" si="0"/>
        <v>Yes</v>
      </c>
    </row>
    <row r="15" spans="1:11" x14ac:dyDescent="0.25">
      <c r="A15" s="24" t="s">
        <v>825</v>
      </c>
      <c r="B15" s="89" t="s">
        <v>213</v>
      </c>
      <c r="C15" s="9">
        <v>9.5010495826000003</v>
      </c>
      <c r="D15" s="9" t="str">
        <f t="shared" si="1"/>
        <v>N/A</v>
      </c>
      <c r="E15" s="9">
        <v>9.3762527489000007</v>
      </c>
      <c r="F15" s="9" t="str">
        <f t="shared" si="2"/>
        <v>N/A</v>
      </c>
      <c r="G15" s="9">
        <v>9.2680308402999998</v>
      </c>
      <c r="H15" s="9" t="str">
        <f t="shared" si="3"/>
        <v>N/A</v>
      </c>
      <c r="I15" s="10">
        <v>-1.31</v>
      </c>
      <c r="J15" s="10">
        <v>-1.1499999999999999</v>
      </c>
      <c r="K15" s="9" t="str">
        <f t="shared" si="0"/>
        <v>Yes</v>
      </c>
    </row>
    <row r="16" spans="1:11" x14ac:dyDescent="0.25">
      <c r="A16" s="24" t="s">
        <v>834</v>
      </c>
      <c r="B16" s="89" t="s">
        <v>213</v>
      </c>
      <c r="C16" s="9">
        <v>3.7972207341000002</v>
      </c>
      <c r="D16" s="9" t="str">
        <f t="shared" si="1"/>
        <v>N/A</v>
      </c>
      <c r="E16" s="9">
        <v>3.8392615261</v>
      </c>
      <c r="F16" s="9" t="str">
        <f t="shared" si="2"/>
        <v>N/A</v>
      </c>
      <c r="G16" s="9">
        <v>3.9064847291000002</v>
      </c>
      <c r="H16" s="9" t="str">
        <f t="shared" si="3"/>
        <v>N/A</v>
      </c>
      <c r="I16" s="10">
        <v>1.107</v>
      </c>
      <c r="J16" s="10">
        <v>1.7509999999999999</v>
      </c>
      <c r="K16" s="9" t="str">
        <f t="shared" si="0"/>
        <v>Yes</v>
      </c>
    </row>
    <row r="17" spans="1:11" x14ac:dyDescent="0.25">
      <c r="A17" s="24" t="s">
        <v>827</v>
      </c>
      <c r="B17" s="89" t="s">
        <v>213</v>
      </c>
      <c r="C17" s="9">
        <v>3.8255413586999998</v>
      </c>
      <c r="D17" s="9" t="str">
        <f t="shared" si="1"/>
        <v>N/A</v>
      </c>
      <c r="E17" s="9">
        <v>3.8715066829000002</v>
      </c>
      <c r="F17" s="9" t="str">
        <f t="shared" si="2"/>
        <v>N/A</v>
      </c>
      <c r="G17" s="9">
        <v>3.8845171923000001</v>
      </c>
      <c r="H17" s="9" t="str">
        <f t="shared" si="3"/>
        <v>N/A</v>
      </c>
      <c r="I17" s="10">
        <v>1.202</v>
      </c>
      <c r="J17" s="10">
        <v>0.33610000000000001</v>
      </c>
      <c r="K17" s="9" t="str">
        <f t="shared" si="0"/>
        <v>Yes</v>
      </c>
    </row>
    <row r="18" spans="1:11" x14ac:dyDescent="0.25">
      <c r="A18" s="94" t="s">
        <v>312</v>
      </c>
      <c r="B18" s="33" t="s">
        <v>223</v>
      </c>
      <c r="C18" s="9">
        <v>99.980527699000007</v>
      </c>
      <c r="D18" s="9" t="str">
        <f>IF(OR($B18="N/A",$C18="N/A"),"N/A",IF(C18&gt;100,"No",IF(C18&lt;98,"No","Yes")))</f>
        <v>Yes</v>
      </c>
      <c r="E18" s="9">
        <v>99.047109566000003</v>
      </c>
      <c r="F18" s="9" t="str">
        <f>IF(OR($B18="N/A",$E18="N/A"),"N/A",IF(E18&gt;100,"No",IF(E18&lt;98,"No","Yes")))</f>
        <v>Yes</v>
      </c>
      <c r="G18" s="9">
        <v>96.189439303</v>
      </c>
      <c r="H18" s="9" t="str">
        <f>IF($B18="N/A","N/A",IF(G18&gt;100,"No",IF(G18&lt;98,"No","Yes")))</f>
        <v>No</v>
      </c>
      <c r="I18" s="10">
        <v>-0.93400000000000005</v>
      </c>
      <c r="J18" s="10">
        <v>-2.89</v>
      </c>
      <c r="K18" s="9" t="str">
        <f t="shared" si="0"/>
        <v>Yes</v>
      </c>
    </row>
    <row r="19" spans="1:11" x14ac:dyDescent="0.25">
      <c r="A19" s="94" t="s">
        <v>31</v>
      </c>
      <c r="B19" s="33" t="s">
        <v>214</v>
      </c>
      <c r="C19" s="9">
        <v>99.957810015000007</v>
      </c>
      <c r="D19" s="9" t="str">
        <f>IF(OR($B19="N/A",$C19="N/A"),"N/A",IF(C19&gt;100,"No",IF(C19&lt;95,"No","Yes")))</f>
        <v>Yes</v>
      </c>
      <c r="E19" s="9">
        <v>98.751212010000003</v>
      </c>
      <c r="F19" s="9" t="str">
        <f>IF(OR($B19="N/A",$E19="N/A"),"N/A",IF(E19&gt;100,"No",IF(E19&lt;98,"No","Yes")))</f>
        <v>Yes</v>
      </c>
      <c r="G19" s="9">
        <v>96.064555381000005</v>
      </c>
      <c r="H19" s="9" t="str">
        <f>IF($B19="N/A","N/A",IF(G19&gt;100,"No",IF(G19&lt;95,"No","Yes")))</f>
        <v>Yes</v>
      </c>
      <c r="I19" s="10">
        <v>-1.21</v>
      </c>
      <c r="J19" s="10">
        <v>-2.72</v>
      </c>
      <c r="K19" s="9" t="str">
        <f t="shared" si="0"/>
        <v>Yes</v>
      </c>
    </row>
    <row r="20" spans="1:11" x14ac:dyDescent="0.25">
      <c r="A20" s="24" t="s">
        <v>313</v>
      </c>
      <c r="B20" s="89" t="s">
        <v>213</v>
      </c>
      <c r="C20" s="9">
        <v>100</v>
      </c>
      <c r="D20" s="9" t="str">
        <f t="shared" ref="D20:D35" si="4">IF(OR($B20="N/A",$C20="N/A"),"N/A",IF(C20&lt;0,"No","Yes"))</f>
        <v>N/A</v>
      </c>
      <c r="E20" s="9">
        <v>100</v>
      </c>
      <c r="F20" s="9" t="str">
        <f t="shared" ref="F20:F34" si="5">IF($B20="N/A","N/A",IF(E20&lt;0,"No","Yes"))</f>
        <v>N/A</v>
      </c>
      <c r="G20" s="9">
        <v>100</v>
      </c>
      <c r="H20" s="9" t="str">
        <f t="shared" ref="H20:H35" si="6">IF($B20="N/A","N/A",IF(G20&lt;0,"No","Yes"))</f>
        <v>N/A</v>
      </c>
      <c r="I20" s="10">
        <v>0</v>
      </c>
      <c r="J20" s="10">
        <v>0</v>
      </c>
      <c r="K20" s="9" t="str">
        <f t="shared" si="0"/>
        <v>Yes</v>
      </c>
    </row>
    <row r="21" spans="1:11" x14ac:dyDescent="0.25">
      <c r="A21" s="24" t="s">
        <v>835</v>
      </c>
      <c r="B21" s="89" t="s">
        <v>213</v>
      </c>
      <c r="C21" s="9">
        <v>0</v>
      </c>
      <c r="D21" s="9" t="str">
        <f t="shared" si="4"/>
        <v>N/A</v>
      </c>
      <c r="E21" s="9">
        <v>0</v>
      </c>
      <c r="F21" s="9" t="str">
        <f t="shared" si="5"/>
        <v>N/A</v>
      </c>
      <c r="G21" s="9">
        <v>0</v>
      </c>
      <c r="H21" s="9" t="str">
        <f t="shared" si="6"/>
        <v>N/A</v>
      </c>
      <c r="I21" s="10" t="s">
        <v>1745</v>
      </c>
      <c r="J21" s="10" t="s">
        <v>1745</v>
      </c>
      <c r="K21" s="9" t="str">
        <f t="shared" si="0"/>
        <v>N/A</v>
      </c>
    </row>
    <row r="22" spans="1:11" x14ac:dyDescent="0.25">
      <c r="A22" s="24" t="s">
        <v>314</v>
      </c>
      <c r="B22" s="89" t="s">
        <v>213</v>
      </c>
      <c r="C22" s="9">
        <v>100</v>
      </c>
      <c r="D22" s="9" t="str">
        <f t="shared" si="4"/>
        <v>N/A</v>
      </c>
      <c r="E22" s="9">
        <v>100</v>
      </c>
      <c r="F22" s="9" t="str">
        <f t="shared" si="5"/>
        <v>N/A</v>
      </c>
      <c r="G22" s="9">
        <v>100</v>
      </c>
      <c r="H22" s="9" t="str">
        <f t="shared" si="6"/>
        <v>N/A</v>
      </c>
      <c r="I22" s="10">
        <v>0</v>
      </c>
      <c r="J22" s="10">
        <v>0</v>
      </c>
      <c r="K22" s="9" t="str">
        <f t="shared" si="0"/>
        <v>Yes</v>
      </c>
    </row>
    <row r="23" spans="1:11" x14ac:dyDescent="0.25">
      <c r="A23" s="24" t="s">
        <v>828</v>
      </c>
      <c r="B23" s="89" t="s">
        <v>213</v>
      </c>
      <c r="C23" s="9">
        <v>5.1724921299000002</v>
      </c>
      <c r="D23" s="9" t="str">
        <f t="shared" si="4"/>
        <v>N/A</v>
      </c>
      <c r="E23" s="9">
        <v>5.5337858170000001</v>
      </c>
      <c r="F23" s="9" t="str">
        <f t="shared" si="5"/>
        <v>N/A</v>
      </c>
      <c r="G23" s="9">
        <v>5.6610041948000003</v>
      </c>
      <c r="H23" s="9" t="str">
        <f t="shared" si="6"/>
        <v>N/A</v>
      </c>
      <c r="I23" s="10">
        <v>6.9850000000000003</v>
      </c>
      <c r="J23" s="10">
        <v>2.2989999999999999</v>
      </c>
      <c r="K23" s="9" t="str">
        <f t="shared" si="0"/>
        <v>Yes</v>
      </c>
    </row>
    <row r="24" spans="1:11" x14ac:dyDescent="0.25">
      <c r="A24" s="24" t="s">
        <v>315</v>
      </c>
      <c r="B24" s="89" t="s">
        <v>213</v>
      </c>
      <c r="C24" s="9">
        <v>4.0210300846999996</v>
      </c>
      <c r="D24" s="9" t="str">
        <f t="shared" si="4"/>
        <v>N/A</v>
      </c>
      <c r="E24" s="9">
        <v>2.0913437426999999</v>
      </c>
      <c r="F24" s="9" t="str">
        <f t="shared" si="5"/>
        <v>N/A</v>
      </c>
      <c r="G24" s="9">
        <v>3.4615261456000002</v>
      </c>
      <c r="H24" s="9" t="str">
        <f t="shared" si="6"/>
        <v>N/A</v>
      </c>
      <c r="I24" s="10">
        <v>-48</v>
      </c>
      <c r="J24" s="10">
        <v>65.52</v>
      </c>
      <c r="K24" s="9" t="str">
        <f t="shared" si="0"/>
        <v>No</v>
      </c>
    </row>
    <row r="25" spans="1:11" x14ac:dyDescent="0.25">
      <c r="A25" s="24" t="s">
        <v>316</v>
      </c>
      <c r="B25" s="89" t="s">
        <v>213</v>
      </c>
      <c r="C25" s="9">
        <v>21.034952780000001</v>
      </c>
      <c r="D25" s="9" t="str">
        <f t="shared" si="4"/>
        <v>N/A</v>
      </c>
      <c r="E25" s="9">
        <v>11.294259253</v>
      </c>
      <c r="F25" s="9" t="str">
        <f t="shared" si="5"/>
        <v>N/A</v>
      </c>
      <c r="G25" s="9">
        <v>21.227064587000001</v>
      </c>
      <c r="H25" s="9" t="str">
        <f t="shared" si="6"/>
        <v>N/A</v>
      </c>
      <c r="I25" s="10">
        <v>-46.3</v>
      </c>
      <c r="J25" s="10">
        <v>87.95</v>
      </c>
      <c r="K25" s="9" t="str">
        <f t="shared" si="0"/>
        <v>No</v>
      </c>
    </row>
    <row r="26" spans="1:11" x14ac:dyDescent="0.25">
      <c r="A26" s="24" t="s">
        <v>317</v>
      </c>
      <c r="B26" s="89" t="s">
        <v>213</v>
      </c>
      <c r="C26" s="9">
        <v>74.944017135999999</v>
      </c>
      <c r="D26" s="9" t="str">
        <f t="shared" si="4"/>
        <v>N/A</v>
      </c>
      <c r="E26" s="9">
        <v>38.998294827999999</v>
      </c>
      <c r="F26" s="9" t="str">
        <f t="shared" si="5"/>
        <v>N/A</v>
      </c>
      <c r="G26" s="9">
        <v>75.311409267000002</v>
      </c>
      <c r="H26" s="9" t="str">
        <f t="shared" si="6"/>
        <v>N/A</v>
      </c>
      <c r="I26" s="10">
        <v>-48</v>
      </c>
      <c r="J26" s="10">
        <v>93.11</v>
      </c>
      <c r="K26" s="9" t="str">
        <f t="shared" si="0"/>
        <v>No</v>
      </c>
    </row>
    <row r="27" spans="1:11" x14ac:dyDescent="0.25">
      <c r="A27" s="24" t="s">
        <v>318</v>
      </c>
      <c r="B27" s="89" t="s">
        <v>213</v>
      </c>
      <c r="C27" s="9">
        <v>57.047350143999999</v>
      </c>
      <c r="D27" s="9" t="str">
        <f t="shared" si="4"/>
        <v>N/A</v>
      </c>
      <c r="E27" s="9">
        <v>55.571901433999997</v>
      </c>
      <c r="F27" s="9" t="str">
        <f t="shared" si="5"/>
        <v>N/A</v>
      </c>
      <c r="G27" s="9">
        <v>55.682218450999997</v>
      </c>
      <c r="H27" s="9" t="str">
        <f t="shared" si="6"/>
        <v>N/A</v>
      </c>
      <c r="I27" s="10">
        <v>-2.59</v>
      </c>
      <c r="J27" s="10">
        <v>0.19850000000000001</v>
      </c>
      <c r="K27" s="9" t="str">
        <f t="shared" si="0"/>
        <v>Yes</v>
      </c>
    </row>
    <row r="28" spans="1:11" x14ac:dyDescent="0.25">
      <c r="A28" s="24" t="s">
        <v>832</v>
      </c>
      <c r="B28" s="89" t="s">
        <v>213</v>
      </c>
      <c r="C28" s="9">
        <v>2.0274206393999998</v>
      </c>
      <c r="D28" s="9" t="str">
        <f t="shared" si="4"/>
        <v>N/A</v>
      </c>
      <c r="E28" s="9">
        <v>2.0606160881000002</v>
      </c>
      <c r="F28" s="9" t="str">
        <f t="shared" si="5"/>
        <v>N/A</v>
      </c>
      <c r="G28" s="9">
        <v>2.0891368105999999</v>
      </c>
      <c r="H28" s="9" t="str">
        <f t="shared" si="6"/>
        <v>N/A</v>
      </c>
      <c r="I28" s="10">
        <v>1.637</v>
      </c>
      <c r="J28" s="10">
        <v>1.3839999999999999</v>
      </c>
      <c r="K28" s="9" t="str">
        <f t="shared" si="0"/>
        <v>Yes</v>
      </c>
    </row>
    <row r="29" spans="1:11" x14ac:dyDescent="0.25">
      <c r="A29" s="24" t="s">
        <v>319</v>
      </c>
      <c r="B29" s="89" t="s">
        <v>213</v>
      </c>
      <c r="C29" s="9">
        <v>0</v>
      </c>
      <c r="D29" s="9" t="str">
        <f t="shared" si="4"/>
        <v>N/A</v>
      </c>
      <c r="E29" s="9">
        <v>0</v>
      </c>
      <c r="F29" s="9" t="str">
        <f t="shared" si="5"/>
        <v>N/A</v>
      </c>
      <c r="G29" s="9">
        <v>0</v>
      </c>
      <c r="H29" s="9" t="str">
        <f t="shared" si="6"/>
        <v>N/A</v>
      </c>
      <c r="I29" s="10" t="s">
        <v>1745</v>
      </c>
      <c r="J29" s="10" t="s">
        <v>1745</v>
      </c>
      <c r="K29" s="9" t="str">
        <f t="shared" si="0"/>
        <v>N/A</v>
      </c>
    </row>
    <row r="30" spans="1:11" x14ac:dyDescent="0.25">
      <c r="A30" s="24" t="s">
        <v>833</v>
      </c>
      <c r="B30" s="89" t="s">
        <v>213</v>
      </c>
      <c r="C30" s="9">
        <v>99.923199453999999</v>
      </c>
      <c r="D30" s="9" t="str">
        <f t="shared" si="4"/>
        <v>N/A</v>
      </c>
      <c r="E30" s="9">
        <v>99.918777449999993</v>
      </c>
      <c r="F30" s="9" t="str">
        <f t="shared" si="5"/>
        <v>N/A</v>
      </c>
      <c r="G30" s="9">
        <v>99.953993904000001</v>
      </c>
      <c r="H30" s="9" t="str">
        <f t="shared" si="6"/>
        <v>N/A</v>
      </c>
      <c r="I30" s="10">
        <v>-4.0000000000000001E-3</v>
      </c>
      <c r="J30" s="10">
        <v>3.5200000000000002E-2</v>
      </c>
      <c r="K30" s="9" t="str">
        <f t="shared" si="0"/>
        <v>Yes</v>
      </c>
    </row>
    <row r="31" spans="1:11" x14ac:dyDescent="0.25">
      <c r="A31" s="94" t="s">
        <v>320</v>
      </c>
      <c r="B31" s="33" t="s">
        <v>213</v>
      </c>
      <c r="C31" s="9" t="s">
        <v>1745</v>
      </c>
      <c r="D31" s="9" t="str">
        <f t="shared" si="4"/>
        <v>N/A</v>
      </c>
      <c r="E31" s="9" t="s">
        <v>1745</v>
      </c>
      <c r="F31" s="9" t="str">
        <f t="shared" si="5"/>
        <v>N/A</v>
      </c>
      <c r="G31" s="9" t="s">
        <v>1745</v>
      </c>
      <c r="H31" s="9" t="str">
        <f t="shared" si="6"/>
        <v>N/A</v>
      </c>
      <c r="I31" s="10" t="s">
        <v>1745</v>
      </c>
      <c r="J31" s="10" t="s">
        <v>1745</v>
      </c>
      <c r="K31" s="9" t="str">
        <f t="shared" si="0"/>
        <v>N/A</v>
      </c>
    </row>
    <row r="32" spans="1:11" x14ac:dyDescent="0.25">
      <c r="A32" s="94" t="s">
        <v>321</v>
      </c>
      <c r="B32" s="33" t="s">
        <v>213</v>
      </c>
      <c r="C32" s="9">
        <v>100</v>
      </c>
      <c r="D32" s="9" t="str">
        <f t="shared" si="4"/>
        <v>N/A</v>
      </c>
      <c r="E32" s="9">
        <v>100</v>
      </c>
      <c r="F32" s="9" t="str">
        <f t="shared" si="5"/>
        <v>N/A</v>
      </c>
      <c r="G32" s="9">
        <v>100</v>
      </c>
      <c r="H32" s="9" t="str">
        <f t="shared" si="6"/>
        <v>N/A</v>
      </c>
      <c r="I32" s="10">
        <v>0</v>
      </c>
      <c r="J32" s="10">
        <v>0</v>
      </c>
      <c r="K32" s="9" t="str">
        <f t="shared" si="0"/>
        <v>Yes</v>
      </c>
    </row>
    <row r="33" spans="1:11" x14ac:dyDescent="0.25">
      <c r="A33" s="24" t="s">
        <v>322</v>
      </c>
      <c r="B33" s="89" t="s">
        <v>213</v>
      </c>
      <c r="C33" s="9">
        <v>80.561775874000006</v>
      </c>
      <c r="D33" s="9" t="str">
        <f t="shared" si="4"/>
        <v>N/A</v>
      </c>
      <c r="E33" s="9">
        <v>80.673041558999998</v>
      </c>
      <c r="F33" s="9" t="str">
        <f t="shared" si="5"/>
        <v>N/A</v>
      </c>
      <c r="G33" s="9">
        <v>78.779339715999996</v>
      </c>
      <c r="H33" s="9" t="str">
        <f t="shared" si="6"/>
        <v>N/A</v>
      </c>
      <c r="I33" s="10">
        <v>0.1381</v>
      </c>
      <c r="J33" s="10">
        <v>-2.35</v>
      </c>
      <c r="K33" s="9" t="str">
        <f t="shared" si="0"/>
        <v>Yes</v>
      </c>
    </row>
    <row r="34" spans="1:11" x14ac:dyDescent="0.25">
      <c r="A34" s="24" t="s">
        <v>323</v>
      </c>
      <c r="B34" s="89" t="s">
        <v>213</v>
      </c>
      <c r="C34" s="9">
        <v>22.172459675999999</v>
      </c>
      <c r="D34" s="9" t="str">
        <f t="shared" si="4"/>
        <v>N/A</v>
      </c>
      <c r="E34" s="9">
        <v>22.294292687999999</v>
      </c>
      <c r="F34" s="9" t="str">
        <f t="shared" si="5"/>
        <v>N/A</v>
      </c>
      <c r="G34" s="9">
        <v>23.021870697000001</v>
      </c>
      <c r="H34" s="9" t="str">
        <f t="shared" si="6"/>
        <v>N/A</v>
      </c>
      <c r="I34" s="10">
        <v>0.54949999999999999</v>
      </c>
      <c r="J34" s="10">
        <v>3.2639999999999998</v>
      </c>
      <c r="K34" s="9" t="str">
        <f t="shared" si="0"/>
        <v>Yes</v>
      </c>
    </row>
    <row r="35" spans="1:11" x14ac:dyDescent="0.25">
      <c r="A35" s="24" t="s">
        <v>1730</v>
      </c>
      <c r="B35" s="89" t="s">
        <v>213</v>
      </c>
      <c r="C35" s="9">
        <v>20.802907864000002</v>
      </c>
      <c r="D35" s="9" t="str">
        <f t="shared" si="4"/>
        <v>N/A</v>
      </c>
      <c r="E35" s="9">
        <v>20.440335685000001</v>
      </c>
      <c r="F35" s="9" t="str">
        <f>IF($B35="N/A","N/A",IF(E35&lt;0,"No","Yes"))</f>
        <v>N/A</v>
      </c>
      <c r="G35" s="9">
        <v>20.684299848999999</v>
      </c>
      <c r="H35" s="9" t="str">
        <f t="shared" si="6"/>
        <v>N/A</v>
      </c>
      <c r="I35" s="10">
        <v>-1.74</v>
      </c>
      <c r="J35" s="10">
        <v>1.194</v>
      </c>
      <c r="K35" s="9" t="str">
        <f t="shared" si="0"/>
        <v>Yes</v>
      </c>
    </row>
    <row r="36" spans="1:11" x14ac:dyDescent="0.25">
      <c r="A36" s="27" t="s">
        <v>372</v>
      </c>
      <c r="B36" s="1" t="s">
        <v>213</v>
      </c>
      <c r="C36" s="8">
        <v>87.721091747000003</v>
      </c>
      <c r="D36" s="9" t="str">
        <f t="shared" ref="D36:D39" si="7">IF($B36="N/A","N/A",IF(C36&lt;0,"No","Yes"))</f>
        <v>N/A</v>
      </c>
      <c r="E36" s="8">
        <v>88.521849610000004</v>
      </c>
      <c r="F36" s="9" t="str">
        <f t="shared" ref="F36:F39" si="8">IF($B36="N/A","N/A",IF(E36&lt;0,"No","Yes"))</f>
        <v>N/A</v>
      </c>
      <c r="G36" s="8">
        <v>88.244900572999995</v>
      </c>
      <c r="H36" s="9" t="str">
        <f t="shared" ref="H36:H39" si="9">IF($B36="N/A","N/A",IF(G36&lt;0,"No","Yes"))</f>
        <v>N/A</v>
      </c>
      <c r="I36" s="10">
        <v>0.91279999999999994</v>
      </c>
      <c r="J36" s="10">
        <v>-0.313</v>
      </c>
      <c r="K36" s="9" t="str">
        <f>IF(J36="Div by 0", "N/A", IF(J36="N/A","N/A", IF(J36&gt;30, "No", IF(J36&lt;-30, "No", "Yes"))))</f>
        <v>Yes</v>
      </c>
    </row>
    <row r="37" spans="1:11" x14ac:dyDescent="0.25">
      <c r="A37" s="27" t="s">
        <v>373</v>
      </c>
      <c r="B37" s="1" t="s">
        <v>213</v>
      </c>
      <c r="C37" s="8">
        <v>9.5982215299</v>
      </c>
      <c r="D37" s="9" t="str">
        <f t="shared" si="7"/>
        <v>N/A</v>
      </c>
      <c r="E37" s="8">
        <v>8.9906048346999992</v>
      </c>
      <c r="F37" s="9" t="str">
        <f t="shared" si="8"/>
        <v>N/A</v>
      </c>
      <c r="G37" s="8">
        <v>9.4095231996000006</v>
      </c>
      <c r="H37" s="9" t="str">
        <f t="shared" si="9"/>
        <v>N/A</v>
      </c>
      <c r="I37" s="10">
        <v>-6.33</v>
      </c>
      <c r="J37" s="10">
        <v>4.66</v>
      </c>
      <c r="K37" s="9" t="str">
        <f>IF(J37="Div by 0", "N/A", IF(J37="N/A","N/A", IF(J37&gt;30, "No", IF(J37&lt;-30, "No", "Yes"))))</f>
        <v>Yes</v>
      </c>
    </row>
    <row r="38" spans="1:11" x14ac:dyDescent="0.25">
      <c r="A38" s="27" t="s">
        <v>374</v>
      </c>
      <c r="B38" s="1" t="s">
        <v>213</v>
      </c>
      <c r="C38" s="8">
        <v>7.6266510900000001E-2</v>
      </c>
      <c r="D38" s="9" t="str">
        <f t="shared" si="7"/>
        <v>N/A</v>
      </c>
      <c r="E38" s="8">
        <v>4.1793440100000002E-2</v>
      </c>
      <c r="F38" s="9" t="str">
        <f t="shared" si="8"/>
        <v>N/A</v>
      </c>
      <c r="G38" s="8">
        <v>5.2835505499999998E-2</v>
      </c>
      <c r="H38" s="9" t="str">
        <f t="shared" si="9"/>
        <v>N/A</v>
      </c>
      <c r="I38" s="10">
        <v>-45.2</v>
      </c>
      <c r="J38" s="10">
        <v>26.42</v>
      </c>
      <c r="K38" s="9" t="str">
        <f>IF(J38="Div by 0", "N/A", IF(J38="N/A","N/A", IF(J38&gt;30, "No", IF(J38&lt;-30, "No", "Yes"))))</f>
        <v>Yes</v>
      </c>
    </row>
    <row r="39" spans="1:11" x14ac:dyDescent="0.25">
      <c r="A39" s="27" t="s">
        <v>375</v>
      </c>
      <c r="B39" s="1" t="s">
        <v>213</v>
      </c>
      <c r="C39" s="8">
        <v>0.90870736379999995</v>
      </c>
      <c r="D39" s="9" t="str">
        <f t="shared" si="7"/>
        <v>N/A</v>
      </c>
      <c r="E39" s="8">
        <v>0.91778394460000001</v>
      </c>
      <c r="F39" s="9" t="str">
        <f t="shared" si="8"/>
        <v>N/A</v>
      </c>
      <c r="G39" s="8">
        <v>1.0118799833000001</v>
      </c>
      <c r="H39" s="9" t="str">
        <f t="shared" si="9"/>
        <v>N/A</v>
      </c>
      <c r="I39" s="10">
        <v>0.99880000000000002</v>
      </c>
      <c r="J39" s="10">
        <v>10.25</v>
      </c>
      <c r="K39" s="9" t="str">
        <f>IF(J39="Div by 0", "N/A", IF(J39="N/A","N/A", IF(J39&gt;30, "No", IF(J39&lt;-30, "No", "Yes"))))</f>
        <v>Yes</v>
      </c>
    </row>
    <row r="40" spans="1:11" x14ac:dyDescent="0.25">
      <c r="A40" s="133" t="s">
        <v>1632</v>
      </c>
      <c r="B40" s="134"/>
      <c r="C40" s="134"/>
      <c r="D40" s="134"/>
      <c r="E40" s="134"/>
      <c r="F40" s="134"/>
      <c r="G40" s="134"/>
      <c r="H40" s="134"/>
      <c r="I40" s="134"/>
      <c r="J40" s="134"/>
      <c r="K40" s="135"/>
    </row>
    <row r="41" spans="1:11" x14ac:dyDescent="0.25">
      <c r="A41" s="128" t="s">
        <v>1630</v>
      </c>
      <c r="B41" s="129"/>
      <c r="C41" s="129"/>
      <c r="D41" s="129"/>
      <c r="E41" s="129"/>
      <c r="F41" s="129"/>
      <c r="G41" s="129"/>
      <c r="H41" s="129"/>
      <c r="I41" s="129"/>
      <c r="J41" s="129"/>
      <c r="K41" s="130"/>
    </row>
    <row r="42" spans="1:11" x14ac:dyDescent="0.25">
      <c r="A42" s="131" t="s">
        <v>1731</v>
      </c>
      <c r="B42" s="131"/>
      <c r="C42" s="131"/>
      <c r="D42" s="131"/>
      <c r="E42" s="131"/>
      <c r="F42" s="131"/>
      <c r="G42" s="131"/>
      <c r="H42" s="131"/>
      <c r="I42" s="131"/>
      <c r="J42" s="131"/>
      <c r="K42" s="132"/>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E6" activePane="bottomRight" state="frozen"/>
      <selection activeCell="A3" sqref="A3:K3"/>
      <selection pane="topRight" activeCell="A3" sqref="A3:K3"/>
      <selection pane="bottomLeft" activeCell="A3" sqref="A3:K3"/>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19" t="s">
        <v>1727</v>
      </c>
      <c r="B1" s="120"/>
      <c r="C1" s="120"/>
      <c r="D1" s="120"/>
      <c r="E1" s="120"/>
      <c r="F1" s="120"/>
      <c r="G1" s="120"/>
      <c r="H1" s="120"/>
      <c r="I1" s="120"/>
      <c r="J1" s="120"/>
      <c r="K1" s="121"/>
    </row>
    <row r="2" spans="1:11" ht="13" x14ac:dyDescent="0.3">
      <c r="A2" s="125" t="s">
        <v>1578</v>
      </c>
      <c r="B2" s="126"/>
      <c r="C2" s="126"/>
      <c r="D2" s="126"/>
      <c r="E2" s="126"/>
      <c r="F2" s="126"/>
      <c r="G2" s="126"/>
      <c r="H2" s="126"/>
      <c r="I2" s="126"/>
      <c r="J2" s="126"/>
      <c r="K2" s="127"/>
    </row>
    <row r="3" spans="1:11" ht="13" x14ac:dyDescent="0.3">
      <c r="A3" s="125" t="s">
        <v>1744</v>
      </c>
      <c r="B3" s="126"/>
      <c r="C3" s="126"/>
      <c r="D3" s="126"/>
      <c r="E3" s="126"/>
      <c r="F3" s="126"/>
      <c r="G3" s="126"/>
      <c r="H3" s="126"/>
      <c r="I3" s="126"/>
      <c r="J3" s="126"/>
      <c r="K3" s="127"/>
    </row>
    <row r="4" spans="1:11" ht="13" x14ac:dyDescent="0.3">
      <c r="A4" s="122" t="s">
        <v>648</v>
      </c>
      <c r="B4" s="123"/>
      <c r="C4" s="123"/>
      <c r="D4" s="123"/>
      <c r="E4" s="123"/>
      <c r="F4" s="123"/>
      <c r="G4" s="123"/>
      <c r="H4" s="123"/>
      <c r="I4" s="123"/>
      <c r="J4" s="123"/>
      <c r="K4" s="124"/>
    </row>
    <row r="5" spans="1:11" ht="65.25" customHeight="1" x14ac:dyDescent="0.3">
      <c r="A5" s="21" t="s">
        <v>11</v>
      </c>
      <c r="B5" s="22" t="s">
        <v>212</v>
      </c>
      <c r="C5" s="22" t="s">
        <v>649</v>
      </c>
      <c r="D5" s="22" t="s">
        <v>1723</v>
      </c>
      <c r="E5" s="22" t="s">
        <v>1693</v>
      </c>
      <c r="F5" s="22" t="s">
        <v>1720</v>
      </c>
      <c r="G5" s="22" t="s">
        <v>1717</v>
      </c>
      <c r="H5" s="22" t="s">
        <v>1718</v>
      </c>
      <c r="I5" s="23" t="s">
        <v>1724</v>
      </c>
      <c r="J5" s="23" t="s">
        <v>1721</v>
      </c>
      <c r="K5" s="22" t="s">
        <v>650</v>
      </c>
    </row>
    <row r="6" spans="1:11" s="26" customFormat="1" x14ac:dyDescent="0.25">
      <c r="A6" s="91" t="s">
        <v>342</v>
      </c>
      <c r="B6" s="9" t="s">
        <v>213</v>
      </c>
      <c r="C6" s="5">
        <v>7</v>
      </c>
      <c r="D6" s="9" t="s">
        <v>213</v>
      </c>
      <c r="E6" s="5">
        <v>7</v>
      </c>
      <c r="F6" s="9" t="s">
        <v>213</v>
      </c>
      <c r="G6" s="5">
        <v>7</v>
      </c>
      <c r="H6" s="9" t="s">
        <v>213</v>
      </c>
      <c r="I6" s="111" t="s">
        <v>213</v>
      </c>
      <c r="J6" s="111" t="s">
        <v>213</v>
      </c>
      <c r="K6" s="9" t="s">
        <v>213</v>
      </c>
    </row>
    <row r="7" spans="1:11" s="26" customFormat="1" x14ac:dyDescent="0.25">
      <c r="A7" s="91" t="s">
        <v>12</v>
      </c>
      <c r="B7" s="28" t="s">
        <v>213</v>
      </c>
      <c r="C7" s="29">
        <v>110999</v>
      </c>
      <c r="D7" s="30" t="str">
        <f>IF($B7="N/A","N/A",IF(C7&gt;15,"No",IF(C7&lt;-15,"No","Yes")))</f>
        <v>N/A</v>
      </c>
      <c r="E7" s="29">
        <v>118895</v>
      </c>
      <c r="F7" s="30" t="str">
        <f>IF($B7="N/A","N/A",IF(E7&gt;15,"No",IF(E7&lt;-15,"No","Yes")))</f>
        <v>N/A</v>
      </c>
      <c r="G7" s="29">
        <v>101887</v>
      </c>
      <c r="H7" s="30" t="str">
        <f>IF($B7="N/A","N/A",IF(G7&gt;15,"No",IF(G7&lt;-15,"No","Yes")))</f>
        <v>N/A</v>
      </c>
      <c r="I7" s="31">
        <v>7.1139999999999999</v>
      </c>
      <c r="J7" s="31">
        <v>-14.3</v>
      </c>
      <c r="K7" s="30" t="str">
        <f t="shared" ref="K7:K24" si="0">IF(J7="Div by 0", "N/A", IF(J7="N/A","N/A", IF(J7&gt;30, "No", IF(J7&lt;-30, "No", "Yes"))))</f>
        <v>Yes</v>
      </c>
    </row>
    <row r="8" spans="1:11" x14ac:dyDescent="0.25">
      <c r="A8" s="91" t="s">
        <v>362</v>
      </c>
      <c r="B8" s="28" t="s">
        <v>213</v>
      </c>
      <c r="C8" s="32">
        <v>73.636699429999993</v>
      </c>
      <c r="D8" s="30" t="str">
        <f>IF($B8="N/A","N/A",IF(C8&gt;15,"No",IF(C8&lt;-15,"No","Yes")))</f>
        <v>N/A</v>
      </c>
      <c r="E8" s="32">
        <v>70.087892678000003</v>
      </c>
      <c r="F8" s="30" t="str">
        <f>IF($B8="N/A","N/A",IF(E8&gt;15,"No",IF(E8&lt;-15,"No","Yes")))</f>
        <v>N/A</v>
      </c>
      <c r="G8" s="32">
        <v>75.008587945000002</v>
      </c>
      <c r="H8" s="30" t="str">
        <f>IF($B8="N/A","N/A",IF(G8&gt;15,"No",IF(G8&lt;-15,"No","Yes")))</f>
        <v>N/A</v>
      </c>
      <c r="I8" s="31">
        <v>-4.82</v>
      </c>
      <c r="J8" s="31">
        <v>7.0209999999999999</v>
      </c>
      <c r="K8" s="30" t="str">
        <f t="shared" si="0"/>
        <v>Yes</v>
      </c>
    </row>
    <row r="9" spans="1:11" x14ac:dyDescent="0.25">
      <c r="A9" s="91" t="s">
        <v>119</v>
      </c>
      <c r="B9" s="33" t="s">
        <v>213</v>
      </c>
      <c r="C9" s="8">
        <v>26.36330057</v>
      </c>
      <c r="D9" s="9" t="str">
        <f>IF($B9="N/A","N/A",IF(C9&gt;15,"No",IF(C9&lt;-15,"No","Yes")))</f>
        <v>N/A</v>
      </c>
      <c r="E9" s="8">
        <v>29.912107322000001</v>
      </c>
      <c r="F9" s="9" t="str">
        <f>IF($B9="N/A","N/A",IF(E9&gt;15,"No",IF(E9&lt;-15,"No","Yes")))</f>
        <v>N/A</v>
      </c>
      <c r="G9" s="8">
        <v>24.991412055000001</v>
      </c>
      <c r="H9" s="9" t="str">
        <f>IF($B9="N/A","N/A",IF(G9&gt;15,"No",IF(G9&lt;-15,"No","Yes")))</f>
        <v>N/A</v>
      </c>
      <c r="I9" s="10">
        <v>13.46</v>
      </c>
      <c r="J9" s="10">
        <v>-16.5</v>
      </c>
      <c r="K9" s="9" t="str">
        <f t="shared" si="0"/>
        <v>Yes</v>
      </c>
    </row>
    <row r="10" spans="1:11" x14ac:dyDescent="0.25">
      <c r="A10" s="91" t="s">
        <v>120</v>
      </c>
      <c r="B10" s="33" t="s">
        <v>213</v>
      </c>
      <c r="C10" s="8">
        <v>0</v>
      </c>
      <c r="D10" s="9" t="str">
        <f>IF($B10="N/A","N/A",IF(C10&gt;15,"No",IF(C10&lt;-15,"No","Yes")))</f>
        <v>N/A</v>
      </c>
      <c r="E10" s="8">
        <v>0</v>
      </c>
      <c r="F10" s="9" t="str">
        <f>IF($B10="N/A","N/A",IF(E10&gt;15,"No",IF(E10&lt;-15,"No","Yes")))</f>
        <v>N/A</v>
      </c>
      <c r="G10" s="8">
        <v>0</v>
      </c>
      <c r="H10" s="9" t="str">
        <f>IF($B10="N/A","N/A",IF(G10&gt;15,"No",IF(G10&lt;-15,"No","Yes")))</f>
        <v>N/A</v>
      </c>
      <c r="I10" s="10" t="s">
        <v>1745</v>
      </c>
      <c r="J10" s="10" t="s">
        <v>1745</v>
      </c>
      <c r="K10" s="9" t="str">
        <f t="shared" si="0"/>
        <v>N/A</v>
      </c>
    </row>
    <row r="11" spans="1:11" x14ac:dyDescent="0.25">
      <c r="A11" s="91" t="s">
        <v>836</v>
      </c>
      <c r="B11" s="33" t="s">
        <v>214</v>
      </c>
      <c r="C11" s="8">
        <v>73.636699429999993</v>
      </c>
      <c r="D11" s="9" t="str">
        <f>IF(OR($B11="N/A",$C11="N/A"),"N/A",IF(C11&gt;100,"No",IF(C11&lt;95,"No","Yes")))</f>
        <v>No</v>
      </c>
      <c r="E11" s="8">
        <v>70.087892678000003</v>
      </c>
      <c r="F11" s="9" t="str">
        <f>IF(OR($B11="N/A",$E11="N/A"),"N/A",IF(E11&gt;100,"No",IF(E11&lt;95,"No","Yes")))</f>
        <v>No</v>
      </c>
      <c r="G11" s="8">
        <v>75.008587945000002</v>
      </c>
      <c r="H11" s="9" t="str">
        <f>IF($B11="N/A","N/A",IF(G11&gt;100,"No",IF(G11&lt;95,"No","Yes")))</f>
        <v>No</v>
      </c>
      <c r="I11" s="10">
        <v>-4.82</v>
      </c>
      <c r="J11" s="10">
        <v>7.0209999999999999</v>
      </c>
      <c r="K11" s="9" t="str">
        <f t="shared" si="0"/>
        <v>Yes</v>
      </c>
    </row>
    <row r="12" spans="1:11" x14ac:dyDescent="0.25">
      <c r="A12" s="91" t="s">
        <v>348</v>
      </c>
      <c r="B12" s="33"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1745</v>
      </c>
      <c r="J12" s="10" t="s">
        <v>1745</v>
      </c>
      <c r="K12" s="9" t="str">
        <f t="shared" si="0"/>
        <v>N/A</v>
      </c>
    </row>
    <row r="13" spans="1:11" x14ac:dyDescent="0.25">
      <c r="A13" s="91" t="s">
        <v>837</v>
      </c>
      <c r="B13" s="33" t="s">
        <v>214</v>
      </c>
      <c r="C13" s="8">
        <v>88.370165497000002</v>
      </c>
      <c r="D13" s="9" t="str">
        <f t="shared" si="1"/>
        <v>No</v>
      </c>
      <c r="E13" s="8">
        <v>81.086673114999996</v>
      </c>
      <c r="F13" s="9" t="str">
        <f t="shared" si="2"/>
        <v>No</v>
      </c>
      <c r="G13" s="8">
        <v>73.329276551000007</v>
      </c>
      <c r="H13" s="9" t="str">
        <f t="shared" si="3"/>
        <v>No</v>
      </c>
      <c r="I13" s="10">
        <v>-8.24</v>
      </c>
      <c r="J13" s="10">
        <v>-9.57</v>
      </c>
      <c r="K13" s="9" t="str">
        <f t="shared" si="0"/>
        <v>Yes</v>
      </c>
    </row>
    <row r="14" spans="1:11" x14ac:dyDescent="0.25">
      <c r="A14" s="91" t="s">
        <v>13</v>
      </c>
      <c r="B14" s="33" t="s">
        <v>213</v>
      </c>
      <c r="C14" s="34">
        <v>81736</v>
      </c>
      <c r="D14" s="9" t="str">
        <f>IF($B14="N/A","N/A",IF(C14&gt;15,"No",IF(C14&lt;-15,"No","Yes")))</f>
        <v>N/A</v>
      </c>
      <c r="E14" s="34">
        <v>83331</v>
      </c>
      <c r="F14" s="9" t="str">
        <f>IF($B14="N/A","N/A",IF(E14&gt;15,"No",IF(E14&lt;-15,"No","Yes")))</f>
        <v>N/A</v>
      </c>
      <c r="G14" s="34">
        <v>76424</v>
      </c>
      <c r="H14" s="9" t="str">
        <f>IF($B14="N/A","N/A",IF(G14&gt;15,"No",IF(G14&lt;-15,"No","Yes")))</f>
        <v>N/A</v>
      </c>
      <c r="I14" s="10">
        <v>1.9510000000000001</v>
      </c>
      <c r="J14" s="10">
        <v>-8.2899999999999991</v>
      </c>
      <c r="K14" s="9" t="str">
        <f t="shared" si="0"/>
        <v>Yes</v>
      </c>
    </row>
    <row r="15" spans="1:11" x14ac:dyDescent="0.25">
      <c r="A15" s="91" t="s">
        <v>440</v>
      </c>
      <c r="B15" s="33" t="s">
        <v>215</v>
      </c>
      <c r="C15" s="8">
        <v>5.3061074679000004</v>
      </c>
      <c r="D15" s="9" t="str">
        <f>IF($B15="N/A","N/A",IF(C15&gt;20,"No",IF(C15&lt;5,"No","Yes")))</f>
        <v>Yes</v>
      </c>
      <c r="E15" s="8">
        <v>5.5153544299000004</v>
      </c>
      <c r="F15" s="9" t="str">
        <f>IF($B15="N/A","N/A",IF(E15&gt;20,"No",IF(E15&lt;5,"No","Yes")))</f>
        <v>Yes</v>
      </c>
      <c r="G15" s="8">
        <v>6.4482361562000001</v>
      </c>
      <c r="H15" s="9" t="str">
        <f>IF($B15="N/A","N/A",IF(G15&gt;20,"No",IF(G15&lt;5,"No","Yes")))</f>
        <v>Yes</v>
      </c>
      <c r="I15" s="10">
        <v>3.944</v>
      </c>
      <c r="J15" s="10">
        <v>16.91</v>
      </c>
      <c r="K15" s="9" t="str">
        <f t="shared" si="0"/>
        <v>Yes</v>
      </c>
    </row>
    <row r="16" spans="1:11" x14ac:dyDescent="0.25">
      <c r="A16" s="91" t="s">
        <v>441</v>
      </c>
      <c r="B16" s="28" t="s">
        <v>213</v>
      </c>
      <c r="C16" s="8">
        <v>94.693892532000007</v>
      </c>
      <c r="D16" s="9" t="str">
        <f>IF($B16="N/A","N/A",IF(C16&gt;15,"No",IF(C16&lt;-15,"No","Yes")))</f>
        <v>N/A</v>
      </c>
      <c r="E16" s="8">
        <v>94.484645569999998</v>
      </c>
      <c r="F16" s="9" t="str">
        <f>IF($B16="N/A","N/A",IF(E16&gt;15,"No",IF(E16&lt;-15,"No","Yes")))</f>
        <v>N/A</v>
      </c>
      <c r="G16" s="8">
        <v>93.551763844000007</v>
      </c>
      <c r="H16" s="9" t="str">
        <f>IF($B16="N/A","N/A",IF(G16&gt;15,"No",IF(G16&lt;-15,"No","Yes")))</f>
        <v>N/A</v>
      </c>
      <c r="I16" s="10">
        <v>-0.221</v>
      </c>
      <c r="J16" s="10">
        <v>-0.98699999999999999</v>
      </c>
      <c r="K16" s="9" t="str">
        <f t="shared" si="0"/>
        <v>Yes</v>
      </c>
    </row>
    <row r="17" spans="1:11" x14ac:dyDescent="0.25">
      <c r="A17" s="91" t="s">
        <v>442</v>
      </c>
      <c r="B17" s="33" t="s">
        <v>235</v>
      </c>
      <c r="C17" s="8">
        <v>16.604678477</v>
      </c>
      <c r="D17" s="9" t="str">
        <f>IF($B17="N/A","N/A",IF(C17&gt;1,"Yes","No"))</f>
        <v>Yes</v>
      </c>
      <c r="E17" s="8">
        <v>16.583264330999999</v>
      </c>
      <c r="F17" s="9" t="str">
        <f>IF($B17="N/A","N/A",IF(E17&gt;1,"Yes","No"))</f>
        <v>Yes</v>
      </c>
      <c r="G17" s="8">
        <v>22.698367005000001</v>
      </c>
      <c r="H17" s="9" t="str">
        <f>IF($B17="N/A","N/A",IF(G17&gt;1,"Yes","No"))</f>
        <v>Yes</v>
      </c>
      <c r="I17" s="10">
        <v>-0.129</v>
      </c>
      <c r="J17" s="10">
        <v>36.880000000000003</v>
      </c>
      <c r="K17" s="9" t="str">
        <f t="shared" si="0"/>
        <v>No</v>
      </c>
    </row>
    <row r="18" spans="1:11" x14ac:dyDescent="0.25">
      <c r="A18" s="91" t="s">
        <v>859</v>
      </c>
      <c r="B18" s="33" t="s">
        <v>213</v>
      </c>
      <c r="C18" s="92">
        <v>4627.6100796000001</v>
      </c>
      <c r="D18" s="9" t="str">
        <f>IF($B18="N/A","N/A",IF(C18&gt;15,"No",IF(C18&lt;-15,"No","Yes")))</f>
        <v>N/A</v>
      </c>
      <c r="E18" s="92">
        <v>4542.9349445999997</v>
      </c>
      <c r="F18" s="9" t="str">
        <f>IF($B18="N/A","N/A",IF(E18&gt;15,"No",IF(E18&lt;-15,"No","Yes")))</f>
        <v>N/A</v>
      </c>
      <c r="G18" s="92">
        <v>5085.6038508000001</v>
      </c>
      <c r="H18" s="9" t="str">
        <f>IF($B18="N/A","N/A",IF(G18&gt;15,"No",IF(G18&lt;-15,"No","Yes")))</f>
        <v>N/A</v>
      </c>
      <c r="I18" s="10">
        <v>-1.83</v>
      </c>
      <c r="J18" s="10">
        <v>11.95</v>
      </c>
      <c r="K18" s="9" t="str">
        <f t="shared" si="0"/>
        <v>Yes</v>
      </c>
    </row>
    <row r="19" spans="1:11" x14ac:dyDescent="0.25">
      <c r="A19" s="3" t="s">
        <v>131</v>
      </c>
      <c r="B19" s="33" t="s">
        <v>213</v>
      </c>
      <c r="C19" s="34">
        <v>19</v>
      </c>
      <c r="D19" s="33" t="s">
        <v>213</v>
      </c>
      <c r="E19" s="34">
        <v>11</v>
      </c>
      <c r="F19" s="33" t="s">
        <v>213</v>
      </c>
      <c r="G19" s="34">
        <v>11</v>
      </c>
      <c r="H19" s="9" t="str">
        <f>IF($B19="N/A","N/A",IF(G19&gt;15,"No",IF(G19&lt;-15,"No","Yes")))</f>
        <v>N/A</v>
      </c>
      <c r="I19" s="10">
        <v>-84.2</v>
      </c>
      <c r="J19" s="10">
        <v>100</v>
      </c>
      <c r="K19" s="9" t="str">
        <f t="shared" si="0"/>
        <v>No</v>
      </c>
    </row>
    <row r="20" spans="1:11" x14ac:dyDescent="0.25">
      <c r="A20" s="3" t="s">
        <v>346</v>
      </c>
      <c r="B20" s="28" t="s">
        <v>213</v>
      </c>
      <c r="C20" s="8">
        <v>1.71172713E-2</v>
      </c>
      <c r="D20" s="33" t="s">
        <v>213</v>
      </c>
      <c r="E20" s="8">
        <v>2.5232347999999999E-3</v>
      </c>
      <c r="F20" s="33" t="s">
        <v>213</v>
      </c>
      <c r="G20" s="8">
        <v>5.8888769000000002E-3</v>
      </c>
      <c r="H20" s="9" t="str">
        <f>IF($B20="N/A","N/A",IF(G20&gt;15,"No",IF(G20&lt;-15,"No","Yes")))</f>
        <v>N/A</v>
      </c>
      <c r="I20" s="10">
        <v>-85.3</v>
      </c>
      <c r="J20" s="10">
        <v>133.4</v>
      </c>
      <c r="K20" s="9" t="str">
        <f t="shared" si="0"/>
        <v>No</v>
      </c>
    </row>
    <row r="21" spans="1:11" ht="25" x14ac:dyDescent="0.25">
      <c r="A21" s="3" t="s">
        <v>838</v>
      </c>
      <c r="B21" s="33" t="s">
        <v>213</v>
      </c>
      <c r="C21" s="92">
        <v>4220.4736842000002</v>
      </c>
      <c r="D21" s="9" t="str">
        <f>IF($B21="N/A","N/A",IF(C21&gt;60,"No",IF(C21&lt;15,"No","Yes")))</f>
        <v>N/A</v>
      </c>
      <c r="E21" s="92">
        <v>2110.3333333</v>
      </c>
      <c r="F21" s="9" t="str">
        <f>IF($B21="N/A","N/A",IF(E21&gt;60,"No",IF(E21&lt;15,"No","Yes")))</f>
        <v>N/A</v>
      </c>
      <c r="G21" s="92">
        <v>5232.3333333</v>
      </c>
      <c r="H21" s="9" t="str">
        <f>IF($B21="N/A","N/A",IF(G21&gt;60,"No",IF(G21&lt;15,"No","Yes")))</f>
        <v>N/A</v>
      </c>
      <c r="I21" s="10">
        <v>-50</v>
      </c>
      <c r="J21" s="10">
        <v>147.9</v>
      </c>
      <c r="K21" s="9" t="str">
        <f t="shared" si="0"/>
        <v>No</v>
      </c>
    </row>
    <row r="22" spans="1:11" x14ac:dyDescent="0.25">
      <c r="A22" s="3" t="s">
        <v>27</v>
      </c>
      <c r="B22" s="33" t="s">
        <v>217</v>
      </c>
      <c r="C22" s="34">
        <v>0</v>
      </c>
      <c r="D22" s="9" t="str">
        <f>IF($B22="N/A","N/A",IF(C22="N/A","N/A",IF(C22=0,"Yes","No")))</f>
        <v>Yes</v>
      </c>
      <c r="E22" s="34">
        <v>0</v>
      </c>
      <c r="F22" s="9" t="str">
        <f>IF($B22="N/A","N/A",IF(E22="N/A","N/A",IF(E22=0,"Yes","No")))</f>
        <v>Yes</v>
      </c>
      <c r="G22" s="34">
        <v>0</v>
      </c>
      <c r="H22" s="9" t="str">
        <f>IF($B22="N/A","N/A",IF(G22=0,"Yes","No"))</f>
        <v>Yes</v>
      </c>
      <c r="I22" s="10" t="s">
        <v>1745</v>
      </c>
      <c r="J22" s="10" t="s">
        <v>1745</v>
      </c>
      <c r="K22" s="9" t="str">
        <f t="shared" si="0"/>
        <v>N/A</v>
      </c>
    </row>
    <row r="23" spans="1:11" x14ac:dyDescent="0.25">
      <c r="A23" s="3" t="s">
        <v>839</v>
      </c>
      <c r="B23" s="33"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1745</v>
      </c>
      <c r="J23" s="10" t="s">
        <v>1745</v>
      </c>
      <c r="K23" s="9" t="str">
        <f t="shared" si="0"/>
        <v>N/A</v>
      </c>
    </row>
    <row r="24" spans="1:11" x14ac:dyDescent="0.25">
      <c r="A24" s="3" t="s">
        <v>820</v>
      </c>
      <c r="B24" s="33" t="s">
        <v>217</v>
      </c>
      <c r="C24" s="43">
        <v>0</v>
      </c>
      <c r="D24" s="9" t="str">
        <f t="shared" si="4"/>
        <v>Yes</v>
      </c>
      <c r="E24" s="43">
        <v>0</v>
      </c>
      <c r="F24" s="9" t="str">
        <f t="shared" si="5"/>
        <v>Yes</v>
      </c>
      <c r="G24" s="43">
        <v>0</v>
      </c>
      <c r="H24" s="9" t="str">
        <f t="shared" si="6"/>
        <v>Yes</v>
      </c>
      <c r="I24" s="10" t="s">
        <v>1745</v>
      </c>
      <c r="J24" s="10" t="s">
        <v>1745</v>
      </c>
      <c r="K24" s="9" t="str">
        <f t="shared" si="0"/>
        <v>N/A</v>
      </c>
    </row>
    <row r="25" spans="1:11" x14ac:dyDescent="0.25">
      <c r="A25" s="133" t="s">
        <v>1632</v>
      </c>
      <c r="B25" s="134"/>
      <c r="C25" s="134"/>
      <c r="D25" s="134"/>
      <c r="E25" s="134"/>
      <c r="F25" s="134"/>
      <c r="G25" s="134"/>
      <c r="H25" s="134"/>
      <c r="I25" s="134"/>
      <c r="J25" s="134"/>
      <c r="K25" s="135"/>
    </row>
    <row r="26" spans="1:11" x14ac:dyDescent="0.25">
      <c r="A26" s="128" t="s">
        <v>1630</v>
      </c>
      <c r="B26" s="129"/>
      <c r="C26" s="129"/>
      <c r="D26" s="129"/>
      <c r="E26" s="129"/>
      <c r="F26" s="129"/>
      <c r="G26" s="129"/>
      <c r="H26" s="129"/>
      <c r="I26" s="129"/>
      <c r="J26" s="129"/>
      <c r="K26" s="130"/>
    </row>
    <row r="27" spans="1:11" x14ac:dyDescent="0.25">
      <c r="A27" s="131" t="s">
        <v>1731</v>
      </c>
      <c r="B27" s="131"/>
      <c r="C27" s="131"/>
      <c r="D27" s="131"/>
      <c r="E27" s="131"/>
      <c r="F27" s="131"/>
      <c r="G27" s="131"/>
      <c r="H27" s="131"/>
      <c r="I27" s="131"/>
      <c r="J27" s="131"/>
      <c r="K27" s="132"/>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15" activePane="bottomRight" state="frozen"/>
      <selection activeCell="A3" sqref="A3:K3"/>
      <selection pane="topRight" activeCell="A3" sqref="A3:K3"/>
      <selection pane="bottomLeft" activeCell="A3" sqref="A3:K3"/>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19" t="s">
        <v>1727</v>
      </c>
      <c r="B1" s="120"/>
      <c r="C1" s="120"/>
      <c r="D1" s="120"/>
      <c r="E1" s="120"/>
      <c r="F1" s="120"/>
      <c r="G1" s="120"/>
      <c r="H1" s="120"/>
      <c r="I1" s="120"/>
      <c r="J1" s="120"/>
      <c r="K1" s="121"/>
    </row>
    <row r="2" spans="1:11" ht="13" x14ac:dyDescent="0.3">
      <c r="A2" s="125" t="s">
        <v>1579</v>
      </c>
      <c r="B2" s="126"/>
      <c r="C2" s="126"/>
      <c r="D2" s="126"/>
      <c r="E2" s="126"/>
      <c r="F2" s="126"/>
      <c r="G2" s="126"/>
      <c r="H2" s="126"/>
      <c r="I2" s="126"/>
      <c r="J2" s="126"/>
      <c r="K2" s="127"/>
    </row>
    <row r="3" spans="1:11" ht="13" x14ac:dyDescent="0.3">
      <c r="A3" s="125" t="s">
        <v>1744</v>
      </c>
      <c r="B3" s="126"/>
      <c r="C3" s="126"/>
      <c r="D3" s="126"/>
      <c r="E3" s="126"/>
      <c r="F3" s="126"/>
      <c r="G3" s="126"/>
      <c r="H3" s="126"/>
      <c r="I3" s="126"/>
      <c r="J3" s="126"/>
      <c r="K3" s="127"/>
    </row>
    <row r="4" spans="1:11" ht="13" x14ac:dyDescent="0.3">
      <c r="A4" s="122" t="s">
        <v>648</v>
      </c>
      <c r="B4" s="123"/>
      <c r="C4" s="123"/>
      <c r="D4" s="123"/>
      <c r="E4" s="123"/>
      <c r="F4" s="123"/>
      <c r="G4" s="123"/>
      <c r="H4" s="123"/>
      <c r="I4" s="123"/>
      <c r="J4" s="123"/>
      <c r="K4" s="124"/>
    </row>
    <row r="5" spans="1:11" ht="52" x14ac:dyDescent="0.3">
      <c r="A5" s="21" t="s">
        <v>11</v>
      </c>
      <c r="B5" s="22" t="s">
        <v>212</v>
      </c>
      <c r="C5" s="22" t="s">
        <v>649</v>
      </c>
      <c r="D5" s="22" t="s">
        <v>1723</v>
      </c>
      <c r="E5" s="22" t="s">
        <v>1693</v>
      </c>
      <c r="F5" s="22" t="s">
        <v>1720</v>
      </c>
      <c r="G5" s="22" t="s">
        <v>1717</v>
      </c>
      <c r="H5" s="22" t="s">
        <v>1718</v>
      </c>
      <c r="I5" s="23" t="s">
        <v>1724</v>
      </c>
      <c r="J5" s="23" t="s">
        <v>1721</v>
      </c>
      <c r="K5" s="22" t="s">
        <v>650</v>
      </c>
    </row>
    <row r="6" spans="1:11" x14ac:dyDescent="0.25">
      <c r="A6" s="73" t="s">
        <v>12</v>
      </c>
      <c r="B6" s="33" t="s">
        <v>213</v>
      </c>
      <c r="C6" s="34">
        <v>77399</v>
      </c>
      <c r="D6" s="9" t="str">
        <f>IF($B6="N/A","N/A",IF(C6&gt;15,"No",IF(C6&lt;-15,"No","Yes")))</f>
        <v>N/A</v>
      </c>
      <c r="E6" s="34">
        <v>78735</v>
      </c>
      <c r="F6" s="9" t="str">
        <f>IF($B6="N/A","N/A",IF(E6&gt;15,"No",IF(E6&lt;-15,"No","Yes")))</f>
        <v>N/A</v>
      </c>
      <c r="G6" s="34">
        <v>71496</v>
      </c>
      <c r="H6" s="9" t="str">
        <f>IF($B6="N/A","N/A",IF(G6&gt;15,"No",IF(G6&lt;-15,"No","Yes")))</f>
        <v>N/A</v>
      </c>
      <c r="I6" s="10">
        <v>1.726</v>
      </c>
      <c r="J6" s="10">
        <v>-9.19</v>
      </c>
      <c r="K6" s="9" t="str">
        <f t="shared" ref="K6:K12" si="0">IF(J6="Div by 0", "N/A", IF(J6="N/A","N/A", IF(J6&gt;30, "No", IF(J6&lt;-30, "No", "Yes"))))</f>
        <v>Yes</v>
      </c>
    </row>
    <row r="7" spans="1:11" x14ac:dyDescent="0.25">
      <c r="A7" s="73" t="s">
        <v>30</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3" t="s">
        <v>29</v>
      </c>
      <c r="B8" s="33" t="s">
        <v>217</v>
      </c>
      <c r="C8" s="8">
        <v>0</v>
      </c>
      <c r="D8" s="9" t="str">
        <f>IF($B8="N/A","N/A",IF(C8=0,"Yes","No"))</f>
        <v>Yes</v>
      </c>
      <c r="E8" s="8">
        <v>0</v>
      </c>
      <c r="F8" s="9" t="str">
        <f>IF($B8="N/A","N/A",IF(E8=0,"Yes","No"))</f>
        <v>Yes</v>
      </c>
      <c r="G8" s="8">
        <v>0</v>
      </c>
      <c r="H8" s="9" t="str">
        <f>IF($B8="N/A","N/A",IF(G8=0,"Yes","No"))</f>
        <v>Yes</v>
      </c>
      <c r="I8" s="10" t="s">
        <v>1745</v>
      </c>
      <c r="J8" s="10" t="s">
        <v>1745</v>
      </c>
      <c r="K8" s="9" t="str">
        <f t="shared" si="0"/>
        <v>N/A</v>
      </c>
    </row>
    <row r="9" spans="1:11" ht="25" x14ac:dyDescent="0.25">
      <c r="A9" s="73" t="s">
        <v>840</v>
      </c>
      <c r="B9" s="33" t="s">
        <v>236</v>
      </c>
      <c r="C9" s="35">
        <v>195.3406535</v>
      </c>
      <c r="D9" s="9" t="str">
        <f>IF($B9="N/A","N/A",IF(C9&gt;100,"No",IF(C9&lt;50,"No","Yes")))</f>
        <v>No</v>
      </c>
      <c r="E9" s="35">
        <v>194.30255728</v>
      </c>
      <c r="F9" s="9" t="str">
        <f>IF($B9="N/A","N/A",IF(E9&gt;100,"No",IF(E9&lt;50,"No","Yes")))</f>
        <v>No</v>
      </c>
      <c r="G9" s="35">
        <v>218.12392327000001</v>
      </c>
      <c r="H9" s="9" t="str">
        <f>IF($B9="N/A","N/A",IF(G9&gt;100,"No",IF(G9&lt;50,"No","Yes")))</f>
        <v>No</v>
      </c>
      <c r="I9" s="10">
        <v>-0.53100000000000003</v>
      </c>
      <c r="J9" s="10">
        <v>12.26</v>
      </c>
      <c r="K9" s="9" t="str">
        <f t="shared" si="0"/>
        <v>Yes</v>
      </c>
    </row>
    <row r="10" spans="1:11" ht="25" x14ac:dyDescent="0.25">
      <c r="A10" s="73" t="s">
        <v>841</v>
      </c>
      <c r="B10" s="33" t="s">
        <v>213</v>
      </c>
      <c r="C10" s="35" t="s">
        <v>1745</v>
      </c>
      <c r="D10" s="9" t="str">
        <f>IF($B10="N/A","N/A",IF(C10&gt;15,"No",IF(C10&lt;-15,"No","Yes")))</f>
        <v>N/A</v>
      </c>
      <c r="E10" s="35" t="s">
        <v>1745</v>
      </c>
      <c r="F10" s="9" t="str">
        <f>IF($B10="N/A","N/A",IF(E10&gt;15,"No",IF(E10&lt;-15,"No","Yes")))</f>
        <v>N/A</v>
      </c>
      <c r="G10" s="35" t="s">
        <v>1745</v>
      </c>
      <c r="H10" s="9" t="str">
        <f>IF($B10="N/A","N/A",IF(G10&gt;15,"No",IF(G10&lt;-15,"No","Yes")))</f>
        <v>N/A</v>
      </c>
      <c r="I10" s="10" t="s">
        <v>1745</v>
      </c>
      <c r="J10" s="10" t="s">
        <v>1745</v>
      </c>
      <c r="K10" s="9" t="str">
        <f t="shared" si="0"/>
        <v>N/A</v>
      </c>
    </row>
    <row r="11" spans="1:11" ht="25" x14ac:dyDescent="0.25">
      <c r="A11" s="73" t="s">
        <v>842</v>
      </c>
      <c r="B11" s="33" t="s">
        <v>213</v>
      </c>
      <c r="C11" s="35">
        <v>510.02526003000003</v>
      </c>
      <c r="D11" s="9" t="str">
        <f>IF($B11="N/A","N/A",IF(C11&gt;15,"No",IF(C11&lt;-15,"No","Yes")))</f>
        <v>N/A</v>
      </c>
      <c r="E11" s="35">
        <v>677.97852148000004</v>
      </c>
      <c r="F11" s="9" t="str">
        <f>IF($B11="N/A","N/A",IF(E11&gt;15,"No",IF(E11&lt;-15,"No","Yes")))</f>
        <v>N/A</v>
      </c>
      <c r="G11" s="35">
        <v>632.75987167000005</v>
      </c>
      <c r="H11" s="9" t="str">
        <f>IF($B11="N/A","N/A",IF(G11&gt;15,"No",IF(G11&lt;-15,"No","Yes")))</f>
        <v>N/A</v>
      </c>
      <c r="I11" s="10">
        <v>32.93</v>
      </c>
      <c r="J11" s="10">
        <v>-6.67</v>
      </c>
      <c r="K11" s="9" t="str">
        <f t="shared" si="0"/>
        <v>Yes</v>
      </c>
    </row>
    <row r="12" spans="1:11" ht="25" x14ac:dyDescent="0.25">
      <c r="A12" s="73" t="s">
        <v>843</v>
      </c>
      <c r="B12" s="33" t="s">
        <v>213</v>
      </c>
      <c r="C12" s="35">
        <v>637.62372880999999</v>
      </c>
      <c r="D12" s="9" t="str">
        <f>IF($B12="N/A","N/A",IF(C12&gt;15,"No",IF(C12&lt;-15,"No","Yes")))</f>
        <v>N/A</v>
      </c>
      <c r="E12" s="35">
        <v>619.57103825000002</v>
      </c>
      <c r="F12" s="9" t="str">
        <f>IF($B12="N/A","N/A",IF(E12&gt;15,"No",IF(E12&lt;-15,"No","Yes")))</f>
        <v>N/A</v>
      </c>
      <c r="G12" s="35">
        <v>619.10412148</v>
      </c>
      <c r="H12" s="9" t="str">
        <f>IF($B12="N/A","N/A",IF(G12&gt;15,"No",IF(G12&lt;-15,"No","Yes")))</f>
        <v>N/A</v>
      </c>
      <c r="I12" s="10">
        <v>-2.83</v>
      </c>
      <c r="J12" s="10">
        <v>-7.4999999999999997E-2</v>
      </c>
      <c r="K12" s="9" t="str">
        <f t="shared" si="0"/>
        <v>Yes</v>
      </c>
    </row>
    <row r="13" spans="1:11" x14ac:dyDescent="0.25">
      <c r="A13" s="73" t="s">
        <v>652</v>
      </c>
      <c r="B13" s="33" t="s">
        <v>237</v>
      </c>
      <c r="C13" s="8">
        <v>90.844842956999997</v>
      </c>
      <c r="D13" s="9" t="str">
        <f>IF($B13="N/A","N/A",IF(C13&gt;99,"No",IF(C13&lt;75,"No","Yes")))</f>
        <v>Yes</v>
      </c>
      <c r="E13" s="8">
        <v>89.020130819000002</v>
      </c>
      <c r="F13" s="9" t="str">
        <f>IF($B13="N/A","N/A",IF(E13&gt;99,"No",IF(E13&lt;75,"No","Yes")))</f>
        <v>Yes</v>
      </c>
      <c r="G13" s="8">
        <v>90.669408078999993</v>
      </c>
      <c r="H13" s="9" t="str">
        <f>IF($B13="N/A","N/A",IF(G13&gt;99,"No",IF(G13&lt;75,"No","Yes")))</f>
        <v>Yes</v>
      </c>
      <c r="I13" s="10">
        <v>-2.0099999999999998</v>
      </c>
      <c r="J13" s="10">
        <v>1.853</v>
      </c>
      <c r="K13" s="9" t="str">
        <f t="shared" ref="K13:K24" si="1">IF(J13="Div by 0", "N/A", IF(J13="N/A","N/A", IF(J13&gt;30, "No", IF(J13&lt;-30, "No", "Yes"))))</f>
        <v>Yes</v>
      </c>
    </row>
    <row r="14" spans="1:11" x14ac:dyDescent="0.25">
      <c r="A14" s="73" t="s">
        <v>493</v>
      </c>
      <c r="B14" s="33" t="s">
        <v>213</v>
      </c>
      <c r="C14" s="9">
        <v>99.995733364000003</v>
      </c>
      <c r="D14" s="9" t="str">
        <f>IF($B14="N/A","N/A",IF(C14&gt;15,"No",IF(C14&lt;-15,"No","Yes")))</f>
        <v>N/A</v>
      </c>
      <c r="E14" s="9">
        <v>99.987159367000004</v>
      </c>
      <c r="F14" s="9" t="str">
        <f>IF($B14="N/A","N/A",IF(E14&gt;15,"No",IF(E14&lt;-15,"No","Yes")))</f>
        <v>N/A</v>
      </c>
      <c r="G14" s="9">
        <v>99.902815271999998</v>
      </c>
      <c r="H14" s="9" t="str">
        <f>IF($B14="N/A","N/A",IF(G14&gt;15,"No",IF(G14&lt;-15,"No","Yes")))</f>
        <v>N/A</v>
      </c>
      <c r="I14" s="10">
        <v>-8.9999999999999993E-3</v>
      </c>
      <c r="J14" s="10">
        <v>-8.4000000000000005E-2</v>
      </c>
      <c r="K14" s="9" t="str">
        <f t="shared" si="1"/>
        <v>Yes</v>
      </c>
    </row>
    <row r="15" spans="1:11" x14ac:dyDescent="0.25">
      <c r="A15" s="73" t="s">
        <v>844</v>
      </c>
      <c r="B15" s="33" t="s">
        <v>213</v>
      </c>
      <c r="C15" s="34">
        <v>24.283018063</v>
      </c>
      <c r="D15" s="9" t="str">
        <f>IF($B15="N/A","N/A",IF(C15&gt;15,"No",IF(C15&lt;-15,"No","Yes")))</f>
        <v>N/A</v>
      </c>
      <c r="E15" s="10">
        <v>23.813644212</v>
      </c>
      <c r="F15" s="9" t="str">
        <f>IF($B15="N/A","N/A",IF(E15&gt;15,"No",IF(E15&lt;-15,"No","Yes")))</f>
        <v>N/A</v>
      </c>
      <c r="G15" s="10">
        <v>24.664448287999999</v>
      </c>
      <c r="H15" s="9" t="str">
        <f>IF($B15="N/A","N/A",IF(G15&gt;15,"No",IF(G15&lt;-15,"No","Yes")))</f>
        <v>N/A</v>
      </c>
      <c r="I15" s="10">
        <v>-1.93</v>
      </c>
      <c r="J15" s="10">
        <v>3.573</v>
      </c>
      <c r="K15" s="9" t="str">
        <f t="shared" si="1"/>
        <v>Yes</v>
      </c>
    </row>
    <row r="16" spans="1:11" x14ac:dyDescent="0.25">
      <c r="A16" s="70" t="s">
        <v>653</v>
      </c>
      <c r="B16" s="49" t="s">
        <v>238</v>
      </c>
      <c r="C16" s="9">
        <v>0</v>
      </c>
      <c r="D16" s="9" t="str">
        <f>IF($B16="N/A","N/A",IF(C16&gt;20,"No",IF(C16&lt;=0,"No","Yes")))</f>
        <v>No</v>
      </c>
      <c r="E16" s="9">
        <v>0</v>
      </c>
      <c r="F16" s="9" t="str">
        <f>IF($B16="N/A","N/A",IF(E16&gt;20,"No",IF(E16&lt;=0,"No","Yes")))</f>
        <v>No</v>
      </c>
      <c r="G16" s="9">
        <v>0</v>
      </c>
      <c r="H16" s="9" t="str">
        <f>IF($B16="N/A","N/A",IF(G16&gt;20,"No",IF(G16&lt;=0,"No","Yes")))</f>
        <v>No</v>
      </c>
      <c r="I16" s="10" t="s">
        <v>1745</v>
      </c>
      <c r="J16" s="10" t="s">
        <v>1745</v>
      </c>
      <c r="K16" s="9" t="str">
        <f t="shared" si="1"/>
        <v>N/A</v>
      </c>
    </row>
    <row r="17" spans="1:11" x14ac:dyDescent="0.25">
      <c r="A17" s="70" t="s">
        <v>369</v>
      </c>
      <c r="B17" s="33" t="s">
        <v>213</v>
      </c>
      <c r="C17" s="9" t="s">
        <v>1745</v>
      </c>
      <c r="D17" s="9" t="str">
        <f>IF($B17="N/A","N/A",IF(C17&gt;15,"No",IF(C17&lt;-15,"No","Yes")))</f>
        <v>N/A</v>
      </c>
      <c r="E17" s="9" t="s">
        <v>1745</v>
      </c>
      <c r="F17" s="9" t="str">
        <f>IF($B17="N/A","N/A",IF(E17&gt;15,"No",IF(E17&lt;-15,"No","Yes")))</f>
        <v>N/A</v>
      </c>
      <c r="G17" s="9" t="s">
        <v>1745</v>
      </c>
      <c r="H17" s="9" t="str">
        <f>IF($B17="N/A","N/A",IF(G17&gt;15,"No",IF(G17&lt;-15,"No","Yes")))</f>
        <v>N/A</v>
      </c>
      <c r="I17" s="10" t="s">
        <v>1745</v>
      </c>
      <c r="J17" s="10" t="s">
        <v>1745</v>
      </c>
      <c r="K17" s="9" t="str">
        <f t="shared" si="1"/>
        <v>N/A</v>
      </c>
    </row>
    <row r="18" spans="1:11" x14ac:dyDescent="0.25">
      <c r="A18" s="70" t="s">
        <v>845</v>
      </c>
      <c r="B18" s="33" t="s">
        <v>213</v>
      </c>
      <c r="C18" s="10" t="s">
        <v>1745</v>
      </c>
      <c r="D18" s="9" t="str">
        <f>IF($B18="N/A","N/A",IF(C18&gt;15,"No",IF(C18&lt;-15,"No","Yes")))</f>
        <v>N/A</v>
      </c>
      <c r="E18" s="10" t="s">
        <v>1745</v>
      </c>
      <c r="F18" s="9" t="str">
        <f>IF($B18="N/A","N/A",IF(E18&gt;15,"No",IF(E18&lt;-15,"No","Yes")))</f>
        <v>N/A</v>
      </c>
      <c r="G18" s="10" t="s">
        <v>1745</v>
      </c>
      <c r="H18" s="9" t="str">
        <f>IF($B18="N/A","N/A",IF(G18&gt;15,"No",IF(G18&lt;-15,"No","Yes")))</f>
        <v>N/A</v>
      </c>
      <c r="I18" s="10" t="s">
        <v>1745</v>
      </c>
      <c r="J18" s="10" t="s">
        <v>1745</v>
      </c>
      <c r="K18" s="9" t="str">
        <f t="shared" si="1"/>
        <v>N/A</v>
      </c>
    </row>
    <row r="19" spans="1:11" x14ac:dyDescent="0.25">
      <c r="A19" s="73" t="s">
        <v>654</v>
      </c>
      <c r="B19" s="49" t="s">
        <v>239</v>
      </c>
      <c r="C19" s="9">
        <v>3.3592165299999997E-2</v>
      </c>
      <c r="D19" s="9" t="str">
        <f>IF($B19="N/A","N/A",IF(C19&gt;10,"No",IF(C19&lt;=0,"No","Yes")))</f>
        <v>Yes</v>
      </c>
      <c r="E19" s="9">
        <v>9.5256239300000004E-2</v>
      </c>
      <c r="F19" s="9" t="str">
        <f>IF($B19="N/A","N/A",IF(E19&gt;10,"No",IF(E19&lt;=0,"No","Yes")))</f>
        <v>Yes</v>
      </c>
      <c r="G19" s="9">
        <v>0.21679534519999999</v>
      </c>
      <c r="H19" s="9" t="str">
        <f>IF($B19="N/A","N/A",IF(G19&gt;10,"No",IF(G19&lt;=0,"No","Yes")))</f>
        <v>Yes</v>
      </c>
      <c r="I19" s="10">
        <v>183.6</v>
      </c>
      <c r="J19" s="10">
        <v>127.6</v>
      </c>
      <c r="K19" s="9" t="str">
        <f t="shared" si="1"/>
        <v>No</v>
      </c>
    </row>
    <row r="20" spans="1:11" x14ac:dyDescent="0.25">
      <c r="A20" s="73" t="s">
        <v>129</v>
      </c>
      <c r="B20" s="33" t="s">
        <v>213</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5">
      <c r="A21" s="73" t="s">
        <v>846</v>
      </c>
      <c r="B21" s="33" t="s">
        <v>213</v>
      </c>
      <c r="C21" s="10">
        <v>25.884615385</v>
      </c>
      <c r="D21" s="9" t="str">
        <f>IF($B21="N/A","N/A",IF(C21&gt;15,"No",IF(C21&lt;-15,"No","Yes")))</f>
        <v>N/A</v>
      </c>
      <c r="E21" s="10">
        <v>26.693333333000002</v>
      </c>
      <c r="F21" s="9" t="str">
        <f>IF($B21="N/A","N/A",IF(E21&gt;15,"No",IF(E21&lt;-15,"No","Yes")))</f>
        <v>N/A</v>
      </c>
      <c r="G21" s="10">
        <v>26.141935484000001</v>
      </c>
      <c r="H21" s="9" t="str">
        <f>IF($B21="N/A","N/A",IF(G21&gt;15,"No",IF(G21&lt;-15,"No","Yes")))</f>
        <v>N/A</v>
      </c>
      <c r="I21" s="10">
        <v>3.1240000000000001</v>
      </c>
      <c r="J21" s="10">
        <v>-2.0699999999999998</v>
      </c>
      <c r="K21" s="9" t="str">
        <f t="shared" si="1"/>
        <v>Yes</v>
      </c>
    </row>
    <row r="22" spans="1:11" x14ac:dyDescent="0.25">
      <c r="A22" s="73" t="s">
        <v>1696</v>
      </c>
      <c r="B22" s="49" t="s">
        <v>224</v>
      </c>
      <c r="C22" s="9">
        <v>9.1215648780999992</v>
      </c>
      <c r="D22" s="9" t="str">
        <f>IF($B22="N/A","N/A",IF(C22&gt;5,"No",IF(C22&lt;=0,"No","Yes")))</f>
        <v>No</v>
      </c>
      <c r="E22" s="9">
        <v>10.884612942</v>
      </c>
      <c r="F22" s="9" t="str">
        <f>IF($B22="N/A","N/A",IF(E22&gt;5,"No",IF(E22&lt;=0,"No","Yes")))</f>
        <v>No</v>
      </c>
      <c r="G22" s="9">
        <v>9.1137965760000004</v>
      </c>
      <c r="H22" s="9" t="str">
        <f>IF($B22="N/A","N/A",IF(G22&gt;5,"No",IF(G22&lt;=0,"No","Yes")))</f>
        <v>No</v>
      </c>
      <c r="I22" s="10">
        <v>19.329999999999998</v>
      </c>
      <c r="J22" s="10">
        <v>-16.3</v>
      </c>
      <c r="K22" s="9" t="str">
        <f t="shared" si="1"/>
        <v>Yes</v>
      </c>
    </row>
    <row r="23" spans="1:11" x14ac:dyDescent="0.25">
      <c r="A23" s="73" t="s">
        <v>130</v>
      </c>
      <c r="B23" s="33" t="s">
        <v>213</v>
      </c>
      <c r="C23" s="9">
        <v>0.19830028329999999</v>
      </c>
      <c r="D23" s="9" t="str">
        <f>IF($B23="N/A","N/A",IF(C23&gt;15,"No",IF(C23&lt;-15,"No","Yes")))</f>
        <v>N/A</v>
      </c>
      <c r="E23" s="9">
        <v>0.21003500580000001</v>
      </c>
      <c r="F23" s="9" t="str">
        <f>IF($B23="N/A","N/A",IF(E23&gt;15,"No",IF(E23&lt;-15,"No","Yes")))</f>
        <v>N/A</v>
      </c>
      <c r="G23" s="9">
        <v>0.29158993249999998</v>
      </c>
      <c r="H23" s="9" t="str">
        <f>IF($B23="N/A","N/A",IF(G23&gt;15,"No",IF(G23&lt;-15,"No","Yes")))</f>
        <v>N/A</v>
      </c>
      <c r="I23" s="10">
        <v>5.9180000000000001</v>
      </c>
      <c r="J23" s="10">
        <v>38.83</v>
      </c>
      <c r="K23" s="9" t="str">
        <f t="shared" si="1"/>
        <v>No</v>
      </c>
    </row>
    <row r="24" spans="1:11" x14ac:dyDescent="0.25">
      <c r="A24" s="73" t="s">
        <v>847</v>
      </c>
      <c r="B24" s="33" t="s">
        <v>213</v>
      </c>
      <c r="C24" s="10">
        <v>21.071428570999998</v>
      </c>
      <c r="D24" s="9" t="str">
        <f>IF($B24="N/A","N/A",IF(C24&gt;15,"No",IF(C24&lt;-15,"No","Yes")))</f>
        <v>N/A</v>
      </c>
      <c r="E24" s="10">
        <v>20.333333332999999</v>
      </c>
      <c r="F24" s="9" t="str">
        <f>IF($B24="N/A","N/A",IF(E24&gt;15,"No",IF(E24&lt;-15,"No","Yes")))</f>
        <v>N/A</v>
      </c>
      <c r="G24" s="10">
        <v>24.263157894999999</v>
      </c>
      <c r="H24" s="9" t="str">
        <f>IF($B24="N/A","N/A",IF(G24&gt;15,"No",IF(G24&lt;-15,"No","Yes")))</f>
        <v>N/A</v>
      </c>
      <c r="I24" s="10">
        <v>-3.5</v>
      </c>
      <c r="J24" s="10">
        <v>19.329999999999998</v>
      </c>
      <c r="K24" s="9" t="str">
        <f t="shared" si="1"/>
        <v>Yes</v>
      </c>
    </row>
    <row r="25" spans="1:11" x14ac:dyDescent="0.25">
      <c r="A25" s="73" t="s">
        <v>15</v>
      </c>
      <c r="B25" s="33" t="s">
        <v>240</v>
      </c>
      <c r="C25" s="9">
        <v>0</v>
      </c>
      <c r="D25" s="9" t="str">
        <f>IF($B25="N/A","N/A",IF(C25&gt;20,"No",IF(C25&lt;1,"No","Yes")))</f>
        <v>No</v>
      </c>
      <c r="E25" s="9">
        <v>0</v>
      </c>
      <c r="F25" s="9" t="str">
        <f>IF($B25="N/A","N/A",IF(E25&gt;20,"No",IF(E25&lt;1,"No","Yes")))</f>
        <v>No</v>
      </c>
      <c r="G25" s="9">
        <v>0</v>
      </c>
      <c r="H25" s="9" t="str">
        <f>IF($B25="N/A","N/A",IF(G25&gt;20,"No",IF(G25&lt;1,"No","Yes")))</f>
        <v>No</v>
      </c>
      <c r="I25" s="10" t="s">
        <v>1745</v>
      </c>
      <c r="J25" s="10" t="s">
        <v>1745</v>
      </c>
      <c r="K25" s="9" t="str">
        <f t="shared" ref="K25:K34" si="2">IF(J25="Div by 0", "N/A", IF(J25="N/A","N/A", IF(J25&gt;30, "No", IF(J25&lt;-30, "No", "Yes"))))</f>
        <v>N/A</v>
      </c>
    </row>
    <row r="26" spans="1:11" x14ac:dyDescent="0.25">
      <c r="A26" s="73" t="s">
        <v>159</v>
      </c>
      <c r="B26" s="33" t="s">
        <v>214</v>
      </c>
      <c r="C26" s="9">
        <v>98.148554891000003</v>
      </c>
      <c r="D26" s="9" t="str">
        <f>IF($B26="N/A","N/A",IF(C26&gt;100,"No",IF(C26&lt;95,"No","Yes")))</f>
        <v>Yes</v>
      </c>
      <c r="E26" s="9">
        <v>97.315044134999994</v>
      </c>
      <c r="F26" s="9" t="str">
        <f>IF($B26="N/A","N/A",IF(E26&gt;100,"No",IF(E26&lt;95,"No","Yes")))</f>
        <v>Yes</v>
      </c>
      <c r="G26" s="9">
        <v>98.033456416999996</v>
      </c>
      <c r="H26" s="9" t="str">
        <f>IF($B26="N/A","N/A",IF(G26&gt;100,"No",IF(G26&lt;95,"No","Yes")))</f>
        <v>Yes</v>
      </c>
      <c r="I26" s="10">
        <v>-0.84899999999999998</v>
      </c>
      <c r="J26" s="10">
        <v>0.73819999999999997</v>
      </c>
      <c r="K26" s="9" t="str">
        <f t="shared" si="2"/>
        <v>Yes</v>
      </c>
    </row>
    <row r="27" spans="1:11" x14ac:dyDescent="0.25">
      <c r="A27" s="73" t="s">
        <v>32</v>
      </c>
      <c r="B27" s="33" t="s">
        <v>214</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5">
      <c r="A28" s="73" t="s">
        <v>848</v>
      </c>
      <c r="B28" s="33" t="s">
        <v>226</v>
      </c>
      <c r="C28" s="9">
        <v>11.086706547</v>
      </c>
      <c r="D28" s="9" t="str">
        <f>IF($B28="N/A","N/A",IF(C28&gt;30,"No",IF(C28&lt;5,"No","Yes")))</f>
        <v>Yes</v>
      </c>
      <c r="E28" s="9">
        <v>10.376579666</v>
      </c>
      <c r="F28" s="9" t="str">
        <f>IF($B28="N/A","N/A",IF(E28&gt;30,"No",IF(E28&lt;5,"No","Yes")))</f>
        <v>Yes</v>
      </c>
      <c r="G28" s="9">
        <v>9.2592592593000003</v>
      </c>
      <c r="H28" s="9" t="str">
        <f>IF($B28="N/A","N/A",IF(G28&gt;30,"No",IF(G28&lt;5,"No","Yes")))</f>
        <v>Yes</v>
      </c>
      <c r="I28" s="10">
        <v>-6.41</v>
      </c>
      <c r="J28" s="10">
        <v>-10.8</v>
      </c>
      <c r="K28" s="9" t="str">
        <f t="shared" si="2"/>
        <v>Yes</v>
      </c>
    </row>
    <row r="29" spans="1:11" x14ac:dyDescent="0.25">
      <c r="A29" s="73" t="s">
        <v>849</v>
      </c>
      <c r="B29" s="33" t="s">
        <v>227</v>
      </c>
      <c r="C29" s="9">
        <v>42.389436556</v>
      </c>
      <c r="D29" s="9" t="str">
        <f>IF($B29="N/A","N/A",IF(C29&gt;75,"No",IF(C29&lt;15,"No","Yes")))</f>
        <v>Yes</v>
      </c>
      <c r="E29" s="9">
        <v>40.391185622999998</v>
      </c>
      <c r="F29" s="9" t="str">
        <f>IF($B29="N/A","N/A",IF(E29&gt;75,"No",IF(E29&lt;15,"No","Yes")))</f>
        <v>Yes</v>
      </c>
      <c r="G29" s="9">
        <v>37.246838984</v>
      </c>
      <c r="H29" s="9" t="str">
        <f>IF($B29="N/A","N/A",IF(G29&gt;75,"No",IF(G29&lt;15,"No","Yes")))</f>
        <v>Yes</v>
      </c>
      <c r="I29" s="10">
        <v>-4.71</v>
      </c>
      <c r="J29" s="10">
        <v>-7.78</v>
      </c>
      <c r="K29" s="9" t="str">
        <f t="shared" si="2"/>
        <v>Yes</v>
      </c>
    </row>
    <row r="30" spans="1:11" x14ac:dyDescent="0.25">
      <c r="A30" s="73" t="s">
        <v>850</v>
      </c>
      <c r="B30" s="33" t="s">
        <v>228</v>
      </c>
      <c r="C30" s="9">
        <v>46.523856897000002</v>
      </c>
      <c r="D30" s="9" t="str">
        <f>IF($B30="N/A","N/A",IF(C30&gt;70,"No",IF(C30&lt;25,"No","Yes")))</f>
        <v>Yes</v>
      </c>
      <c r="E30" s="9">
        <v>48.707690354</v>
      </c>
      <c r="F30" s="9" t="str">
        <f>IF($B30="N/A","N/A",IF(E30&gt;70,"No",IF(E30&lt;25,"No","Yes")))</f>
        <v>Yes</v>
      </c>
      <c r="G30" s="9">
        <v>53.493901757000003</v>
      </c>
      <c r="H30" s="9" t="str">
        <f>IF($B30="N/A","N/A",IF(G30&gt;70,"No",IF(G30&lt;25,"No","Yes")))</f>
        <v>Yes</v>
      </c>
      <c r="I30" s="10">
        <v>4.694</v>
      </c>
      <c r="J30" s="10">
        <v>9.8260000000000005</v>
      </c>
      <c r="K30" s="9" t="str">
        <f t="shared" si="2"/>
        <v>Yes</v>
      </c>
    </row>
    <row r="31" spans="1:11" x14ac:dyDescent="0.25">
      <c r="A31" s="73" t="s">
        <v>160</v>
      </c>
      <c r="B31" s="33" t="s">
        <v>214</v>
      </c>
      <c r="C31" s="9">
        <v>90.896523211000002</v>
      </c>
      <c r="D31" s="9" t="str">
        <f>IF($B31="N/A","N/A",IF(C31&gt;100,"No",IF(C31&lt;95,"No","Yes")))</f>
        <v>No</v>
      </c>
      <c r="E31" s="9">
        <v>89.134438306000007</v>
      </c>
      <c r="F31" s="9" t="str">
        <f>IF($B31="N/A","N/A",IF(E31&gt;100,"No",IF(E31&lt;95,"No","Yes")))</f>
        <v>No</v>
      </c>
      <c r="G31" s="9">
        <v>90.909980977999993</v>
      </c>
      <c r="H31" s="9" t="str">
        <f>IF($B31="N/A","N/A",IF(G31&gt;100,"No",IF(G31&lt;95,"No","Yes")))</f>
        <v>No</v>
      </c>
      <c r="I31" s="10">
        <v>-1.94</v>
      </c>
      <c r="J31" s="10">
        <v>1.992</v>
      </c>
      <c r="K31" s="9" t="str">
        <f t="shared" si="2"/>
        <v>Yes</v>
      </c>
    </row>
    <row r="32" spans="1:11" x14ac:dyDescent="0.25">
      <c r="A32" s="27" t="s">
        <v>372</v>
      </c>
      <c r="B32" s="33" t="s">
        <v>241</v>
      </c>
      <c r="C32" s="9">
        <v>6.71843305E-2</v>
      </c>
      <c r="D32" s="9" t="str">
        <f>IF($B32="N/A","N/A",IF(C32&gt;5,"No",IF(C32&lt;1,"No","Yes")))</f>
        <v>No</v>
      </c>
      <c r="E32" s="9">
        <v>0.1092271544</v>
      </c>
      <c r="F32" s="9" t="str">
        <f>IF($B32="N/A","N/A",IF(E32&gt;5,"No",IF(E32&lt;1,"No","Yes")))</f>
        <v>No</v>
      </c>
      <c r="G32" s="9">
        <v>0.1314758868</v>
      </c>
      <c r="H32" s="9" t="str">
        <f>IF($B32="N/A","N/A",IF(G32&gt;5,"No",IF(G32&lt;1,"No","Yes")))</f>
        <v>No</v>
      </c>
      <c r="I32" s="10">
        <v>62.58</v>
      </c>
      <c r="J32" s="10">
        <v>20.37</v>
      </c>
      <c r="K32" s="9" t="str">
        <f t="shared" si="2"/>
        <v>Yes</v>
      </c>
    </row>
    <row r="33" spans="1:11" x14ac:dyDescent="0.25">
      <c r="A33" s="27" t="s">
        <v>374</v>
      </c>
      <c r="B33" s="33" t="s">
        <v>242</v>
      </c>
      <c r="C33" s="9">
        <v>90.458533055999993</v>
      </c>
      <c r="D33" s="9" t="str">
        <f>IF($B33="N/A","N/A",IF(C33&gt;98,"No",IF(C33&lt;8,"No","Yes")))</f>
        <v>Yes</v>
      </c>
      <c r="E33" s="9">
        <v>88.717851018999994</v>
      </c>
      <c r="F33" s="9" t="str">
        <f>IF($B33="N/A","N/A",IF(E33&gt;98,"No",IF(E33&lt;8,"No","Yes")))</f>
        <v>Yes</v>
      </c>
      <c r="G33" s="9">
        <v>90.419044421999999</v>
      </c>
      <c r="H33" s="9" t="str">
        <f>IF($B33="N/A","N/A",IF(G33&gt;98,"No",IF(G33&lt;8,"No","Yes")))</f>
        <v>Yes</v>
      </c>
      <c r="I33" s="10">
        <v>-1.92</v>
      </c>
      <c r="J33" s="10">
        <v>1.9179999999999999</v>
      </c>
      <c r="K33" s="9" t="str">
        <f t="shared" si="2"/>
        <v>Yes</v>
      </c>
    </row>
    <row r="34" spans="1:11" x14ac:dyDescent="0.25">
      <c r="A34" s="27" t="s">
        <v>375</v>
      </c>
      <c r="B34" s="49" t="s">
        <v>224</v>
      </c>
      <c r="C34" s="9">
        <v>9.8192483100000005E-2</v>
      </c>
      <c r="D34" s="9" t="str">
        <f>IF($B34="N/A","N/A",IF(C34&gt;5,"No",IF(C34&lt;=0,"No","Yes")))</f>
        <v>Yes</v>
      </c>
      <c r="E34" s="9">
        <v>5.2073410799999997E-2</v>
      </c>
      <c r="F34" s="9" t="str">
        <f>IF($B34="N/A","N/A",IF(E34&gt;5,"No",IF(E34&lt;=0,"No","Yes")))</f>
        <v>Yes</v>
      </c>
      <c r="G34" s="9">
        <v>4.4757748700000002E-2</v>
      </c>
      <c r="H34" s="9" t="str">
        <f>IF($B34="N/A","N/A",IF(G34&gt;5,"No",IF(G34&lt;=0,"No","Yes")))</f>
        <v>Yes</v>
      </c>
      <c r="I34" s="10">
        <v>-47</v>
      </c>
      <c r="J34" s="10">
        <v>-14</v>
      </c>
      <c r="K34" s="9" t="str">
        <f t="shared" si="2"/>
        <v>Yes</v>
      </c>
    </row>
    <row r="35" spans="1:11" ht="12" customHeight="1" x14ac:dyDescent="0.25">
      <c r="A35" s="133" t="s">
        <v>1632</v>
      </c>
      <c r="B35" s="134"/>
      <c r="C35" s="134"/>
      <c r="D35" s="134"/>
      <c r="E35" s="134"/>
      <c r="F35" s="134"/>
      <c r="G35" s="134"/>
      <c r="H35" s="134"/>
      <c r="I35" s="134"/>
      <c r="J35" s="134"/>
      <c r="K35" s="135"/>
    </row>
    <row r="36" spans="1:11" x14ac:dyDescent="0.25">
      <c r="A36" s="128" t="s">
        <v>1630</v>
      </c>
      <c r="B36" s="129"/>
      <c r="C36" s="129"/>
      <c r="D36" s="129"/>
      <c r="E36" s="129"/>
      <c r="F36" s="129"/>
      <c r="G36" s="129"/>
      <c r="H36" s="129"/>
      <c r="I36" s="129"/>
      <c r="J36" s="129"/>
      <c r="K36" s="130"/>
    </row>
    <row r="37" spans="1:11" x14ac:dyDescent="0.25">
      <c r="A37" s="131" t="s">
        <v>1731</v>
      </c>
      <c r="B37" s="131"/>
      <c r="C37" s="131"/>
      <c r="D37" s="131"/>
      <c r="E37" s="131"/>
      <c r="F37" s="131"/>
      <c r="G37" s="131"/>
      <c r="H37" s="131"/>
      <c r="I37" s="131"/>
      <c r="J37" s="131"/>
      <c r="K37" s="132"/>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6" activePane="bottomRight" state="frozen"/>
      <selection activeCell="A3" sqref="A3:K3"/>
      <selection pane="topRight" activeCell="A3" sqref="A3:K3"/>
      <selection pane="bottomLeft" activeCell="A3" sqref="A3:K3"/>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19" t="s">
        <v>1727</v>
      </c>
      <c r="B1" s="120"/>
      <c r="C1" s="120"/>
      <c r="D1" s="120"/>
      <c r="E1" s="120"/>
      <c r="F1" s="120"/>
      <c r="G1" s="120"/>
      <c r="H1" s="120"/>
      <c r="I1" s="120"/>
      <c r="J1" s="120"/>
      <c r="K1" s="121"/>
    </row>
    <row r="2" spans="1:11" ht="13" x14ac:dyDescent="0.3">
      <c r="A2" s="125" t="s">
        <v>1580</v>
      </c>
      <c r="B2" s="126"/>
      <c r="C2" s="126"/>
      <c r="D2" s="126"/>
      <c r="E2" s="126"/>
      <c r="F2" s="126"/>
      <c r="G2" s="126"/>
      <c r="H2" s="126"/>
      <c r="I2" s="126"/>
      <c r="J2" s="126"/>
      <c r="K2" s="127"/>
    </row>
    <row r="3" spans="1:11" ht="13" x14ac:dyDescent="0.3">
      <c r="A3" s="125" t="s">
        <v>1744</v>
      </c>
      <c r="B3" s="126"/>
      <c r="C3" s="126"/>
      <c r="D3" s="126"/>
      <c r="E3" s="126"/>
      <c r="F3" s="126"/>
      <c r="G3" s="126"/>
      <c r="H3" s="126"/>
      <c r="I3" s="126"/>
      <c r="J3" s="126"/>
      <c r="K3" s="127"/>
    </row>
    <row r="4" spans="1:11" ht="13" x14ac:dyDescent="0.3">
      <c r="A4" s="122" t="s">
        <v>648</v>
      </c>
      <c r="B4" s="123"/>
      <c r="C4" s="123"/>
      <c r="D4" s="123"/>
      <c r="E4" s="123"/>
      <c r="F4" s="123"/>
      <c r="G4" s="123"/>
      <c r="H4" s="123"/>
      <c r="I4" s="123"/>
      <c r="J4" s="123"/>
      <c r="K4" s="124"/>
    </row>
    <row r="5" spans="1:11" ht="52" x14ac:dyDescent="0.3">
      <c r="A5" s="21" t="s">
        <v>11</v>
      </c>
      <c r="B5" s="22" t="s">
        <v>212</v>
      </c>
      <c r="C5" s="22" t="s">
        <v>649</v>
      </c>
      <c r="D5" s="22" t="s">
        <v>1723</v>
      </c>
      <c r="E5" s="22" t="s">
        <v>1693</v>
      </c>
      <c r="F5" s="22" t="s">
        <v>1720</v>
      </c>
      <c r="G5" s="22" t="s">
        <v>1717</v>
      </c>
      <c r="H5" s="22" t="s">
        <v>1718</v>
      </c>
      <c r="I5" s="23" t="s">
        <v>1724</v>
      </c>
      <c r="J5" s="23" t="s">
        <v>1721</v>
      </c>
      <c r="K5" s="22" t="s">
        <v>650</v>
      </c>
    </row>
    <row r="6" spans="1:11" x14ac:dyDescent="0.25">
      <c r="A6" s="73" t="s">
        <v>12</v>
      </c>
      <c r="B6" s="33" t="s">
        <v>213</v>
      </c>
      <c r="C6" s="34">
        <v>4337</v>
      </c>
      <c r="D6" s="9" t="str">
        <f>IF($B6="N/A","N/A",IF(C6&gt;15,"No",IF(C6&lt;-15,"No","Yes")))</f>
        <v>N/A</v>
      </c>
      <c r="E6" s="34">
        <v>4596</v>
      </c>
      <c r="F6" s="9" t="str">
        <f>IF($B6="N/A","N/A",IF(E6&gt;15,"No",IF(E6&lt;-15,"No","Yes")))</f>
        <v>N/A</v>
      </c>
      <c r="G6" s="34">
        <v>4928</v>
      </c>
      <c r="H6" s="9" t="str">
        <f>IF($B6="N/A","N/A",IF(G6&gt;15,"No",IF(G6&lt;-15,"No","Yes")))</f>
        <v>N/A</v>
      </c>
      <c r="I6" s="10">
        <v>5.9720000000000004</v>
      </c>
      <c r="J6" s="10">
        <v>7.2240000000000002</v>
      </c>
      <c r="K6" s="9" t="str">
        <f t="shared" ref="K6:K22" si="0">IF(J6="Div by 0", "N/A", IF(J6="N/A","N/A", IF(J6&gt;30, "No", IF(J6&lt;-30, "No", "Yes"))))</f>
        <v>Yes</v>
      </c>
    </row>
    <row r="7" spans="1:11" x14ac:dyDescent="0.25">
      <c r="A7" s="73" t="s">
        <v>30</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3" t="s">
        <v>29</v>
      </c>
      <c r="B8" s="33" t="s">
        <v>217</v>
      </c>
      <c r="C8" s="8">
        <v>0</v>
      </c>
      <c r="D8" s="9" t="str">
        <f>IF($B8="N/A","N/A",IF(C8=0,"Yes","No"))</f>
        <v>Yes</v>
      </c>
      <c r="E8" s="8">
        <v>0</v>
      </c>
      <c r="F8" s="9" t="str">
        <f>IF($B8="N/A","N/A",IF(E8=0,"Yes","No"))</f>
        <v>Yes</v>
      </c>
      <c r="G8" s="8">
        <v>0</v>
      </c>
      <c r="H8" s="9" t="str">
        <f>IF($B8="N/A","N/A",IF(G8=0,"Yes","No"))</f>
        <v>Yes</v>
      </c>
      <c r="I8" s="10" t="s">
        <v>1745</v>
      </c>
      <c r="J8" s="10" t="s">
        <v>1745</v>
      </c>
      <c r="K8" s="9" t="str">
        <f t="shared" si="0"/>
        <v>N/A</v>
      </c>
    </row>
    <row r="9" spans="1:11" x14ac:dyDescent="0.25">
      <c r="A9" s="73" t="s">
        <v>851</v>
      </c>
      <c r="B9" s="33" t="s">
        <v>213</v>
      </c>
      <c r="C9" s="35">
        <v>1768.4304818999999</v>
      </c>
      <c r="D9" s="9" t="str">
        <f>IF($B9="N/A","N/A",IF(C9&gt;15,"No",IF(C9&lt;-15,"No","Yes")))</f>
        <v>N/A</v>
      </c>
      <c r="E9" s="35">
        <v>1779.7652306</v>
      </c>
      <c r="F9" s="9" t="str">
        <f>IF($B9="N/A","N/A",IF(E9&gt;15,"No",IF(E9&lt;-15,"No","Yes")))</f>
        <v>N/A</v>
      </c>
      <c r="G9" s="35">
        <v>1931.6913555000001</v>
      </c>
      <c r="H9" s="9" t="str">
        <f>IF($B9="N/A","N/A",IF(G9&gt;15,"No",IF(G9&lt;-15,"No","Yes")))</f>
        <v>N/A</v>
      </c>
      <c r="I9" s="10">
        <v>0.64090000000000003</v>
      </c>
      <c r="J9" s="10">
        <v>8.5359999999999996</v>
      </c>
      <c r="K9" s="9" t="str">
        <f t="shared" si="0"/>
        <v>Yes</v>
      </c>
    </row>
    <row r="10" spans="1:11" x14ac:dyDescent="0.25">
      <c r="A10" s="73" t="s">
        <v>652</v>
      </c>
      <c r="B10" s="33" t="s">
        <v>237</v>
      </c>
      <c r="C10" s="8">
        <v>100</v>
      </c>
      <c r="D10" s="9" t="str">
        <f>IF($B10="N/A","N/A",IF(C10&gt;99,"No",IF(C10&lt;75,"No","Yes")))</f>
        <v>No</v>
      </c>
      <c r="E10" s="8">
        <v>99.912967797999997</v>
      </c>
      <c r="F10" s="9" t="str">
        <f>IF($B10="N/A","N/A",IF(E10&gt;99,"No",IF(E10&lt;75,"No","Yes")))</f>
        <v>No</v>
      </c>
      <c r="G10" s="8">
        <v>99.066558442000002</v>
      </c>
      <c r="H10" s="9" t="str">
        <f>IF($B10="N/A","N/A",IF(G10&gt;99,"No",IF(G10&lt;75,"No","Yes")))</f>
        <v>No</v>
      </c>
      <c r="I10" s="10">
        <v>-8.6999999999999994E-2</v>
      </c>
      <c r="J10" s="10">
        <v>-0.84699999999999998</v>
      </c>
      <c r="K10" s="9" t="str">
        <f t="shared" si="0"/>
        <v>Yes</v>
      </c>
    </row>
    <row r="11" spans="1:11" x14ac:dyDescent="0.25">
      <c r="A11" s="70" t="s">
        <v>653</v>
      </c>
      <c r="B11" s="49" t="s">
        <v>238</v>
      </c>
      <c r="C11" s="9">
        <v>0</v>
      </c>
      <c r="D11" s="9" t="str">
        <f>IF($B11="N/A","N/A",IF(C11&gt;20,"No",IF(C11&lt;=0,"No","Yes")))</f>
        <v>No</v>
      </c>
      <c r="E11" s="9">
        <v>0</v>
      </c>
      <c r="F11" s="9" t="str">
        <f>IF($B11="N/A","N/A",IF(E11&gt;20,"No",IF(E11&lt;=0,"No","Yes")))</f>
        <v>No</v>
      </c>
      <c r="G11" s="9">
        <v>0</v>
      </c>
      <c r="H11" s="9" t="str">
        <f>IF($B11="N/A","N/A",IF(G11&gt;20,"No",IF(G11&lt;=0,"No","Yes")))</f>
        <v>No</v>
      </c>
      <c r="I11" s="10" t="s">
        <v>1745</v>
      </c>
      <c r="J11" s="10" t="s">
        <v>1745</v>
      </c>
      <c r="K11" s="9" t="str">
        <f t="shared" si="0"/>
        <v>N/A</v>
      </c>
    </row>
    <row r="12" spans="1:11" x14ac:dyDescent="0.25">
      <c r="A12" s="73" t="s">
        <v>654</v>
      </c>
      <c r="B12" s="49" t="s">
        <v>239</v>
      </c>
      <c r="C12" s="9">
        <v>0</v>
      </c>
      <c r="D12" s="9" t="str">
        <f>IF($B12="N/A","N/A",IF(C12&gt;10,"No",IF(C12&lt;=0,"No","Yes")))</f>
        <v>No</v>
      </c>
      <c r="E12" s="9">
        <v>8.7032201899999995E-2</v>
      </c>
      <c r="F12" s="9" t="str">
        <f>IF($B12="N/A","N/A",IF(E12&gt;10,"No",IF(E12&lt;=0,"No","Yes")))</f>
        <v>Yes</v>
      </c>
      <c r="G12" s="9">
        <v>0.93344155839999998</v>
      </c>
      <c r="H12" s="9" t="str">
        <f>IF($B12="N/A","N/A",IF(G12&gt;10,"No",IF(G12&lt;=0,"No","Yes")))</f>
        <v>Yes</v>
      </c>
      <c r="I12" s="10" t="s">
        <v>1745</v>
      </c>
      <c r="J12" s="10">
        <v>972.5</v>
      </c>
      <c r="K12" s="9" t="str">
        <f t="shared" si="0"/>
        <v>No</v>
      </c>
    </row>
    <row r="13" spans="1:11" x14ac:dyDescent="0.25">
      <c r="A13" s="73" t="s">
        <v>655</v>
      </c>
      <c r="B13" s="49" t="s">
        <v>224</v>
      </c>
      <c r="C13" s="9">
        <v>0</v>
      </c>
      <c r="D13" s="9" t="str">
        <f>IF($B13="N/A","N/A",IF(C13&gt;5,"No",IF(C13&lt;=0,"No","Yes")))</f>
        <v>No</v>
      </c>
      <c r="E13" s="9">
        <v>0</v>
      </c>
      <c r="F13" s="9" t="str">
        <f>IF($B13="N/A","N/A",IF(E13&gt;5,"No",IF(E13&lt;=0,"No","Yes")))</f>
        <v>No</v>
      </c>
      <c r="G13" s="9">
        <v>0</v>
      </c>
      <c r="H13" s="9" t="str">
        <f>IF($B13="N/A","N/A",IF(G13&gt;5,"No",IF(G13&lt;=0,"No","Yes")))</f>
        <v>No</v>
      </c>
      <c r="I13" s="10" t="s">
        <v>1745</v>
      </c>
      <c r="J13" s="10" t="s">
        <v>1745</v>
      </c>
      <c r="K13" s="9" t="str">
        <f t="shared" si="0"/>
        <v>N/A</v>
      </c>
    </row>
    <row r="14" spans="1:11" x14ac:dyDescent="0.25">
      <c r="A14" s="73" t="s">
        <v>159</v>
      </c>
      <c r="B14" s="33" t="s">
        <v>214</v>
      </c>
      <c r="C14" s="9">
        <v>99.769425870000006</v>
      </c>
      <c r="D14" s="9" t="str">
        <f>IF($B14="N/A","N/A",IF(C14&gt;100,"No",IF(C14&lt;95,"No","Yes")))</f>
        <v>Yes</v>
      </c>
      <c r="E14" s="9">
        <v>99.651871192000002</v>
      </c>
      <c r="F14" s="9" t="str">
        <f>IF($B14="N/A","N/A",IF(E14&gt;100,"No",IF(E14&lt;95,"No","Yes")))</f>
        <v>Yes</v>
      </c>
      <c r="G14" s="9">
        <v>99.776785713999999</v>
      </c>
      <c r="H14" s="9" t="str">
        <f>IF($B14="N/A","N/A",IF(G14&gt;100,"No",IF(G14&lt;95,"No","Yes")))</f>
        <v>Yes</v>
      </c>
      <c r="I14" s="10">
        <v>-0.11799999999999999</v>
      </c>
      <c r="J14" s="10">
        <v>0.12540000000000001</v>
      </c>
      <c r="K14" s="9" t="str">
        <f t="shared" si="0"/>
        <v>Yes</v>
      </c>
    </row>
    <row r="15" spans="1:11" x14ac:dyDescent="0.25">
      <c r="A15" s="73" t="s">
        <v>32</v>
      </c>
      <c r="B15" s="33" t="s">
        <v>214</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5">
      <c r="A16" s="73" t="s">
        <v>848</v>
      </c>
      <c r="B16" s="33" t="s">
        <v>226</v>
      </c>
      <c r="C16" s="9">
        <v>7.7703481668999999</v>
      </c>
      <c r="D16" s="9" t="str">
        <f>IF($B16="N/A","N/A",IF(C16&gt;30,"No",IF(C16&lt;5,"No","Yes")))</f>
        <v>Yes</v>
      </c>
      <c r="E16" s="9">
        <v>7.7893820714000004</v>
      </c>
      <c r="F16" s="9" t="str">
        <f>IF($B16="N/A","N/A",IF(E16&gt;30,"No",IF(E16&lt;5,"No","Yes")))</f>
        <v>Yes</v>
      </c>
      <c r="G16" s="9">
        <v>6.8384740260000001</v>
      </c>
      <c r="H16" s="9" t="str">
        <f>IF($B16="N/A","N/A",IF(G16&gt;30,"No",IF(G16&lt;5,"No","Yes")))</f>
        <v>Yes</v>
      </c>
      <c r="I16" s="10">
        <v>0.245</v>
      </c>
      <c r="J16" s="10">
        <v>-12.2</v>
      </c>
      <c r="K16" s="9" t="str">
        <f t="shared" si="0"/>
        <v>Yes</v>
      </c>
    </row>
    <row r="17" spans="1:11" x14ac:dyDescent="0.25">
      <c r="A17" s="73" t="s">
        <v>849</v>
      </c>
      <c r="B17" s="33" t="s">
        <v>227</v>
      </c>
      <c r="C17" s="9">
        <v>34.747521327999998</v>
      </c>
      <c r="D17" s="9" t="str">
        <f>IF($B17="N/A","N/A",IF(C17&gt;75,"No",IF(C17&lt;15,"No","Yes")))</f>
        <v>Yes</v>
      </c>
      <c r="E17" s="9">
        <v>34.464751958000001</v>
      </c>
      <c r="F17" s="9" t="str">
        <f>IF($B17="N/A","N/A",IF(E17&gt;75,"No",IF(E17&lt;15,"No","Yes")))</f>
        <v>Yes</v>
      </c>
      <c r="G17" s="9">
        <v>32.325487013</v>
      </c>
      <c r="H17" s="9" t="str">
        <f>IF($B17="N/A","N/A",IF(G17&gt;75,"No",IF(G17&lt;15,"No","Yes")))</f>
        <v>Yes</v>
      </c>
      <c r="I17" s="10">
        <v>-0.81399999999999995</v>
      </c>
      <c r="J17" s="10">
        <v>-6.21</v>
      </c>
      <c r="K17" s="9" t="str">
        <f t="shared" si="0"/>
        <v>Yes</v>
      </c>
    </row>
    <row r="18" spans="1:11" x14ac:dyDescent="0.25">
      <c r="A18" s="73" t="s">
        <v>850</v>
      </c>
      <c r="B18" s="33" t="s">
        <v>228</v>
      </c>
      <c r="C18" s="9">
        <v>57.482130505000001</v>
      </c>
      <c r="D18" s="9" t="str">
        <f>IF($B18="N/A","N/A",IF(C18&gt;70,"No",IF(C18&lt;25,"No","Yes")))</f>
        <v>Yes</v>
      </c>
      <c r="E18" s="9">
        <v>56.179286335999997</v>
      </c>
      <c r="F18" s="9" t="str">
        <f>IF($B18="N/A","N/A",IF(E18&gt;70,"No",IF(E18&lt;25,"No","Yes")))</f>
        <v>Yes</v>
      </c>
      <c r="G18" s="9">
        <v>60.836038961</v>
      </c>
      <c r="H18" s="9" t="str">
        <f>IF($B18="N/A","N/A",IF(G18&gt;70,"No",IF(G18&lt;25,"No","Yes")))</f>
        <v>Yes</v>
      </c>
      <c r="I18" s="10">
        <v>-2.27</v>
      </c>
      <c r="J18" s="10">
        <v>8.2889999999999997</v>
      </c>
      <c r="K18" s="9" t="str">
        <f t="shared" si="0"/>
        <v>Yes</v>
      </c>
    </row>
    <row r="19" spans="1:11" x14ac:dyDescent="0.25">
      <c r="A19" s="73" t="s">
        <v>160</v>
      </c>
      <c r="B19" s="33" t="s">
        <v>214</v>
      </c>
      <c r="C19" s="9">
        <v>99.930827761000003</v>
      </c>
      <c r="D19" s="9" t="str">
        <f>IF($B19="N/A","N/A",IF(C19&gt;100,"No",IF(C19&lt;95,"No","Yes")))</f>
        <v>Yes</v>
      </c>
      <c r="E19" s="9">
        <v>99.891209747999994</v>
      </c>
      <c r="F19" s="9" t="str">
        <f>IF($B19="N/A","N/A",IF(E19&gt;100,"No",IF(E19&lt;95,"No","Yes")))</f>
        <v>Yes</v>
      </c>
      <c r="G19" s="9">
        <v>99.756493505999998</v>
      </c>
      <c r="H19" s="9" t="str">
        <f>IF($B19="N/A","N/A",IF(G19&gt;100,"No",IF(G19&lt;95,"No","Yes")))</f>
        <v>Yes</v>
      </c>
      <c r="I19" s="10">
        <v>-0.04</v>
      </c>
      <c r="J19" s="10">
        <v>-0.13500000000000001</v>
      </c>
      <c r="K19" s="9" t="str">
        <f t="shared" si="0"/>
        <v>Yes</v>
      </c>
    </row>
    <row r="20" spans="1:11" x14ac:dyDescent="0.25">
      <c r="A20" s="27" t="s">
        <v>372</v>
      </c>
      <c r="B20" s="33" t="s">
        <v>241</v>
      </c>
      <c r="C20" s="9">
        <v>9.6841134424999993</v>
      </c>
      <c r="D20" s="9" t="str">
        <f>IF($B20="N/A","N/A",IF(C20&gt;5,"No",IF(C20&lt;1,"No","Yes")))</f>
        <v>No</v>
      </c>
      <c r="E20" s="9">
        <v>9.6170583115999992</v>
      </c>
      <c r="F20" s="9" t="str">
        <f>IF($B20="N/A","N/A",IF(E20&gt;5,"No",IF(E20&lt;1,"No","Yes")))</f>
        <v>No</v>
      </c>
      <c r="G20" s="9">
        <v>9.0909090909000003</v>
      </c>
      <c r="H20" s="9" t="str">
        <f>IF($B20="N/A","N/A",IF(G20&gt;5,"No",IF(G20&lt;1,"No","Yes")))</f>
        <v>No</v>
      </c>
      <c r="I20" s="10">
        <v>-0.69199999999999995</v>
      </c>
      <c r="J20" s="10">
        <v>-5.47</v>
      </c>
      <c r="K20" s="9" t="str">
        <f t="shared" si="0"/>
        <v>Yes</v>
      </c>
    </row>
    <row r="21" spans="1:11" x14ac:dyDescent="0.25">
      <c r="A21" s="27" t="s">
        <v>374</v>
      </c>
      <c r="B21" s="33" t="s">
        <v>242</v>
      </c>
      <c r="C21" s="9">
        <v>82.706940281000001</v>
      </c>
      <c r="D21" s="9" t="str">
        <f>IF($B21="N/A","N/A",IF(C21&gt;98,"No",IF(C21&lt;8,"No","Yes")))</f>
        <v>Yes</v>
      </c>
      <c r="E21" s="9">
        <v>82.506527414999994</v>
      </c>
      <c r="F21" s="9" t="str">
        <f>IF($B21="N/A","N/A",IF(E21&gt;98,"No",IF(E21&lt;8,"No","Yes")))</f>
        <v>Yes</v>
      </c>
      <c r="G21" s="9">
        <v>83.563311687999999</v>
      </c>
      <c r="H21" s="9" t="str">
        <f>IF($B21="N/A","N/A",IF(G21&gt;98,"No",IF(G21&lt;8,"No","Yes")))</f>
        <v>Yes</v>
      </c>
      <c r="I21" s="10">
        <v>-0.24199999999999999</v>
      </c>
      <c r="J21" s="10">
        <v>1.2809999999999999</v>
      </c>
      <c r="K21" s="9" t="str">
        <f t="shared" si="0"/>
        <v>Yes</v>
      </c>
    </row>
    <row r="22" spans="1:11" x14ac:dyDescent="0.25">
      <c r="A22" s="27" t="s">
        <v>375</v>
      </c>
      <c r="B22" s="49" t="s">
        <v>224</v>
      </c>
      <c r="C22" s="9">
        <v>0.29974636850000003</v>
      </c>
      <c r="D22" s="9" t="str">
        <f>IF($B22="N/A","N/A",IF(C22&gt;5,"No",IF(C22&lt;=0,"No","Yes")))</f>
        <v>Yes</v>
      </c>
      <c r="E22" s="9">
        <v>0.30461270670000001</v>
      </c>
      <c r="F22" s="9" t="str">
        <f>IF($B22="N/A","N/A",IF(E22&gt;5,"No",IF(E22&lt;=0,"No","Yes")))</f>
        <v>Yes</v>
      </c>
      <c r="G22" s="9">
        <v>0.34496753250000001</v>
      </c>
      <c r="H22" s="9" t="str">
        <f>IF($B22="N/A","N/A",IF(G22&gt;5,"No",IF(G22&lt;=0,"No","Yes")))</f>
        <v>Yes</v>
      </c>
      <c r="I22" s="10">
        <v>1.623</v>
      </c>
      <c r="J22" s="10">
        <v>13.25</v>
      </c>
      <c r="K22" s="9" t="str">
        <f t="shared" si="0"/>
        <v>Yes</v>
      </c>
    </row>
    <row r="23" spans="1:11" ht="12" customHeight="1" x14ac:dyDescent="0.25">
      <c r="A23" s="133" t="s">
        <v>1632</v>
      </c>
      <c r="B23" s="134"/>
      <c r="C23" s="134"/>
      <c r="D23" s="134"/>
      <c r="E23" s="134"/>
      <c r="F23" s="134"/>
      <c r="G23" s="134"/>
      <c r="H23" s="134"/>
      <c r="I23" s="134"/>
      <c r="J23" s="134"/>
      <c r="K23" s="135"/>
    </row>
    <row r="24" spans="1:11" x14ac:dyDescent="0.25">
      <c r="A24" s="128" t="s">
        <v>1630</v>
      </c>
      <c r="B24" s="129"/>
      <c r="C24" s="129"/>
      <c r="D24" s="129"/>
      <c r="E24" s="129"/>
      <c r="F24" s="129"/>
      <c r="G24" s="129"/>
      <c r="H24" s="129"/>
      <c r="I24" s="129"/>
      <c r="J24" s="129"/>
      <c r="K24" s="130"/>
    </row>
    <row r="25" spans="1:11" x14ac:dyDescent="0.25">
      <c r="A25" s="131" t="s">
        <v>1731</v>
      </c>
      <c r="B25" s="131"/>
      <c r="C25" s="131"/>
      <c r="D25" s="131"/>
      <c r="E25" s="131"/>
      <c r="F25" s="131"/>
      <c r="G25" s="131"/>
      <c r="H25" s="131"/>
      <c r="I25" s="131"/>
      <c r="J25" s="131"/>
      <c r="K25" s="132"/>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TitleRegion1.A5.L31.19</vt:lpstr>
      <vt:lpstr>TitleRegion1.A5.L339.20</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Richard, Cara (CMS/OEDA)</cp:lastModifiedBy>
  <cp:lastPrinted>2015-02-24T19:24:57Z</cp:lastPrinted>
  <dcterms:created xsi:type="dcterms:W3CDTF">2001-03-26T18:59:21Z</dcterms:created>
  <dcterms:modified xsi:type="dcterms:W3CDTF">2025-05-02T18:51:32Z</dcterms:modified>
  <dc:language>English</dc:language>
</cp:coreProperties>
</file>